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tabRatio="825"/>
  </bookViews>
  <sheets>
    <sheet name="Progress Report Phase-I (2)" sheetId="17" r:id="rId1"/>
    <sheet name="District wise" sheetId="19" r:id="rId2"/>
    <sheet name="Progress Report Phase-I (3)" sheetId="20" r:id="rId3"/>
  </sheets>
  <externalReferences>
    <externalReference r:id="rId4"/>
    <externalReference r:id="rId5"/>
  </externalReferences>
  <definedNames>
    <definedName name="_xlnm._FilterDatabase" localSheetId="0" hidden="1">'Progress Report Phase-I (2)'!$A$114:$AC$202</definedName>
    <definedName name="_xlnm._FilterDatabase" localSheetId="2" hidden="1">'Progress Report Phase-I (3)'!$A$114:$AC$202</definedName>
    <definedName name="finI_1" localSheetId="0">'Progress Report Phase-I (2)'!#REF!</definedName>
    <definedName name="finI_1" localSheetId="2">'Progress Report Phase-I (3)'!#REF!</definedName>
    <definedName name="finI_10" localSheetId="0">'Progress Report Phase-I (2)'!#REF!</definedName>
    <definedName name="finI_10" localSheetId="2">'Progress Report Phase-I (3)'!#REF!</definedName>
    <definedName name="finI_11" localSheetId="0">'Progress Report Phase-I (2)'!#REF!</definedName>
    <definedName name="finI_11" localSheetId="2">'Progress Report Phase-I (3)'!#REF!</definedName>
    <definedName name="finI_12" localSheetId="0">'Progress Report Phase-I (2)'!#REF!</definedName>
    <definedName name="finI_12" localSheetId="2">'Progress Report Phase-I (3)'!#REF!</definedName>
    <definedName name="finI_13" localSheetId="0">'Progress Report Phase-I (2)'!#REF!</definedName>
    <definedName name="finI_13" localSheetId="2">'Progress Report Phase-I (3)'!#REF!</definedName>
    <definedName name="finI_14" localSheetId="0">'Progress Report Phase-I (2)'!#REF!</definedName>
    <definedName name="finI_14" localSheetId="2">'Progress Report Phase-I (3)'!#REF!</definedName>
    <definedName name="finI_15" localSheetId="0">'Progress Report Phase-I (2)'!#REF!</definedName>
    <definedName name="finI_15" localSheetId="2">'Progress Report Phase-I (3)'!#REF!</definedName>
    <definedName name="finI_16" localSheetId="0">'Progress Report Phase-I (2)'!#REF!</definedName>
    <definedName name="finI_16" localSheetId="2">'Progress Report Phase-I (3)'!#REF!</definedName>
    <definedName name="finI_17" localSheetId="0">'Progress Report Phase-I (2)'!#REF!</definedName>
    <definedName name="finI_17" localSheetId="2">'Progress Report Phase-I (3)'!#REF!</definedName>
    <definedName name="finI_18" localSheetId="0">'Progress Report Phase-I (2)'!#REF!</definedName>
    <definedName name="finI_18" localSheetId="2">'Progress Report Phase-I (3)'!#REF!</definedName>
    <definedName name="finI_19" localSheetId="0">'Progress Report Phase-I (2)'!#REF!</definedName>
    <definedName name="finI_19" localSheetId="2">'Progress Report Phase-I (3)'!#REF!</definedName>
    <definedName name="finI_2" localSheetId="0">'Progress Report Phase-I (2)'!#REF!</definedName>
    <definedName name="finI_2" localSheetId="2">'Progress Report Phase-I (3)'!#REF!</definedName>
    <definedName name="finI_20" localSheetId="0">'Progress Report Phase-I (2)'!#REF!</definedName>
    <definedName name="finI_20" localSheetId="2">'Progress Report Phase-I (3)'!#REF!</definedName>
    <definedName name="finI_21" localSheetId="0">'Progress Report Phase-I (2)'!#REF!</definedName>
    <definedName name="finI_21" localSheetId="2">'Progress Report Phase-I (3)'!#REF!</definedName>
    <definedName name="finI_22" localSheetId="0">'Progress Report Phase-I (2)'!#REF!</definedName>
    <definedName name="finI_22" localSheetId="2">'Progress Report Phase-I (3)'!#REF!</definedName>
    <definedName name="finI_23" localSheetId="0">'Progress Report Phase-I (2)'!#REF!</definedName>
    <definedName name="finI_23" localSheetId="2">'Progress Report Phase-I (3)'!#REF!</definedName>
    <definedName name="finI_24" localSheetId="0">'Progress Report Phase-I (2)'!#REF!</definedName>
    <definedName name="finI_24" localSheetId="2">'Progress Report Phase-I (3)'!#REF!</definedName>
    <definedName name="finI_25" localSheetId="0">'Progress Report Phase-I (2)'!#REF!</definedName>
    <definedName name="finI_25" localSheetId="2">'Progress Report Phase-I (3)'!#REF!</definedName>
    <definedName name="finI_26" localSheetId="0">'Progress Report Phase-I (2)'!#REF!</definedName>
    <definedName name="finI_26" localSheetId="2">'Progress Report Phase-I (3)'!#REF!</definedName>
    <definedName name="finI_27" localSheetId="0">'Progress Report Phase-I (2)'!#REF!</definedName>
    <definedName name="finI_27" localSheetId="2">'Progress Report Phase-I (3)'!#REF!</definedName>
    <definedName name="finI_28" localSheetId="0">'Progress Report Phase-I (2)'!#REF!</definedName>
    <definedName name="finI_28" localSheetId="2">'Progress Report Phase-I (3)'!#REF!</definedName>
    <definedName name="finI_29" localSheetId="0">'Progress Report Phase-I (2)'!#REF!</definedName>
    <definedName name="finI_29" localSheetId="2">'Progress Report Phase-I (3)'!#REF!</definedName>
    <definedName name="finI_3" localSheetId="0">'Progress Report Phase-I (2)'!#REF!</definedName>
    <definedName name="finI_3" localSheetId="2">'Progress Report Phase-I (3)'!#REF!</definedName>
    <definedName name="finI_30" localSheetId="0">'Progress Report Phase-I (2)'!#REF!</definedName>
    <definedName name="finI_30" localSheetId="2">'Progress Report Phase-I (3)'!#REF!</definedName>
    <definedName name="finI_31" localSheetId="0">'Progress Report Phase-I (2)'!#REF!</definedName>
    <definedName name="finI_31" localSheetId="2">'Progress Report Phase-I (3)'!#REF!</definedName>
    <definedName name="finI_32" localSheetId="0">'Progress Report Phase-I (2)'!#REF!</definedName>
    <definedName name="finI_32" localSheetId="2">'Progress Report Phase-I (3)'!#REF!</definedName>
    <definedName name="finI_33" localSheetId="0">'Progress Report Phase-I (2)'!#REF!</definedName>
    <definedName name="finI_33" localSheetId="2">'Progress Report Phase-I (3)'!#REF!</definedName>
    <definedName name="finI_34" localSheetId="0">'Progress Report Phase-I (2)'!#REF!</definedName>
    <definedName name="finI_34" localSheetId="2">'Progress Report Phase-I (3)'!#REF!</definedName>
    <definedName name="finI_35" localSheetId="0">'Progress Report Phase-I (2)'!#REF!</definedName>
    <definedName name="finI_35" localSheetId="2">'Progress Report Phase-I (3)'!#REF!</definedName>
    <definedName name="finI_36" localSheetId="0">'Progress Report Phase-I (2)'!#REF!</definedName>
    <definedName name="finI_36" localSheetId="2">'Progress Report Phase-I (3)'!#REF!</definedName>
    <definedName name="finI_37" localSheetId="0">'Progress Report Phase-I (2)'!#REF!</definedName>
    <definedName name="finI_37" localSheetId="2">'Progress Report Phase-I (3)'!#REF!</definedName>
    <definedName name="finI_38" localSheetId="0">'Progress Report Phase-I (2)'!#REF!</definedName>
    <definedName name="finI_38" localSheetId="2">'Progress Report Phase-I (3)'!#REF!</definedName>
    <definedName name="finI_39" localSheetId="0">'Progress Report Phase-I (2)'!#REF!</definedName>
    <definedName name="finI_39" localSheetId="2">'Progress Report Phase-I (3)'!#REF!</definedName>
    <definedName name="finI_4" localSheetId="0">'Progress Report Phase-I (2)'!#REF!</definedName>
    <definedName name="finI_4" localSheetId="2">'Progress Report Phase-I (3)'!#REF!</definedName>
    <definedName name="finI_40" localSheetId="0">'Progress Report Phase-I (2)'!#REF!</definedName>
    <definedName name="finI_40" localSheetId="2">'Progress Report Phase-I (3)'!#REF!</definedName>
    <definedName name="finI_41" localSheetId="0">'Progress Report Phase-I (2)'!#REF!</definedName>
    <definedName name="finI_41" localSheetId="2">'Progress Report Phase-I (3)'!#REF!</definedName>
    <definedName name="finI_42" localSheetId="0">'Progress Report Phase-I (2)'!#REF!</definedName>
    <definedName name="finI_42" localSheetId="2">'Progress Report Phase-I (3)'!#REF!</definedName>
    <definedName name="finI_43" localSheetId="0">'Progress Report Phase-I (2)'!#REF!</definedName>
    <definedName name="finI_43" localSheetId="2">'Progress Report Phase-I (3)'!#REF!</definedName>
    <definedName name="finI_44" localSheetId="0">'Progress Report Phase-I (2)'!#REF!</definedName>
    <definedName name="finI_44" localSheetId="2">'Progress Report Phase-I (3)'!#REF!</definedName>
    <definedName name="finI_45" localSheetId="0">'Progress Report Phase-I (2)'!#REF!</definedName>
    <definedName name="finI_45" localSheetId="2">'Progress Report Phase-I (3)'!#REF!</definedName>
    <definedName name="finI_46" localSheetId="0">'Progress Report Phase-I (2)'!#REF!</definedName>
    <definedName name="finI_46" localSheetId="2">'Progress Report Phase-I (3)'!#REF!</definedName>
    <definedName name="finI_47" localSheetId="0">'Progress Report Phase-I (2)'!#REF!</definedName>
    <definedName name="finI_47" localSheetId="2">'Progress Report Phase-I (3)'!#REF!</definedName>
    <definedName name="finI_48" localSheetId="0">'Progress Report Phase-I (2)'!#REF!</definedName>
    <definedName name="finI_48" localSheetId="2">'Progress Report Phase-I (3)'!#REF!</definedName>
    <definedName name="finI_49" localSheetId="0">'Progress Report Phase-I (2)'!#REF!</definedName>
    <definedName name="finI_49" localSheetId="2">'Progress Report Phase-I (3)'!#REF!</definedName>
    <definedName name="finI_5" localSheetId="0">'Progress Report Phase-I (2)'!#REF!</definedName>
    <definedName name="finI_5" localSheetId="2">'Progress Report Phase-I (3)'!#REF!</definedName>
    <definedName name="finI_50" localSheetId="0">'Progress Report Phase-I (2)'!#REF!</definedName>
    <definedName name="finI_50" localSheetId="2">'Progress Report Phase-I (3)'!#REF!</definedName>
    <definedName name="finI_51" localSheetId="0">'Progress Report Phase-I (2)'!#REF!</definedName>
    <definedName name="finI_51" localSheetId="2">'Progress Report Phase-I (3)'!#REF!</definedName>
    <definedName name="finI_52" localSheetId="0">'Progress Report Phase-I (2)'!#REF!</definedName>
    <definedName name="finI_52" localSheetId="2">'Progress Report Phase-I (3)'!#REF!</definedName>
    <definedName name="finI_53" localSheetId="0">'Progress Report Phase-I (2)'!#REF!</definedName>
    <definedName name="finI_53" localSheetId="2">'Progress Report Phase-I (3)'!#REF!</definedName>
    <definedName name="finI_54" localSheetId="0">'Progress Report Phase-I (2)'!#REF!</definedName>
    <definedName name="finI_54" localSheetId="2">'Progress Report Phase-I (3)'!#REF!</definedName>
    <definedName name="finI_55" localSheetId="0">'Progress Report Phase-I (2)'!#REF!</definedName>
    <definedName name="finI_55" localSheetId="2">'Progress Report Phase-I (3)'!#REF!</definedName>
    <definedName name="finI_56" localSheetId="0">'Progress Report Phase-I (2)'!#REF!</definedName>
    <definedName name="finI_56" localSheetId="2">'Progress Report Phase-I (3)'!#REF!</definedName>
    <definedName name="finI_57" localSheetId="0">'Progress Report Phase-I (2)'!#REF!</definedName>
    <definedName name="finI_57" localSheetId="2">'Progress Report Phase-I (3)'!#REF!</definedName>
    <definedName name="finI_58" localSheetId="0">'Progress Report Phase-I (2)'!#REF!</definedName>
    <definedName name="finI_58" localSheetId="2">'Progress Report Phase-I (3)'!#REF!</definedName>
    <definedName name="finI_59" localSheetId="0">'Progress Report Phase-I (2)'!#REF!</definedName>
    <definedName name="finI_59" localSheetId="2">'Progress Report Phase-I (3)'!#REF!</definedName>
    <definedName name="finI_6" localSheetId="0">'Progress Report Phase-I (2)'!#REF!</definedName>
    <definedName name="finI_6" localSheetId="2">'Progress Report Phase-I (3)'!#REF!</definedName>
    <definedName name="finI_60" localSheetId="0">'Progress Report Phase-I (2)'!#REF!</definedName>
    <definedName name="finI_60" localSheetId="2">'Progress Report Phase-I (3)'!#REF!</definedName>
    <definedName name="finI_61" localSheetId="0">'Progress Report Phase-I (2)'!#REF!</definedName>
    <definedName name="finI_61" localSheetId="2">'Progress Report Phase-I (3)'!#REF!</definedName>
    <definedName name="finI_62" localSheetId="0">'Progress Report Phase-I (2)'!#REF!</definedName>
    <definedName name="finI_62" localSheetId="2">'Progress Report Phase-I (3)'!#REF!</definedName>
    <definedName name="finI_63" localSheetId="0">'Progress Report Phase-I (2)'!#REF!</definedName>
    <definedName name="finI_63" localSheetId="2">'Progress Report Phase-I (3)'!#REF!</definedName>
    <definedName name="finI_64" localSheetId="0">'Progress Report Phase-I (2)'!#REF!</definedName>
    <definedName name="finI_64" localSheetId="2">'Progress Report Phase-I (3)'!#REF!</definedName>
    <definedName name="finI_65" localSheetId="0">'Progress Report Phase-I (2)'!#REF!</definedName>
    <definedName name="finI_65" localSheetId="2">'Progress Report Phase-I (3)'!#REF!</definedName>
    <definedName name="finI_66" localSheetId="0">'Progress Report Phase-I (2)'!#REF!</definedName>
    <definedName name="finI_66" localSheetId="2">'Progress Report Phase-I (3)'!#REF!</definedName>
    <definedName name="finI_7" localSheetId="0">'Progress Report Phase-I (2)'!#REF!</definedName>
    <definedName name="finI_7" localSheetId="2">'Progress Report Phase-I (3)'!#REF!</definedName>
    <definedName name="finI_8" localSheetId="0">'Progress Report Phase-I (2)'!#REF!</definedName>
    <definedName name="finI_8" localSheetId="2">'Progress Report Phase-I (3)'!#REF!</definedName>
    <definedName name="finI_9" localSheetId="0">'Progress Report Phase-I (2)'!#REF!</definedName>
    <definedName name="finI_9" localSheetId="2">'Progress Report Phase-I (3)'!#REF!</definedName>
    <definedName name="finR_1" localSheetId="0">'Progress Report Phase-I (2)'!#REF!</definedName>
    <definedName name="finR_1" localSheetId="2">'Progress Report Phase-I (3)'!#REF!</definedName>
    <definedName name="finR_10" localSheetId="0">'Progress Report Phase-I (2)'!#REF!</definedName>
    <definedName name="finR_10" localSheetId="2">'Progress Report Phase-I (3)'!#REF!</definedName>
    <definedName name="finR_11" localSheetId="0">'Progress Report Phase-I (2)'!#REF!</definedName>
    <definedName name="finR_11" localSheetId="2">'Progress Report Phase-I (3)'!#REF!</definedName>
    <definedName name="finR_12" localSheetId="0">'Progress Report Phase-I (2)'!#REF!</definedName>
    <definedName name="finR_12" localSheetId="2">'Progress Report Phase-I (3)'!#REF!</definedName>
    <definedName name="finR_13" localSheetId="0">'Progress Report Phase-I (2)'!#REF!</definedName>
    <definedName name="finR_13" localSheetId="2">'Progress Report Phase-I (3)'!#REF!</definedName>
    <definedName name="finR_14" localSheetId="0">'Progress Report Phase-I (2)'!#REF!</definedName>
    <definedName name="finR_14" localSheetId="2">'Progress Report Phase-I (3)'!#REF!</definedName>
    <definedName name="finR_15" localSheetId="0">'Progress Report Phase-I (2)'!#REF!</definedName>
    <definedName name="finR_15" localSheetId="2">'Progress Report Phase-I (3)'!#REF!</definedName>
    <definedName name="finR_16" localSheetId="0">'Progress Report Phase-I (2)'!#REF!</definedName>
    <definedName name="finR_16" localSheetId="2">'Progress Report Phase-I (3)'!#REF!</definedName>
    <definedName name="finR_17" localSheetId="0">'Progress Report Phase-I (2)'!#REF!</definedName>
    <definedName name="finR_17" localSheetId="2">'Progress Report Phase-I (3)'!#REF!</definedName>
    <definedName name="finR_18" localSheetId="0">'Progress Report Phase-I (2)'!#REF!</definedName>
    <definedName name="finR_18" localSheetId="2">'Progress Report Phase-I (3)'!#REF!</definedName>
    <definedName name="finR_19" localSheetId="0">'Progress Report Phase-I (2)'!#REF!</definedName>
    <definedName name="finR_19" localSheetId="2">'Progress Report Phase-I (3)'!#REF!</definedName>
    <definedName name="finR_2" localSheetId="0">'Progress Report Phase-I (2)'!#REF!</definedName>
    <definedName name="finR_2" localSheetId="2">'Progress Report Phase-I (3)'!#REF!</definedName>
    <definedName name="finR_20" localSheetId="0">'Progress Report Phase-I (2)'!#REF!</definedName>
    <definedName name="finR_20" localSheetId="2">'Progress Report Phase-I (3)'!#REF!</definedName>
    <definedName name="finR_21" localSheetId="0">'Progress Report Phase-I (2)'!#REF!</definedName>
    <definedName name="finR_21" localSheetId="2">'Progress Report Phase-I (3)'!#REF!</definedName>
    <definedName name="finR_22" localSheetId="0">'Progress Report Phase-I (2)'!#REF!</definedName>
    <definedName name="finR_22" localSheetId="2">'Progress Report Phase-I (3)'!#REF!</definedName>
    <definedName name="finR_23" localSheetId="0">'Progress Report Phase-I (2)'!#REF!</definedName>
    <definedName name="finR_23" localSheetId="2">'Progress Report Phase-I (3)'!#REF!</definedName>
    <definedName name="finR_24" localSheetId="0">'Progress Report Phase-I (2)'!#REF!</definedName>
    <definedName name="finR_24" localSheetId="2">'Progress Report Phase-I (3)'!#REF!</definedName>
    <definedName name="finR_25" localSheetId="0">'Progress Report Phase-I (2)'!#REF!</definedName>
    <definedName name="finR_25" localSheetId="2">'Progress Report Phase-I (3)'!#REF!</definedName>
    <definedName name="finR_26" localSheetId="0">'Progress Report Phase-I (2)'!#REF!</definedName>
    <definedName name="finR_26" localSheetId="2">'Progress Report Phase-I (3)'!#REF!</definedName>
    <definedName name="finR_27" localSheetId="0">'Progress Report Phase-I (2)'!#REF!</definedName>
    <definedName name="finR_27" localSheetId="2">'Progress Report Phase-I (3)'!#REF!</definedName>
    <definedName name="finR_28" localSheetId="0">'Progress Report Phase-I (2)'!#REF!</definedName>
    <definedName name="finR_28" localSheetId="2">'Progress Report Phase-I (3)'!#REF!</definedName>
    <definedName name="finR_29" localSheetId="0">'Progress Report Phase-I (2)'!#REF!</definedName>
    <definedName name="finR_29" localSheetId="2">'Progress Report Phase-I (3)'!#REF!</definedName>
    <definedName name="finR_3" localSheetId="0">'Progress Report Phase-I (2)'!#REF!</definedName>
    <definedName name="finR_3" localSheetId="2">'Progress Report Phase-I (3)'!#REF!</definedName>
    <definedName name="finR_30" localSheetId="0">'Progress Report Phase-I (2)'!#REF!</definedName>
    <definedName name="finR_30" localSheetId="2">'Progress Report Phase-I (3)'!#REF!</definedName>
    <definedName name="finR_31" localSheetId="0">'Progress Report Phase-I (2)'!#REF!</definedName>
    <definedName name="finR_31" localSheetId="2">'Progress Report Phase-I (3)'!#REF!</definedName>
    <definedName name="finR_32" localSheetId="0">'Progress Report Phase-I (2)'!#REF!</definedName>
    <definedName name="finR_32" localSheetId="2">'Progress Report Phase-I (3)'!#REF!</definedName>
    <definedName name="finR_33" localSheetId="0">'Progress Report Phase-I (2)'!#REF!</definedName>
    <definedName name="finR_33" localSheetId="2">'Progress Report Phase-I (3)'!#REF!</definedName>
    <definedName name="finR_34" localSheetId="0">'Progress Report Phase-I (2)'!#REF!</definedName>
    <definedName name="finR_34" localSheetId="2">'Progress Report Phase-I (3)'!#REF!</definedName>
    <definedName name="finR_35" localSheetId="0">'Progress Report Phase-I (2)'!#REF!</definedName>
    <definedName name="finR_35" localSheetId="2">'Progress Report Phase-I (3)'!#REF!</definedName>
    <definedName name="finR_36" localSheetId="0">'Progress Report Phase-I (2)'!#REF!</definedName>
    <definedName name="finR_36" localSheetId="2">'Progress Report Phase-I (3)'!#REF!</definedName>
    <definedName name="finR_37" localSheetId="0">'Progress Report Phase-I (2)'!#REF!</definedName>
    <definedName name="finR_37" localSheetId="2">'Progress Report Phase-I (3)'!#REF!</definedName>
    <definedName name="finR_38" localSheetId="0">'Progress Report Phase-I (2)'!#REF!</definedName>
    <definedName name="finR_38" localSheetId="2">'Progress Report Phase-I (3)'!#REF!</definedName>
    <definedName name="finR_39" localSheetId="0">'Progress Report Phase-I (2)'!#REF!</definedName>
    <definedName name="finR_39" localSheetId="2">'Progress Report Phase-I (3)'!#REF!</definedName>
    <definedName name="finR_4" localSheetId="0">'Progress Report Phase-I (2)'!#REF!</definedName>
    <definedName name="finR_4" localSheetId="2">'Progress Report Phase-I (3)'!#REF!</definedName>
    <definedName name="finR_40" localSheetId="0">'Progress Report Phase-I (2)'!#REF!</definedName>
    <definedName name="finR_40" localSheetId="2">'Progress Report Phase-I (3)'!#REF!</definedName>
    <definedName name="finR_41" localSheetId="0">'Progress Report Phase-I (2)'!#REF!</definedName>
    <definedName name="finR_41" localSheetId="2">'Progress Report Phase-I (3)'!#REF!</definedName>
    <definedName name="finR_42" localSheetId="0">'Progress Report Phase-I (2)'!#REF!</definedName>
    <definedName name="finR_42" localSheetId="2">'Progress Report Phase-I (3)'!#REF!</definedName>
    <definedName name="finR_43" localSheetId="0">'Progress Report Phase-I (2)'!#REF!</definedName>
    <definedName name="finR_43" localSheetId="2">'Progress Report Phase-I (3)'!#REF!</definedName>
    <definedName name="finR_44" localSheetId="0">'Progress Report Phase-I (2)'!#REF!</definedName>
    <definedName name="finR_44" localSheetId="2">'Progress Report Phase-I (3)'!#REF!</definedName>
    <definedName name="finR_45" localSheetId="0">'Progress Report Phase-I (2)'!#REF!</definedName>
    <definedName name="finR_45" localSheetId="2">'Progress Report Phase-I (3)'!#REF!</definedName>
    <definedName name="finR_46" localSheetId="0">'Progress Report Phase-I (2)'!#REF!</definedName>
    <definedName name="finR_46" localSheetId="2">'Progress Report Phase-I (3)'!#REF!</definedName>
    <definedName name="finR_47" localSheetId="0">'Progress Report Phase-I (2)'!#REF!</definedName>
    <definedName name="finR_47" localSheetId="2">'Progress Report Phase-I (3)'!#REF!</definedName>
    <definedName name="finR_48" localSheetId="0">'Progress Report Phase-I (2)'!#REF!</definedName>
    <definedName name="finR_48" localSheetId="2">'Progress Report Phase-I (3)'!#REF!</definedName>
    <definedName name="finR_49" localSheetId="0">'Progress Report Phase-I (2)'!#REF!</definedName>
    <definedName name="finR_49" localSheetId="2">'Progress Report Phase-I (3)'!#REF!</definedName>
    <definedName name="finR_5" localSheetId="0">'Progress Report Phase-I (2)'!#REF!</definedName>
    <definedName name="finR_5" localSheetId="2">'Progress Report Phase-I (3)'!#REF!</definedName>
    <definedName name="finR_50" localSheetId="0">'Progress Report Phase-I (2)'!#REF!</definedName>
    <definedName name="finR_50" localSheetId="2">'Progress Report Phase-I (3)'!#REF!</definedName>
    <definedName name="finR_51" localSheetId="0">'Progress Report Phase-I (2)'!#REF!</definedName>
    <definedName name="finR_51" localSheetId="2">'Progress Report Phase-I (3)'!#REF!</definedName>
    <definedName name="finR_52" localSheetId="0">'Progress Report Phase-I (2)'!#REF!</definedName>
    <definedName name="finR_52" localSheetId="2">'Progress Report Phase-I (3)'!#REF!</definedName>
    <definedName name="finR_53" localSheetId="0">'Progress Report Phase-I (2)'!#REF!</definedName>
    <definedName name="finR_53" localSheetId="2">'Progress Report Phase-I (3)'!#REF!</definedName>
    <definedName name="finR_54" localSheetId="0">'Progress Report Phase-I (2)'!#REF!</definedName>
    <definedName name="finR_54" localSheetId="2">'Progress Report Phase-I (3)'!#REF!</definedName>
    <definedName name="finR_55" localSheetId="0">'Progress Report Phase-I (2)'!#REF!</definedName>
    <definedName name="finR_55" localSheetId="2">'Progress Report Phase-I (3)'!#REF!</definedName>
    <definedName name="finR_56" localSheetId="0">'Progress Report Phase-I (2)'!#REF!</definedName>
    <definedName name="finR_56" localSheetId="2">'Progress Report Phase-I (3)'!#REF!</definedName>
    <definedName name="finR_57" localSheetId="0">'Progress Report Phase-I (2)'!#REF!</definedName>
    <definedName name="finR_57" localSheetId="2">'Progress Report Phase-I (3)'!#REF!</definedName>
    <definedName name="finR_58" localSheetId="0">'Progress Report Phase-I (2)'!#REF!</definedName>
    <definedName name="finR_58" localSheetId="2">'Progress Report Phase-I (3)'!#REF!</definedName>
    <definedName name="finR_59" localSheetId="0">'Progress Report Phase-I (2)'!#REF!</definedName>
    <definedName name="finR_59" localSheetId="2">'Progress Report Phase-I (3)'!#REF!</definedName>
    <definedName name="finR_6" localSheetId="0">'Progress Report Phase-I (2)'!#REF!</definedName>
    <definedName name="finR_6" localSheetId="2">'Progress Report Phase-I (3)'!#REF!</definedName>
    <definedName name="finR_60" localSheetId="0">'Progress Report Phase-I (2)'!#REF!</definedName>
    <definedName name="finR_60" localSheetId="2">'Progress Report Phase-I (3)'!#REF!</definedName>
    <definedName name="finR_61" localSheetId="0">'Progress Report Phase-I (2)'!#REF!</definedName>
    <definedName name="finR_61" localSheetId="2">'Progress Report Phase-I (3)'!#REF!</definedName>
    <definedName name="finR_62" localSheetId="0">'Progress Report Phase-I (2)'!#REF!</definedName>
    <definedName name="finR_62" localSheetId="2">'Progress Report Phase-I (3)'!#REF!</definedName>
    <definedName name="finR_63" localSheetId="0">'Progress Report Phase-I (2)'!#REF!</definedName>
    <definedName name="finR_63" localSheetId="2">'Progress Report Phase-I (3)'!#REF!</definedName>
    <definedName name="finR_64" localSheetId="0">'Progress Report Phase-I (2)'!#REF!</definedName>
    <definedName name="finR_64" localSheetId="2">'Progress Report Phase-I (3)'!#REF!</definedName>
    <definedName name="finR_65" localSheetId="0">'Progress Report Phase-I (2)'!#REF!</definedName>
    <definedName name="finR_65" localSheetId="2">'Progress Report Phase-I (3)'!#REF!</definedName>
    <definedName name="finR_66" localSheetId="0">'Progress Report Phase-I (2)'!#REF!</definedName>
    <definedName name="finR_66" localSheetId="2">'Progress Report Phase-I (3)'!#REF!</definedName>
    <definedName name="finR_7" localSheetId="0">'Progress Report Phase-I (2)'!#REF!</definedName>
    <definedName name="finR_7" localSheetId="2">'Progress Report Phase-I (3)'!#REF!</definedName>
    <definedName name="finR_8" localSheetId="0">'Progress Report Phase-I (2)'!#REF!</definedName>
    <definedName name="finR_8" localSheetId="2">'Progress Report Phase-I (3)'!#REF!</definedName>
    <definedName name="finR_9" localSheetId="0">'Progress Report Phase-I (2)'!#REF!</definedName>
    <definedName name="finR_9" localSheetId="2">'Progress Report Phase-I (3)'!#REF!</definedName>
    <definedName name="phyI_1" localSheetId="0">'Progress Report Phase-I (2)'!#REF!</definedName>
    <definedName name="phyI_1" localSheetId="2">'Progress Report Phase-I (3)'!#REF!</definedName>
    <definedName name="phyI_10" localSheetId="0">'Progress Report Phase-I (2)'!#REF!</definedName>
    <definedName name="phyI_10" localSheetId="2">'Progress Report Phase-I (3)'!#REF!</definedName>
    <definedName name="phyI_11" localSheetId="0">'Progress Report Phase-I (2)'!#REF!</definedName>
    <definedName name="phyI_11" localSheetId="2">'Progress Report Phase-I (3)'!#REF!</definedName>
    <definedName name="phyI_12" localSheetId="0">'Progress Report Phase-I (2)'!#REF!</definedName>
    <definedName name="phyI_12" localSheetId="2">'Progress Report Phase-I (3)'!#REF!</definedName>
    <definedName name="phyI_13" localSheetId="0">'Progress Report Phase-I (2)'!#REF!</definedName>
    <definedName name="phyI_13" localSheetId="2">'Progress Report Phase-I (3)'!#REF!</definedName>
    <definedName name="phyI_14" localSheetId="0">'Progress Report Phase-I (2)'!#REF!</definedName>
    <definedName name="phyI_14" localSheetId="2">'Progress Report Phase-I (3)'!#REF!</definedName>
    <definedName name="phyI_15" localSheetId="0">'Progress Report Phase-I (2)'!#REF!</definedName>
    <definedName name="phyI_15" localSheetId="2">'Progress Report Phase-I (3)'!#REF!</definedName>
    <definedName name="phyI_16" localSheetId="0">'Progress Report Phase-I (2)'!#REF!</definedName>
    <definedName name="phyI_16" localSheetId="2">'Progress Report Phase-I (3)'!#REF!</definedName>
    <definedName name="phyI_17" localSheetId="0">'Progress Report Phase-I (2)'!#REF!</definedName>
    <definedName name="phyI_17" localSheetId="2">'Progress Report Phase-I (3)'!#REF!</definedName>
    <definedName name="phyI_18" localSheetId="0">'Progress Report Phase-I (2)'!#REF!</definedName>
    <definedName name="phyI_18" localSheetId="2">'Progress Report Phase-I (3)'!#REF!</definedName>
    <definedName name="phyI_19" localSheetId="0">'Progress Report Phase-I (2)'!#REF!</definedName>
    <definedName name="phyI_19" localSheetId="2">'Progress Report Phase-I (3)'!#REF!</definedName>
    <definedName name="phyI_2" localSheetId="0">'Progress Report Phase-I (2)'!#REF!</definedName>
    <definedName name="phyI_2" localSheetId="2">'Progress Report Phase-I (3)'!#REF!</definedName>
    <definedName name="phyI_20" localSheetId="0">'Progress Report Phase-I (2)'!#REF!</definedName>
    <definedName name="phyI_20" localSheetId="2">'Progress Report Phase-I (3)'!#REF!</definedName>
    <definedName name="phyI_21" localSheetId="0">'Progress Report Phase-I (2)'!#REF!</definedName>
    <definedName name="phyI_21" localSheetId="2">'Progress Report Phase-I (3)'!#REF!</definedName>
    <definedName name="phyI_22" localSheetId="0">'Progress Report Phase-I (2)'!#REF!</definedName>
    <definedName name="phyI_22" localSheetId="2">'Progress Report Phase-I (3)'!#REF!</definedName>
    <definedName name="phyI_23" localSheetId="0">'Progress Report Phase-I (2)'!#REF!</definedName>
    <definedName name="phyI_23" localSheetId="2">'Progress Report Phase-I (3)'!#REF!</definedName>
    <definedName name="phyI_24" localSheetId="0">'Progress Report Phase-I (2)'!#REF!</definedName>
    <definedName name="phyI_24" localSheetId="2">'Progress Report Phase-I (3)'!#REF!</definedName>
    <definedName name="phyI_25" localSheetId="0">'Progress Report Phase-I (2)'!#REF!</definedName>
    <definedName name="phyI_25" localSheetId="2">'Progress Report Phase-I (3)'!#REF!</definedName>
    <definedName name="phyI_26" localSheetId="0">'Progress Report Phase-I (2)'!#REF!</definedName>
    <definedName name="phyI_26" localSheetId="2">'Progress Report Phase-I (3)'!#REF!</definedName>
    <definedName name="phyI_27" localSheetId="0">'Progress Report Phase-I (2)'!#REF!</definedName>
    <definedName name="phyI_27" localSheetId="2">'Progress Report Phase-I (3)'!#REF!</definedName>
    <definedName name="phyI_28" localSheetId="0">'Progress Report Phase-I (2)'!#REF!</definedName>
    <definedName name="phyI_28" localSheetId="2">'Progress Report Phase-I (3)'!#REF!</definedName>
    <definedName name="phyI_29" localSheetId="0">'Progress Report Phase-I (2)'!#REF!</definedName>
    <definedName name="phyI_29" localSheetId="2">'Progress Report Phase-I (3)'!#REF!</definedName>
    <definedName name="phyI_3" localSheetId="0">'Progress Report Phase-I (2)'!#REF!</definedName>
    <definedName name="phyI_3" localSheetId="2">'Progress Report Phase-I (3)'!#REF!</definedName>
    <definedName name="phyI_30" localSheetId="0">'Progress Report Phase-I (2)'!#REF!</definedName>
    <definedName name="phyI_30" localSheetId="2">'Progress Report Phase-I (3)'!#REF!</definedName>
    <definedName name="phyI_31" localSheetId="0">'Progress Report Phase-I (2)'!#REF!</definedName>
    <definedName name="phyI_31" localSheetId="2">'Progress Report Phase-I (3)'!#REF!</definedName>
    <definedName name="phyI_32" localSheetId="0">'Progress Report Phase-I (2)'!#REF!</definedName>
    <definedName name="phyI_32" localSheetId="2">'Progress Report Phase-I (3)'!#REF!</definedName>
    <definedName name="phyI_33" localSheetId="0">'Progress Report Phase-I (2)'!#REF!</definedName>
    <definedName name="phyI_33" localSheetId="2">'Progress Report Phase-I (3)'!#REF!</definedName>
    <definedName name="phyI_34" localSheetId="0">'Progress Report Phase-I (2)'!#REF!</definedName>
    <definedName name="phyI_34" localSheetId="2">'Progress Report Phase-I (3)'!#REF!</definedName>
    <definedName name="phyI_35" localSheetId="0">'Progress Report Phase-I (2)'!#REF!</definedName>
    <definedName name="phyI_35" localSheetId="2">'Progress Report Phase-I (3)'!#REF!</definedName>
    <definedName name="phyI_36" localSheetId="0">'Progress Report Phase-I (2)'!#REF!</definedName>
    <definedName name="phyI_36" localSheetId="2">'Progress Report Phase-I (3)'!#REF!</definedName>
    <definedName name="phyI_37" localSheetId="0">'Progress Report Phase-I (2)'!#REF!</definedName>
    <definedName name="phyI_37" localSheetId="2">'Progress Report Phase-I (3)'!#REF!</definedName>
    <definedName name="phyI_38" localSheetId="0">'Progress Report Phase-I (2)'!#REF!</definedName>
    <definedName name="phyI_38" localSheetId="2">'Progress Report Phase-I (3)'!#REF!</definedName>
    <definedName name="phyI_39" localSheetId="0">'Progress Report Phase-I (2)'!#REF!</definedName>
    <definedName name="phyI_39" localSheetId="2">'Progress Report Phase-I (3)'!#REF!</definedName>
    <definedName name="phyI_4" localSheetId="0">'Progress Report Phase-I (2)'!#REF!</definedName>
    <definedName name="phyI_4" localSheetId="2">'Progress Report Phase-I (3)'!#REF!</definedName>
    <definedName name="phyI_40" localSheetId="0">'Progress Report Phase-I (2)'!#REF!</definedName>
    <definedName name="phyI_40" localSheetId="2">'Progress Report Phase-I (3)'!#REF!</definedName>
    <definedName name="phyI_41" localSheetId="0">'Progress Report Phase-I (2)'!#REF!</definedName>
    <definedName name="phyI_41" localSheetId="2">'Progress Report Phase-I (3)'!#REF!</definedName>
    <definedName name="phyI_42" localSheetId="0">'Progress Report Phase-I (2)'!#REF!</definedName>
    <definedName name="phyI_42" localSheetId="2">'Progress Report Phase-I (3)'!#REF!</definedName>
    <definedName name="phyI_43" localSheetId="0">'Progress Report Phase-I (2)'!#REF!</definedName>
    <definedName name="phyI_43" localSheetId="2">'Progress Report Phase-I (3)'!#REF!</definedName>
    <definedName name="phyI_44" localSheetId="0">'Progress Report Phase-I (2)'!#REF!</definedName>
    <definedName name="phyI_44" localSheetId="2">'Progress Report Phase-I (3)'!#REF!</definedName>
    <definedName name="phyI_45" localSheetId="0">'Progress Report Phase-I (2)'!#REF!</definedName>
    <definedName name="phyI_45" localSheetId="2">'Progress Report Phase-I (3)'!#REF!</definedName>
    <definedName name="phyI_46" localSheetId="0">'Progress Report Phase-I (2)'!#REF!</definedName>
    <definedName name="phyI_46" localSheetId="2">'Progress Report Phase-I (3)'!#REF!</definedName>
    <definedName name="phyI_47" localSheetId="0">'Progress Report Phase-I (2)'!#REF!</definedName>
    <definedName name="phyI_47" localSheetId="2">'Progress Report Phase-I (3)'!#REF!</definedName>
    <definedName name="phyI_48" localSheetId="0">'Progress Report Phase-I (2)'!#REF!</definedName>
    <definedName name="phyI_48" localSheetId="2">'Progress Report Phase-I (3)'!#REF!</definedName>
    <definedName name="phyI_49" localSheetId="0">'Progress Report Phase-I (2)'!#REF!</definedName>
    <definedName name="phyI_49" localSheetId="2">'Progress Report Phase-I (3)'!#REF!</definedName>
    <definedName name="phyI_5" localSheetId="0">'Progress Report Phase-I (2)'!#REF!</definedName>
    <definedName name="phyI_5" localSheetId="2">'Progress Report Phase-I (3)'!#REF!</definedName>
    <definedName name="phyI_50" localSheetId="0">'Progress Report Phase-I (2)'!#REF!</definedName>
    <definedName name="phyI_50" localSheetId="2">'Progress Report Phase-I (3)'!#REF!</definedName>
    <definedName name="phyI_51" localSheetId="0">'Progress Report Phase-I (2)'!#REF!</definedName>
    <definedName name="phyI_51" localSheetId="2">'Progress Report Phase-I (3)'!#REF!</definedName>
    <definedName name="phyI_52" localSheetId="0">'Progress Report Phase-I (2)'!#REF!</definedName>
    <definedName name="phyI_52" localSheetId="2">'Progress Report Phase-I (3)'!#REF!</definedName>
    <definedName name="phyI_53" localSheetId="0">'Progress Report Phase-I (2)'!#REF!</definedName>
    <definedName name="phyI_53" localSheetId="2">'Progress Report Phase-I (3)'!#REF!</definedName>
    <definedName name="phyI_54" localSheetId="0">'Progress Report Phase-I (2)'!#REF!</definedName>
    <definedName name="phyI_54" localSheetId="2">'Progress Report Phase-I (3)'!#REF!</definedName>
    <definedName name="phyI_55" localSheetId="0">'Progress Report Phase-I (2)'!#REF!</definedName>
    <definedName name="phyI_55" localSheetId="2">'Progress Report Phase-I (3)'!#REF!</definedName>
    <definedName name="phyI_56" localSheetId="0">'Progress Report Phase-I (2)'!#REF!</definedName>
    <definedName name="phyI_56" localSheetId="2">'Progress Report Phase-I (3)'!#REF!</definedName>
    <definedName name="phyI_57" localSheetId="0">'Progress Report Phase-I (2)'!#REF!</definedName>
    <definedName name="phyI_57" localSheetId="2">'Progress Report Phase-I (3)'!#REF!</definedName>
    <definedName name="phyI_58" localSheetId="0">'Progress Report Phase-I (2)'!#REF!</definedName>
    <definedName name="phyI_58" localSheetId="2">'Progress Report Phase-I (3)'!#REF!</definedName>
    <definedName name="phyI_59" localSheetId="0">'Progress Report Phase-I (2)'!#REF!</definedName>
    <definedName name="phyI_59" localSheetId="2">'Progress Report Phase-I (3)'!#REF!</definedName>
    <definedName name="phyI_6" localSheetId="0">'Progress Report Phase-I (2)'!#REF!</definedName>
    <definedName name="phyI_6" localSheetId="2">'Progress Report Phase-I (3)'!#REF!</definedName>
    <definedName name="phyI_60" localSheetId="0">'Progress Report Phase-I (2)'!#REF!</definedName>
    <definedName name="phyI_60" localSheetId="2">'Progress Report Phase-I (3)'!#REF!</definedName>
    <definedName name="phyI_61" localSheetId="0">'Progress Report Phase-I (2)'!#REF!</definedName>
    <definedName name="phyI_61" localSheetId="2">'Progress Report Phase-I (3)'!#REF!</definedName>
    <definedName name="phyI_62" localSheetId="0">'Progress Report Phase-I (2)'!#REF!</definedName>
    <definedName name="phyI_62" localSheetId="2">'Progress Report Phase-I (3)'!#REF!</definedName>
    <definedName name="phyI_63" localSheetId="0">'Progress Report Phase-I (2)'!#REF!</definedName>
    <definedName name="phyI_63" localSheetId="2">'Progress Report Phase-I (3)'!#REF!</definedName>
    <definedName name="phyI_64" localSheetId="0">'Progress Report Phase-I (2)'!#REF!</definedName>
    <definedName name="phyI_64" localSheetId="2">'Progress Report Phase-I (3)'!#REF!</definedName>
    <definedName name="phyI_65" localSheetId="0">'Progress Report Phase-I (2)'!#REF!</definedName>
    <definedName name="phyI_65" localSheetId="2">'Progress Report Phase-I (3)'!#REF!</definedName>
    <definedName name="phyI_66" localSheetId="0">'Progress Report Phase-I (2)'!#REF!</definedName>
    <definedName name="phyI_66" localSheetId="2">'Progress Report Phase-I (3)'!#REF!</definedName>
    <definedName name="phyI_7" localSheetId="0">'Progress Report Phase-I (2)'!#REF!</definedName>
    <definedName name="phyI_7" localSheetId="2">'Progress Report Phase-I (3)'!#REF!</definedName>
    <definedName name="phyI_8" localSheetId="0">'Progress Report Phase-I (2)'!#REF!</definedName>
    <definedName name="phyI_8" localSheetId="2">'Progress Report Phase-I (3)'!#REF!</definedName>
    <definedName name="phyI_9" localSheetId="0">'Progress Report Phase-I (2)'!#REF!</definedName>
    <definedName name="phyI_9" localSheetId="2">'Progress Report Phase-I (3)'!#REF!</definedName>
    <definedName name="phyR_1" localSheetId="0">'Progress Report Phase-I (2)'!#REF!</definedName>
    <definedName name="phyR_1" localSheetId="2">'Progress Report Phase-I (3)'!#REF!</definedName>
    <definedName name="phyR_10" localSheetId="0">'Progress Report Phase-I (2)'!#REF!</definedName>
    <definedName name="phyR_10" localSheetId="2">'Progress Report Phase-I (3)'!#REF!</definedName>
    <definedName name="phyR_11" localSheetId="0">'Progress Report Phase-I (2)'!#REF!</definedName>
    <definedName name="phyR_11" localSheetId="2">'Progress Report Phase-I (3)'!#REF!</definedName>
    <definedName name="phyR_12" localSheetId="0">'Progress Report Phase-I (2)'!#REF!</definedName>
    <definedName name="phyR_12" localSheetId="2">'Progress Report Phase-I (3)'!#REF!</definedName>
    <definedName name="phyR_13" localSheetId="0">'Progress Report Phase-I (2)'!#REF!</definedName>
    <definedName name="phyR_13" localSheetId="2">'Progress Report Phase-I (3)'!#REF!</definedName>
    <definedName name="phyR_14" localSheetId="0">'Progress Report Phase-I (2)'!#REF!</definedName>
    <definedName name="phyR_14" localSheetId="2">'Progress Report Phase-I (3)'!#REF!</definedName>
    <definedName name="phyR_15" localSheetId="0">'Progress Report Phase-I (2)'!#REF!</definedName>
    <definedName name="phyR_15" localSheetId="2">'Progress Report Phase-I (3)'!#REF!</definedName>
    <definedName name="phyR_16" localSheetId="0">'Progress Report Phase-I (2)'!#REF!</definedName>
    <definedName name="phyR_16" localSheetId="2">'Progress Report Phase-I (3)'!#REF!</definedName>
    <definedName name="phyR_17" localSheetId="0">'Progress Report Phase-I (2)'!#REF!</definedName>
    <definedName name="phyR_17" localSheetId="2">'Progress Report Phase-I (3)'!#REF!</definedName>
    <definedName name="phyR_18" localSheetId="0">'Progress Report Phase-I (2)'!#REF!</definedName>
    <definedName name="phyR_18" localSheetId="2">'Progress Report Phase-I (3)'!#REF!</definedName>
    <definedName name="phyR_19" localSheetId="0">'Progress Report Phase-I (2)'!#REF!</definedName>
    <definedName name="phyR_19" localSheetId="2">'Progress Report Phase-I (3)'!#REF!</definedName>
    <definedName name="phyR_2" localSheetId="0">'Progress Report Phase-I (2)'!#REF!</definedName>
    <definedName name="phyR_2" localSheetId="2">'Progress Report Phase-I (3)'!#REF!</definedName>
    <definedName name="phyR_20" localSheetId="0">'Progress Report Phase-I (2)'!#REF!</definedName>
    <definedName name="phyR_20" localSheetId="2">'Progress Report Phase-I (3)'!#REF!</definedName>
    <definedName name="phyR_21" localSheetId="0">'Progress Report Phase-I (2)'!#REF!</definedName>
    <definedName name="phyR_21" localSheetId="2">'Progress Report Phase-I (3)'!#REF!</definedName>
    <definedName name="phyR_22" localSheetId="0">'Progress Report Phase-I (2)'!#REF!</definedName>
    <definedName name="phyR_22" localSheetId="2">'Progress Report Phase-I (3)'!#REF!</definedName>
    <definedName name="phyR_23" localSheetId="0">'Progress Report Phase-I (2)'!#REF!</definedName>
    <definedName name="phyR_23" localSheetId="2">'Progress Report Phase-I (3)'!#REF!</definedName>
    <definedName name="phyR_24" localSheetId="0">'Progress Report Phase-I (2)'!#REF!</definedName>
    <definedName name="phyR_24" localSheetId="2">'Progress Report Phase-I (3)'!#REF!</definedName>
    <definedName name="phyR_25" localSheetId="0">'Progress Report Phase-I (2)'!#REF!</definedName>
    <definedName name="phyR_25" localSheetId="2">'Progress Report Phase-I (3)'!#REF!</definedName>
    <definedName name="phyR_26" localSheetId="0">'Progress Report Phase-I (2)'!#REF!</definedName>
    <definedName name="phyR_26" localSheetId="2">'Progress Report Phase-I (3)'!#REF!</definedName>
    <definedName name="phyR_27" localSheetId="0">'Progress Report Phase-I (2)'!#REF!</definedName>
    <definedName name="phyR_27" localSheetId="2">'Progress Report Phase-I (3)'!#REF!</definedName>
    <definedName name="phyR_28" localSheetId="0">'Progress Report Phase-I (2)'!#REF!</definedName>
    <definedName name="phyR_28" localSheetId="2">'Progress Report Phase-I (3)'!#REF!</definedName>
    <definedName name="phyR_29" localSheetId="0">'Progress Report Phase-I (2)'!#REF!</definedName>
    <definedName name="phyR_29" localSheetId="2">'Progress Report Phase-I (3)'!#REF!</definedName>
    <definedName name="phyR_3" localSheetId="0">'Progress Report Phase-I (2)'!#REF!</definedName>
    <definedName name="phyR_3" localSheetId="2">'Progress Report Phase-I (3)'!#REF!</definedName>
    <definedName name="phyR_30" localSheetId="0">'Progress Report Phase-I (2)'!#REF!</definedName>
    <definedName name="phyR_30" localSheetId="2">'Progress Report Phase-I (3)'!#REF!</definedName>
    <definedName name="phyR_31" localSheetId="0">'Progress Report Phase-I (2)'!#REF!</definedName>
    <definedName name="phyR_31" localSheetId="2">'Progress Report Phase-I (3)'!#REF!</definedName>
    <definedName name="phyR_32" localSheetId="0">'Progress Report Phase-I (2)'!#REF!</definedName>
    <definedName name="phyR_32" localSheetId="2">'Progress Report Phase-I (3)'!#REF!</definedName>
    <definedName name="phyR_33" localSheetId="0">'Progress Report Phase-I (2)'!#REF!</definedName>
    <definedName name="phyR_33" localSheetId="2">'Progress Report Phase-I (3)'!#REF!</definedName>
    <definedName name="phyR_34" localSheetId="0">'Progress Report Phase-I (2)'!#REF!</definedName>
    <definedName name="phyR_34" localSheetId="2">'Progress Report Phase-I (3)'!#REF!</definedName>
    <definedName name="phyR_35" localSheetId="0">'Progress Report Phase-I (2)'!#REF!</definedName>
    <definedName name="phyR_35" localSheetId="2">'Progress Report Phase-I (3)'!#REF!</definedName>
    <definedName name="phyR_36" localSheetId="0">'Progress Report Phase-I (2)'!#REF!</definedName>
    <definedName name="phyR_36" localSheetId="2">'Progress Report Phase-I (3)'!#REF!</definedName>
    <definedName name="phyR_37" localSheetId="0">'Progress Report Phase-I (2)'!#REF!</definedName>
    <definedName name="phyR_37" localSheetId="2">'Progress Report Phase-I (3)'!#REF!</definedName>
    <definedName name="phyR_38" localSheetId="0">'Progress Report Phase-I (2)'!#REF!</definedName>
    <definedName name="phyR_38" localSheetId="2">'Progress Report Phase-I (3)'!#REF!</definedName>
    <definedName name="phyR_39" localSheetId="0">'Progress Report Phase-I (2)'!#REF!</definedName>
    <definedName name="phyR_39" localSheetId="2">'Progress Report Phase-I (3)'!#REF!</definedName>
    <definedName name="phyR_4" localSheetId="0">'Progress Report Phase-I (2)'!#REF!</definedName>
    <definedName name="phyR_4" localSheetId="2">'Progress Report Phase-I (3)'!#REF!</definedName>
    <definedName name="phyR_40" localSheetId="0">'Progress Report Phase-I (2)'!#REF!</definedName>
    <definedName name="phyR_40" localSheetId="2">'Progress Report Phase-I (3)'!#REF!</definedName>
    <definedName name="phyR_41" localSheetId="0">'Progress Report Phase-I (2)'!#REF!</definedName>
    <definedName name="phyR_41" localSheetId="2">'Progress Report Phase-I (3)'!#REF!</definedName>
    <definedName name="phyR_42" localSheetId="0">'Progress Report Phase-I (2)'!#REF!</definedName>
    <definedName name="phyR_42" localSheetId="2">'Progress Report Phase-I (3)'!#REF!</definedName>
    <definedName name="phyR_43" localSheetId="0">'Progress Report Phase-I (2)'!#REF!</definedName>
    <definedName name="phyR_43" localSheetId="2">'Progress Report Phase-I (3)'!#REF!</definedName>
    <definedName name="phyR_44" localSheetId="0">'Progress Report Phase-I (2)'!#REF!</definedName>
    <definedName name="phyR_44" localSheetId="2">'Progress Report Phase-I (3)'!#REF!</definedName>
    <definedName name="phyR_45" localSheetId="0">'Progress Report Phase-I (2)'!#REF!</definedName>
    <definedName name="phyR_45" localSheetId="2">'Progress Report Phase-I (3)'!#REF!</definedName>
    <definedName name="phyR_46" localSheetId="0">'Progress Report Phase-I (2)'!#REF!</definedName>
    <definedName name="phyR_46" localSheetId="2">'Progress Report Phase-I (3)'!#REF!</definedName>
    <definedName name="phyR_47" localSheetId="0">'Progress Report Phase-I (2)'!#REF!</definedName>
    <definedName name="phyR_47" localSheetId="2">'Progress Report Phase-I (3)'!#REF!</definedName>
    <definedName name="phyR_48" localSheetId="0">'Progress Report Phase-I (2)'!#REF!</definedName>
    <definedName name="phyR_48" localSheetId="2">'Progress Report Phase-I (3)'!#REF!</definedName>
    <definedName name="phyR_49" localSheetId="0">'Progress Report Phase-I (2)'!#REF!</definedName>
    <definedName name="phyR_49" localSheetId="2">'Progress Report Phase-I (3)'!#REF!</definedName>
    <definedName name="phyR_5" localSheetId="0">'Progress Report Phase-I (2)'!#REF!</definedName>
    <definedName name="phyR_5" localSheetId="2">'Progress Report Phase-I (3)'!#REF!</definedName>
    <definedName name="phyR_50" localSheetId="0">'Progress Report Phase-I (2)'!#REF!</definedName>
    <definedName name="phyR_50" localSheetId="2">'Progress Report Phase-I (3)'!#REF!</definedName>
    <definedName name="phyR_51" localSheetId="0">'Progress Report Phase-I (2)'!#REF!</definedName>
    <definedName name="phyR_51" localSheetId="2">'Progress Report Phase-I (3)'!#REF!</definedName>
    <definedName name="phyR_52" localSheetId="0">'Progress Report Phase-I (2)'!#REF!</definedName>
    <definedName name="phyR_52" localSheetId="2">'Progress Report Phase-I (3)'!#REF!</definedName>
    <definedName name="phyR_53" localSheetId="0">'Progress Report Phase-I (2)'!#REF!</definedName>
    <definedName name="phyR_53" localSheetId="2">'Progress Report Phase-I (3)'!#REF!</definedName>
    <definedName name="phyR_54" localSheetId="0">'Progress Report Phase-I (2)'!#REF!</definedName>
    <definedName name="phyR_54" localSheetId="2">'Progress Report Phase-I (3)'!#REF!</definedName>
    <definedName name="phyR_55" localSheetId="0">'Progress Report Phase-I (2)'!#REF!</definedName>
    <definedName name="phyR_55" localSheetId="2">'Progress Report Phase-I (3)'!#REF!</definedName>
    <definedName name="phyR_56" localSheetId="0">'Progress Report Phase-I (2)'!#REF!</definedName>
    <definedName name="phyR_56" localSheetId="2">'Progress Report Phase-I (3)'!#REF!</definedName>
    <definedName name="phyR_57" localSheetId="0">'Progress Report Phase-I (2)'!#REF!</definedName>
    <definedName name="phyR_57" localSheetId="2">'Progress Report Phase-I (3)'!#REF!</definedName>
    <definedName name="phyR_58" localSheetId="0">'Progress Report Phase-I (2)'!#REF!</definedName>
    <definedName name="phyR_58" localSheetId="2">'Progress Report Phase-I (3)'!#REF!</definedName>
    <definedName name="phyR_59" localSheetId="0">'Progress Report Phase-I (2)'!#REF!</definedName>
    <definedName name="phyR_59" localSheetId="2">'Progress Report Phase-I (3)'!#REF!</definedName>
    <definedName name="phyR_6" localSheetId="0">'Progress Report Phase-I (2)'!#REF!</definedName>
    <definedName name="phyR_6" localSheetId="2">'Progress Report Phase-I (3)'!#REF!</definedName>
    <definedName name="phyR_60" localSheetId="0">'Progress Report Phase-I (2)'!#REF!</definedName>
    <definedName name="phyR_60" localSheetId="2">'Progress Report Phase-I (3)'!#REF!</definedName>
    <definedName name="phyR_61" localSheetId="0">'Progress Report Phase-I (2)'!#REF!</definedName>
    <definedName name="phyR_61" localSheetId="2">'Progress Report Phase-I (3)'!#REF!</definedName>
    <definedName name="phyR_62" localSheetId="0">'Progress Report Phase-I (2)'!#REF!</definedName>
    <definedName name="phyR_62" localSheetId="2">'Progress Report Phase-I (3)'!#REF!</definedName>
    <definedName name="phyR_63" localSheetId="0">'Progress Report Phase-I (2)'!#REF!</definedName>
    <definedName name="phyR_63" localSheetId="2">'Progress Report Phase-I (3)'!#REF!</definedName>
    <definedName name="phyR_64" localSheetId="0">'Progress Report Phase-I (2)'!#REF!</definedName>
    <definedName name="phyR_64" localSheetId="2">'Progress Report Phase-I (3)'!#REF!</definedName>
    <definedName name="phyR_65" localSheetId="0">'Progress Report Phase-I (2)'!#REF!</definedName>
    <definedName name="phyR_65" localSheetId="2">'Progress Report Phase-I (3)'!#REF!</definedName>
    <definedName name="phyR_66" localSheetId="0">'Progress Report Phase-I (2)'!#REF!</definedName>
    <definedName name="phyR_66" localSheetId="2">'Progress Report Phase-I (3)'!#REF!</definedName>
    <definedName name="phyR_7" localSheetId="0">'Progress Report Phase-I (2)'!#REF!</definedName>
    <definedName name="phyR_7" localSheetId="2">'Progress Report Phase-I (3)'!#REF!</definedName>
    <definedName name="phyR_8" localSheetId="0">'Progress Report Phase-I (2)'!#REF!</definedName>
    <definedName name="phyR_8" localSheetId="2">'Progress Report Phase-I (3)'!#REF!</definedName>
    <definedName name="phyR_9" localSheetId="0">'Progress Report Phase-I (2)'!#REF!</definedName>
    <definedName name="phyR_9" localSheetId="2">'Progress Report Phase-I (3)'!#REF!</definedName>
    <definedName name="_xlnm.Print_Area" localSheetId="1">'District wise'!$A$1:$F$33</definedName>
    <definedName name="_xlnm.Print_Area" localSheetId="0">'Progress Report Phase-I (2)'!$A$1:$AC$203</definedName>
    <definedName name="_xlnm.Print_Area" localSheetId="2">'Progress Report Phase-I (3)'!$A$1:$AC$203</definedName>
    <definedName name="_xlnm.Print_Titles" localSheetId="0">'Progress Report Phase-I (2)'!$1:$7</definedName>
    <definedName name="_xlnm.Print_Titles" localSheetId="2">'Progress Report Phase-I (3)'!$1:$7</definedName>
  </definedNames>
  <calcPr calcId="124519" forceFullCalc="1"/>
</workbook>
</file>

<file path=xl/calcChain.xml><?xml version="1.0" encoding="utf-8"?>
<calcChain xmlns="http://schemas.openxmlformats.org/spreadsheetml/2006/main">
  <c r="AA201" i="20"/>
  <c r="U201"/>
  <c r="T201"/>
  <c r="R201"/>
  <c r="Q201"/>
  <c r="O201"/>
  <c r="N201"/>
  <c r="H201"/>
  <c r="G201"/>
  <c r="F201"/>
  <c r="Y200"/>
  <c r="Y201" s="1"/>
  <c r="X200"/>
  <c r="X201" s="1"/>
  <c r="V200"/>
  <c r="V201" s="1"/>
  <c r="S200"/>
  <c r="S201" s="1"/>
  <c r="P200"/>
  <c r="P201" s="1"/>
  <c r="I200"/>
  <c r="AB200" s="1"/>
  <c r="AB201" s="1"/>
  <c r="AA197"/>
  <c r="U197"/>
  <c r="T197"/>
  <c r="R197"/>
  <c r="Q197"/>
  <c r="O197"/>
  <c r="N197"/>
  <c r="H197"/>
  <c r="G197"/>
  <c r="F197"/>
  <c r="Y196"/>
  <c r="X196"/>
  <c r="Z196" s="1"/>
  <c r="W196"/>
  <c r="V196"/>
  <c r="S196"/>
  <c r="P196"/>
  <c r="Y195"/>
  <c r="Y197" s="1"/>
  <c r="X195"/>
  <c r="Z195" s="1"/>
  <c r="V195"/>
  <c r="V197" s="1"/>
  <c r="S195"/>
  <c r="S197" s="1"/>
  <c r="P195"/>
  <c r="I195"/>
  <c r="AB195" s="1"/>
  <c r="AB197" s="1"/>
  <c r="AA193"/>
  <c r="U193"/>
  <c r="T193"/>
  <c r="R193"/>
  <c r="Q193"/>
  <c r="O193"/>
  <c r="N193"/>
  <c r="I193"/>
  <c r="H193"/>
  <c r="G193"/>
  <c r="F193"/>
  <c r="Y192"/>
  <c r="X192"/>
  <c r="V192"/>
  <c r="W192" s="1"/>
  <c r="S192"/>
  <c r="P192"/>
  <c r="Y191"/>
  <c r="X191"/>
  <c r="V191"/>
  <c r="S191"/>
  <c r="S193" s="1"/>
  <c r="P191"/>
  <c r="I191"/>
  <c r="AB191" s="1"/>
  <c r="AB193" s="1"/>
  <c r="Y188"/>
  <c r="X188"/>
  <c r="V188"/>
  <c r="S188"/>
  <c r="P188"/>
  <c r="I188"/>
  <c r="AB188" s="1"/>
  <c r="AA187"/>
  <c r="AA189" s="1"/>
  <c r="U187"/>
  <c r="U189" s="1"/>
  <c r="T187"/>
  <c r="T189" s="1"/>
  <c r="R187"/>
  <c r="R189" s="1"/>
  <c r="Q187"/>
  <c r="Q189" s="1"/>
  <c r="O187"/>
  <c r="O189" s="1"/>
  <c r="N187"/>
  <c r="N189" s="1"/>
  <c r="H187"/>
  <c r="H189" s="1"/>
  <c r="G187"/>
  <c r="G189" s="1"/>
  <c r="F187"/>
  <c r="F189" s="1"/>
  <c r="Y186"/>
  <c r="X186"/>
  <c r="V186"/>
  <c r="S186"/>
  <c r="P186"/>
  <c r="Y185"/>
  <c r="X185"/>
  <c r="V185"/>
  <c r="W185" s="1"/>
  <c r="S185"/>
  <c r="P185"/>
  <c r="Y184"/>
  <c r="X184"/>
  <c r="V184"/>
  <c r="S184"/>
  <c r="P184"/>
  <c r="I184"/>
  <c r="I187" s="1"/>
  <c r="AB181"/>
  <c r="AA181"/>
  <c r="U181"/>
  <c r="T181"/>
  <c r="Q181"/>
  <c r="O181"/>
  <c r="N181"/>
  <c r="H181"/>
  <c r="G181"/>
  <c r="F181"/>
  <c r="X180"/>
  <c r="V180"/>
  <c r="R180"/>
  <c r="Y180" s="1"/>
  <c r="P180"/>
  <c r="Y179"/>
  <c r="X179"/>
  <c r="V179"/>
  <c r="S179"/>
  <c r="P179"/>
  <c r="P181" s="1"/>
  <c r="I179"/>
  <c r="I181" s="1"/>
  <c r="AA177"/>
  <c r="Q177"/>
  <c r="O177"/>
  <c r="N177"/>
  <c r="H177"/>
  <c r="G177"/>
  <c r="X176"/>
  <c r="U176"/>
  <c r="U177" s="1"/>
  <c r="R176"/>
  <c r="S176" s="1"/>
  <c r="P176"/>
  <c r="I176"/>
  <c r="AB176" s="1"/>
  <c r="Y175"/>
  <c r="T175"/>
  <c r="T177" s="1"/>
  <c r="S175"/>
  <c r="P175"/>
  <c r="I175"/>
  <c r="AB175" s="1"/>
  <c r="X174"/>
  <c r="V174"/>
  <c r="R174"/>
  <c r="Y174" s="1"/>
  <c r="Z174" s="1"/>
  <c r="P174"/>
  <c r="P177" s="1"/>
  <c r="X173"/>
  <c r="V173"/>
  <c r="R173"/>
  <c r="Y173" s="1"/>
  <c r="P173"/>
  <c r="I173"/>
  <c r="I177" s="1"/>
  <c r="F173"/>
  <c r="F177" s="1"/>
  <c r="AA171"/>
  <c r="U171"/>
  <c r="T171"/>
  <c r="R171"/>
  <c r="Q171"/>
  <c r="O171"/>
  <c r="N171"/>
  <c r="H171"/>
  <c r="G171"/>
  <c r="F171"/>
  <c r="Y170"/>
  <c r="X170"/>
  <c r="V170"/>
  <c r="S170"/>
  <c r="W170" s="1"/>
  <c r="P170"/>
  <c r="Y169"/>
  <c r="X169"/>
  <c r="V169"/>
  <c r="S169"/>
  <c r="P169"/>
  <c r="I169"/>
  <c r="Y168"/>
  <c r="X168"/>
  <c r="V168"/>
  <c r="S168"/>
  <c r="P168"/>
  <c r="I168"/>
  <c r="I171" s="1"/>
  <c r="AA166"/>
  <c r="U166"/>
  <c r="T166"/>
  <c r="R166"/>
  <c r="Q166"/>
  <c r="O166"/>
  <c r="N166"/>
  <c r="H166"/>
  <c r="G166"/>
  <c r="F166"/>
  <c r="Y165"/>
  <c r="Y166" s="1"/>
  <c r="X165"/>
  <c r="X166" s="1"/>
  <c r="V165"/>
  <c r="V166" s="1"/>
  <c r="S165"/>
  <c r="S166" s="1"/>
  <c r="P165"/>
  <c r="P166" s="1"/>
  <c r="I165"/>
  <c r="AB165" s="1"/>
  <c r="AB166" s="1"/>
  <c r="AA162"/>
  <c r="U162"/>
  <c r="T162"/>
  <c r="R162"/>
  <c r="Q162"/>
  <c r="O162"/>
  <c r="N162"/>
  <c r="H162"/>
  <c r="G162"/>
  <c r="F162"/>
  <c r="Y161"/>
  <c r="X161"/>
  <c r="V161"/>
  <c r="S161"/>
  <c r="P161"/>
  <c r="I161"/>
  <c r="Y160"/>
  <c r="X160"/>
  <c r="Z160" s="1"/>
  <c r="V160"/>
  <c r="S160"/>
  <c r="W160" s="1"/>
  <c r="P160"/>
  <c r="Y159"/>
  <c r="Z159" s="1"/>
  <c r="X159"/>
  <c r="V159"/>
  <c r="S159"/>
  <c r="P159"/>
  <c r="I159"/>
  <c r="AB159" s="1"/>
  <c r="AA157"/>
  <c r="U157"/>
  <c r="T157"/>
  <c r="R157"/>
  <c r="Q157"/>
  <c r="O157"/>
  <c r="N157"/>
  <c r="H157"/>
  <c r="G157"/>
  <c r="F157"/>
  <c r="Y156"/>
  <c r="X156"/>
  <c r="V156"/>
  <c r="V157" s="1"/>
  <c r="S156"/>
  <c r="W156" s="1"/>
  <c r="P156"/>
  <c r="I156"/>
  <c r="Y155"/>
  <c r="X155"/>
  <c r="S155"/>
  <c r="W155" s="1"/>
  <c r="P155"/>
  <c r="Y154"/>
  <c r="X154"/>
  <c r="S154"/>
  <c r="W154" s="1"/>
  <c r="Y153"/>
  <c r="Z153" s="1"/>
  <c r="X153"/>
  <c r="S153"/>
  <c r="P153"/>
  <c r="I153"/>
  <c r="AB153" s="1"/>
  <c r="AA151"/>
  <c r="U151"/>
  <c r="T151"/>
  <c r="R151"/>
  <c r="Q151"/>
  <c r="O151"/>
  <c r="N151"/>
  <c r="H151"/>
  <c r="G151"/>
  <c r="F151"/>
  <c r="Y150"/>
  <c r="X150"/>
  <c r="Z150" s="1"/>
  <c r="V150"/>
  <c r="W150" s="1"/>
  <c r="S150"/>
  <c r="P150"/>
  <c r="Y149"/>
  <c r="X149"/>
  <c r="V149"/>
  <c r="W149" s="1"/>
  <c r="S149"/>
  <c r="P149"/>
  <c r="I149"/>
  <c r="AB149" s="1"/>
  <c r="Y148"/>
  <c r="X148"/>
  <c r="Z148" s="1"/>
  <c r="V148"/>
  <c r="W148" s="1"/>
  <c r="S148"/>
  <c r="P148"/>
  <c r="I148"/>
  <c r="AB148" s="1"/>
  <c r="Y147"/>
  <c r="X147"/>
  <c r="V147"/>
  <c r="S147"/>
  <c r="P147"/>
  <c r="Y146"/>
  <c r="X146"/>
  <c r="Z146" s="1"/>
  <c r="S146"/>
  <c r="W146" s="1"/>
  <c r="P146"/>
  <c r="Y145"/>
  <c r="X145"/>
  <c r="V145"/>
  <c r="S145"/>
  <c r="P145"/>
  <c r="I145"/>
  <c r="Y144"/>
  <c r="X144"/>
  <c r="V144"/>
  <c r="S144"/>
  <c r="P144"/>
  <c r="Y143"/>
  <c r="X143"/>
  <c r="S143"/>
  <c r="W143" s="1"/>
  <c r="P143"/>
  <c r="I143"/>
  <c r="AB143" s="1"/>
  <c r="AA140"/>
  <c r="U140"/>
  <c r="T140"/>
  <c r="R140"/>
  <c r="Q140"/>
  <c r="O140"/>
  <c r="N140"/>
  <c r="H140"/>
  <c r="G140"/>
  <c r="F140"/>
  <c r="Y139"/>
  <c r="X139"/>
  <c r="V139"/>
  <c r="W139" s="1"/>
  <c r="S139"/>
  <c r="P139"/>
  <c r="I139"/>
  <c r="Y138"/>
  <c r="X138"/>
  <c r="V138"/>
  <c r="W138" s="1"/>
  <c r="S138"/>
  <c r="P138"/>
  <c r="Y137"/>
  <c r="Z137" s="1"/>
  <c r="X137"/>
  <c r="V137"/>
  <c r="S137"/>
  <c r="P137"/>
  <c r="I137"/>
  <c r="AB137" s="1"/>
  <c r="AB140" s="1"/>
  <c r="Y136"/>
  <c r="X136"/>
  <c r="V136"/>
  <c r="S136"/>
  <c r="P136"/>
  <c r="Y135"/>
  <c r="X135"/>
  <c r="V135"/>
  <c r="S135"/>
  <c r="W135" s="1"/>
  <c r="P135"/>
  <c r="I135"/>
  <c r="U133"/>
  <c r="T133"/>
  <c r="R133"/>
  <c r="Q133"/>
  <c r="O133"/>
  <c r="N133"/>
  <c r="H133"/>
  <c r="G133"/>
  <c r="F133"/>
  <c r="AA132"/>
  <c r="AA133" s="1"/>
  <c r="Y132"/>
  <c r="Y133" s="1"/>
  <c r="X132"/>
  <c r="X133" s="1"/>
  <c r="V132"/>
  <c r="V133" s="1"/>
  <c r="S132"/>
  <c r="S133" s="1"/>
  <c r="P132"/>
  <c r="P133" s="1"/>
  <c r="I132"/>
  <c r="I133" s="1"/>
  <c r="AA130"/>
  <c r="U130"/>
  <c r="T130"/>
  <c r="R130"/>
  <c r="Q130"/>
  <c r="O130"/>
  <c r="N130"/>
  <c r="H130"/>
  <c r="G130"/>
  <c r="F130"/>
  <c r="Y129"/>
  <c r="X129"/>
  <c r="Z129" s="1"/>
  <c r="V129"/>
  <c r="W129" s="1"/>
  <c r="S129"/>
  <c r="P129"/>
  <c r="Y128"/>
  <c r="X128"/>
  <c r="V128"/>
  <c r="S128"/>
  <c r="P128"/>
  <c r="I128"/>
  <c r="Y127"/>
  <c r="X127"/>
  <c r="V127"/>
  <c r="V130" s="1"/>
  <c r="S127"/>
  <c r="P127"/>
  <c r="I127"/>
  <c r="AB127" s="1"/>
  <c r="AA124"/>
  <c r="U124"/>
  <c r="T124"/>
  <c r="R124"/>
  <c r="Q124"/>
  <c r="O124"/>
  <c r="N124"/>
  <c r="H124"/>
  <c r="G124"/>
  <c r="Y123"/>
  <c r="X123"/>
  <c r="V123"/>
  <c r="S123"/>
  <c r="P123"/>
  <c r="Y122"/>
  <c r="X122"/>
  <c r="V122"/>
  <c r="V124" s="1"/>
  <c r="S122"/>
  <c r="P122"/>
  <c r="I122"/>
  <c r="AB122" s="1"/>
  <c r="AB124" s="1"/>
  <c r="F122"/>
  <c r="F124" s="1"/>
  <c r="AA120"/>
  <c r="U120"/>
  <c r="T120"/>
  <c r="R120"/>
  <c r="Q120"/>
  <c r="O120"/>
  <c r="N120"/>
  <c r="H120"/>
  <c r="G120"/>
  <c r="F120"/>
  <c r="Y119"/>
  <c r="Y120" s="1"/>
  <c r="X119"/>
  <c r="X120" s="1"/>
  <c r="W119"/>
  <c r="V119"/>
  <c r="V120" s="1"/>
  <c r="W120" s="1"/>
  <c r="S119"/>
  <c r="S120" s="1"/>
  <c r="P119"/>
  <c r="P120" s="1"/>
  <c r="I119"/>
  <c r="I120" s="1"/>
  <c r="AB117"/>
  <c r="AA117"/>
  <c r="U117"/>
  <c r="T117"/>
  <c r="R117"/>
  <c r="Q117"/>
  <c r="O117"/>
  <c r="N117"/>
  <c r="H117"/>
  <c r="G117"/>
  <c r="F117"/>
  <c r="Y116"/>
  <c r="Y117" s="1"/>
  <c r="X116"/>
  <c r="V116"/>
  <c r="V117" s="1"/>
  <c r="S116"/>
  <c r="S117" s="1"/>
  <c r="P116"/>
  <c r="P117" s="1"/>
  <c r="I116"/>
  <c r="I117" s="1"/>
  <c r="AA111"/>
  <c r="U111"/>
  <c r="T111"/>
  <c r="R111"/>
  <c r="Q111"/>
  <c r="O111"/>
  <c r="N111"/>
  <c r="H111"/>
  <c r="G111"/>
  <c r="F111"/>
  <c r="Y110"/>
  <c r="X110"/>
  <c r="V110"/>
  <c r="W110" s="1"/>
  <c r="S110"/>
  <c r="P110"/>
  <c r="I110"/>
  <c r="AB110" s="1"/>
  <c r="Y109"/>
  <c r="X109"/>
  <c r="V109"/>
  <c r="W109" s="1"/>
  <c r="S109"/>
  <c r="P109"/>
  <c r="I109"/>
  <c r="I111" s="1"/>
  <c r="AB108"/>
  <c r="Y108"/>
  <c r="X108"/>
  <c r="V108"/>
  <c r="S108"/>
  <c r="P108"/>
  <c r="AA106"/>
  <c r="U106"/>
  <c r="T106"/>
  <c r="R106"/>
  <c r="Q106"/>
  <c r="O106"/>
  <c r="N106"/>
  <c r="H106"/>
  <c r="G106"/>
  <c r="F106"/>
  <c r="Y105"/>
  <c r="X105"/>
  <c r="V105"/>
  <c r="S105"/>
  <c r="P105"/>
  <c r="Y104"/>
  <c r="Y106" s="1"/>
  <c r="X104"/>
  <c r="Z104" s="1"/>
  <c r="V104"/>
  <c r="S104"/>
  <c r="P104"/>
  <c r="I104"/>
  <c r="I106" s="1"/>
  <c r="AA102"/>
  <c r="U102"/>
  <c r="T102"/>
  <c r="R102"/>
  <c r="Q102"/>
  <c r="O102"/>
  <c r="N102"/>
  <c r="H102"/>
  <c r="G102"/>
  <c r="F102"/>
  <c r="Y101"/>
  <c r="X101"/>
  <c r="V101"/>
  <c r="S101"/>
  <c r="P101"/>
  <c r="I101"/>
  <c r="AB101" s="1"/>
  <c r="Y100"/>
  <c r="X100"/>
  <c r="V100"/>
  <c r="S100"/>
  <c r="P100"/>
  <c r="Y99"/>
  <c r="X99"/>
  <c r="V99"/>
  <c r="S99"/>
  <c r="P99"/>
  <c r="Y98"/>
  <c r="X98"/>
  <c r="V98"/>
  <c r="S98"/>
  <c r="P98"/>
  <c r="I98"/>
  <c r="Y97"/>
  <c r="Y102" s="1"/>
  <c r="X97"/>
  <c r="V97"/>
  <c r="S97"/>
  <c r="P97"/>
  <c r="I97"/>
  <c r="I102" s="1"/>
  <c r="AB93"/>
  <c r="AA93"/>
  <c r="U93"/>
  <c r="T93"/>
  <c r="R93"/>
  <c r="Q93"/>
  <c r="O93"/>
  <c r="N93"/>
  <c r="H93"/>
  <c r="G93"/>
  <c r="F93"/>
  <c r="Y92"/>
  <c r="Y93" s="1"/>
  <c r="X92"/>
  <c r="X93" s="1"/>
  <c r="V92"/>
  <c r="V93" s="1"/>
  <c r="S92"/>
  <c r="S93" s="1"/>
  <c r="P92"/>
  <c r="P93" s="1"/>
  <c r="I92"/>
  <c r="I93" s="1"/>
  <c r="AA90"/>
  <c r="U90"/>
  <c r="T90"/>
  <c r="R90"/>
  <c r="Q90"/>
  <c r="O90"/>
  <c r="N90"/>
  <c r="H90"/>
  <c r="G90"/>
  <c r="F90"/>
  <c r="Y89"/>
  <c r="X89"/>
  <c r="V89"/>
  <c r="S89"/>
  <c r="P89"/>
  <c r="Y88"/>
  <c r="X88"/>
  <c r="V88"/>
  <c r="S88"/>
  <c r="P88"/>
  <c r="Y87"/>
  <c r="X87"/>
  <c r="V87"/>
  <c r="W87" s="1"/>
  <c r="S87"/>
  <c r="P87"/>
  <c r="I87"/>
  <c r="AB87" s="1"/>
  <c r="Y86"/>
  <c r="Z86" s="1"/>
  <c r="X86"/>
  <c r="V86"/>
  <c r="S86"/>
  <c r="P86"/>
  <c r="Y85"/>
  <c r="X85"/>
  <c r="V85"/>
  <c r="S85"/>
  <c r="P85"/>
  <c r="I85"/>
  <c r="AB85" s="1"/>
  <c r="Z84"/>
  <c r="Y84"/>
  <c r="X84"/>
  <c r="V84"/>
  <c r="S84"/>
  <c r="P84"/>
  <c r="Y83"/>
  <c r="Z83" s="1"/>
  <c r="X83"/>
  <c r="V83"/>
  <c r="S83"/>
  <c r="P83"/>
  <c r="I83"/>
  <c r="AB83" s="1"/>
  <c r="Y82"/>
  <c r="X82"/>
  <c r="V82"/>
  <c r="S82"/>
  <c r="P82"/>
  <c r="Y81"/>
  <c r="X81"/>
  <c r="V81"/>
  <c r="S81"/>
  <c r="P81"/>
  <c r="I81"/>
  <c r="AA79"/>
  <c r="U79"/>
  <c r="T79"/>
  <c r="R79"/>
  <c r="Q79"/>
  <c r="O79"/>
  <c r="N79"/>
  <c r="H79"/>
  <c r="G79"/>
  <c r="F79"/>
  <c r="Y78"/>
  <c r="X78"/>
  <c r="Z78" s="1"/>
  <c r="V78"/>
  <c r="S78"/>
  <c r="P78"/>
  <c r="Y77"/>
  <c r="X77"/>
  <c r="V77"/>
  <c r="S77"/>
  <c r="P77"/>
  <c r="Y76"/>
  <c r="X76"/>
  <c r="Z76" s="1"/>
  <c r="V76"/>
  <c r="S76"/>
  <c r="P76"/>
  <c r="I76"/>
  <c r="AB76" s="1"/>
  <c r="Y75"/>
  <c r="X75"/>
  <c r="V75"/>
  <c r="S75"/>
  <c r="P75"/>
  <c r="Y74"/>
  <c r="X74"/>
  <c r="V74"/>
  <c r="S74"/>
  <c r="S79" s="1"/>
  <c r="P74"/>
  <c r="I74"/>
  <c r="I79" s="1"/>
  <c r="AA72"/>
  <c r="U72"/>
  <c r="T72"/>
  <c r="R72"/>
  <c r="Q72"/>
  <c r="O72"/>
  <c r="N72"/>
  <c r="H72"/>
  <c r="G72"/>
  <c r="F72"/>
  <c r="Y71"/>
  <c r="X71"/>
  <c r="V71"/>
  <c r="S71"/>
  <c r="P71"/>
  <c r="Z70"/>
  <c r="Y70"/>
  <c r="X70"/>
  <c r="V70"/>
  <c r="W70" s="1"/>
  <c r="S70"/>
  <c r="P70"/>
  <c r="I70"/>
  <c r="AB70" s="1"/>
  <c r="Y69"/>
  <c r="X69"/>
  <c r="V69"/>
  <c r="W69" s="1"/>
  <c r="S69"/>
  <c r="P69"/>
  <c r="Y68"/>
  <c r="X68"/>
  <c r="V68"/>
  <c r="S68"/>
  <c r="P68"/>
  <c r="I68"/>
  <c r="AB68" s="1"/>
  <c r="Y67"/>
  <c r="X67"/>
  <c r="V67"/>
  <c r="W67" s="1"/>
  <c r="S67"/>
  <c r="P67"/>
  <c r="I67"/>
  <c r="AA63"/>
  <c r="U63"/>
  <c r="T63"/>
  <c r="R63"/>
  <c r="Q63"/>
  <c r="O63"/>
  <c r="N63"/>
  <c r="H63"/>
  <c r="G63"/>
  <c r="F63"/>
  <c r="Y62"/>
  <c r="X62"/>
  <c r="V62"/>
  <c r="S62"/>
  <c r="P62"/>
  <c r="Y61"/>
  <c r="X61"/>
  <c r="V61"/>
  <c r="S61"/>
  <c r="P61"/>
  <c r="I61"/>
  <c r="Y60"/>
  <c r="X60"/>
  <c r="V60"/>
  <c r="S60"/>
  <c r="P60"/>
  <c r="Y59"/>
  <c r="X59"/>
  <c r="V59"/>
  <c r="S59"/>
  <c r="P59"/>
  <c r="I59"/>
  <c r="I63" s="1"/>
  <c r="AA57"/>
  <c r="U57"/>
  <c r="T57"/>
  <c r="R57"/>
  <c r="Q57"/>
  <c r="O57"/>
  <c r="N57"/>
  <c r="H57"/>
  <c r="G57"/>
  <c r="F57"/>
  <c r="Y56"/>
  <c r="X56"/>
  <c r="V56"/>
  <c r="S56"/>
  <c r="P56"/>
  <c r="Y55"/>
  <c r="Y57" s="1"/>
  <c r="X55"/>
  <c r="Z55" s="1"/>
  <c r="V55"/>
  <c r="W55" s="1"/>
  <c r="S55"/>
  <c r="P55"/>
  <c r="I55"/>
  <c r="AB55" s="1"/>
  <c r="AB57" s="1"/>
  <c r="AA53"/>
  <c r="U53"/>
  <c r="T53"/>
  <c r="R53"/>
  <c r="Q53"/>
  <c r="O53"/>
  <c r="N53"/>
  <c r="H53"/>
  <c r="G53"/>
  <c r="F53"/>
  <c r="Y52"/>
  <c r="X52"/>
  <c r="V52"/>
  <c r="S52"/>
  <c r="P52"/>
  <c r="I52"/>
  <c r="Y51"/>
  <c r="X51"/>
  <c r="Y50"/>
  <c r="X50"/>
  <c r="V50"/>
  <c r="W50" s="1"/>
  <c r="S50"/>
  <c r="P50"/>
  <c r="I50"/>
  <c r="AB50" s="1"/>
  <c r="Y49"/>
  <c r="X49"/>
  <c r="V49"/>
  <c r="S49"/>
  <c r="P49"/>
  <c r="Y48"/>
  <c r="X48"/>
  <c r="V48"/>
  <c r="S48"/>
  <c r="P48"/>
  <c r="Y47"/>
  <c r="X47"/>
  <c r="Z47" s="1"/>
  <c r="V47"/>
  <c r="W47" s="1"/>
  <c r="S47"/>
  <c r="P47"/>
  <c r="Y46"/>
  <c r="X46"/>
  <c r="Z46" s="1"/>
  <c r="V46"/>
  <c r="S46"/>
  <c r="P46"/>
  <c r="I46"/>
  <c r="AB46" s="1"/>
  <c r="AB44"/>
  <c r="AA44"/>
  <c r="U44"/>
  <c r="T44"/>
  <c r="R44"/>
  <c r="Q44"/>
  <c r="O44"/>
  <c r="N44"/>
  <c r="H44"/>
  <c r="G44"/>
  <c r="F44"/>
  <c r="Y43"/>
  <c r="X43"/>
  <c r="V43"/>
  <c r="S43"/>
  <c r="P43"/>
  <c r="Y42"/>
  <c r="X42"/>
  <c r="Z42" s="1"/>
  <c r="V42"/>
  <c r="W42" s="1"/>
  <c r="S42"/>
  <c r="P42"/>
  <c r="Y41"/>
  <c r="X41"/>
  <c r="V41"/>
  <c r="S41"/>
  <c r="S44" s="1"/>
  <c r="P41"/>
  <c r="P44" s="1"/>
  <c r="I41"/>
  <c r="I44" s="1"/>
  <c r="AA37"/>
  <c r="U37"/>
  <c r="T37"/>
  <c r="R37"/>
  <c r="R38" s="1"/>
  <c r="Q37"/>
  <c r="O37"/>
  <c r="N37"/>
  <c r="H37"/>
  <c r="G37"/>
  <c r="F37"/>
  <c r="Y36"/>
  <c r="X36"/>
  <c r="V36"/>
  <c r="W36" s="1"/>
  <c r="S36"/>
  <c r="P36"/>
  <c r="Y35"/>
  <c r="X35"/>
  <c r="V35"/>
  <c r="S35"/>
  <c r="P35"/>
  <c r="I35"/>
  <c r="I37" s="1"/>
  <c r="AA33"/>
  <c r="V33"/>
  <c r="U33"/>
  <c r="T33"/>
  <c r="R33"/>
  <c r="Q33"/>
  <c r="O33"/>
  <c r="N33"/>
  <c r="H33"/>
  <c r="G33"/>
  <c r="F33"/>
  <c r="Y32"/>
  <c r="X32"/>
  <c r="Z32" s="1"/>
  <c r="W32"/>
  <c r="V32"/>
  <c r="S32"/>
  <c r="P32"/>
  <c r="Y31"/>
  <c r="Y33" s="1"/>
  <c r="X31"/>
  <c r="X33" s="1"/>
  <c r="W31"/>
  <c r="V31"/>
  <c r="S31"/>
  <c r="P31"/>
  <c r="P33" s="1"/>
  <c r="I31"/>
  <c r="I33" s="1"/>
  <c r="AA29"/>
  <c r="U29"/>
  <c r="T29"/>
  <c r="R29"/>
  <c r="Q29"/>
  <c r="O29"/>
  <c r="N29"/>
  <c r="H29"/>
  <c r="G29"/>
  <c r="F29"/>
  <c r="Y28"/>
  <c r="X28"/>
  <c r="Z28" s="1"/>
  <c r="W28"/>
  <c r="V28"/>
  <c r="S28"/>
  <c r="P28"/>
  <c r="I28"/>
  <c r="AB28" s="1"/>
  <c r="Y27"/>
  <c r="Z27" s="1"/>
  <c r="X27"/>
  <c r="V27"/>
  <c r="W27" s="1"/>
  <c r="S27"/>
  <c r="P27"/>
  <c r="I27"/>
  <c r="AB27" s="1"/>
  <c r="Y26"/>
  <c r="X26"/>
  <c r="V26"/>
  <c r="W26" s="1"/>
  <c r="S26"/>
  <c r="P26"/>
  <c r="Y25"/>
  <c r="X25"/>
  <c r="V25"/>
  <c r="S25"/>
  <c r="P25"/>
  <c r="I25"/>
  <c r="AB25" s="1"/>
  <c r="AA23"/>
  <c r="U23"/>
  <c r="T23"/>
  <c r="R23"/>
  <c r="Q23"/>
  <c r="O23"/>
  <c r="N23"/>
  <c r="H23"/>
  <c r="G23"/>
  <c r="F23"/>
  <c r="Y22"/>
  <c r="X22"/>
  <c r="V22"/>
  <c r="S22"/>
  <c r="P22"/>
  <c r="I22"/>
  <c r="AB22" s="1"/>
  <c r="Y21"/>
  <c r="X21"/>
  <c r="V21"/>
  <c r="S21"/>
  <c r="P21"/>
  <c r="I21"/>
  <c r="Y20"/>
  <c r="X20"/>
  <c r="V20"/>
  <c r="W20" s="1"/>
  <c r="S20"/>
  <c r="P20"/>
  <c r="I20"/>
  <c r="Y19"/>
  <c r="X19"/>
  <c r="Z19" s="1"/>
  <c r="V19"/>
  <c r="S19"/>
  <c r="P19"/>
  <c r="Y18"/>
  <c r="X18"/>
  <c r="Z18" s="1"/>
  <c r="V18"/>
  <c r="W18" s="1"/>
  <c r="S18"/>
  <c r="P18"/>
  <c r="I18"/>
  <c r="Y17"/>
  <c r="X17"/>
  <c r="V17"/>
  <c r="S17"/>
  <c r="P17"/>
  <c r="I17"/>
  <c r="Y16"/>
  <c r="Z16" s="1"/>
  <c r="X16"/>
  <c r="V16"/>
  <c r="W16" s="1"/>
  <c r="S16"/>
  <c r="P16"/>
  <c r="I16"/>
  <c r="AB14"/>
  <c r="AA14"/>
  <c r="U14"/>
  <c r="T14"/>
  <c r="R14"/>
  <c r="Q14"/>
  <c r="O14"/>
  <c r="N14"/>
  <c r="H14"/>
  <c r="G14"/>
  <c r="F14"/>
  <c r="Y13"/>
  <c r="X13"/>
  <c r="V13"/>
  <c r="W13" s="1"/>
  <c r="S13"/>
  <c r="P13"/>
  <c r="Y12"/>
  <c r="X12"/>
  <c r="Z12" s="1"/>
  <c r="W12"/>
  <c r="V12"/>
  <c r="S12"/>
  <c r="P12"/>
  <c r="Y11"/>
  <c r="X11"/>
  <c r="V11"/>
  <c r="S11"/>
  <c r="P11"/>
  <c r="I11"/>
  <c r="Y10"/>
  <c r="X10"/>
  <c r="Z10" s="1"/>
  <c r="V10"/>
  <c r="S10"/>
  <c r="P10"/>
  <c r="I10"/>
  <c r="S179" i="17"/>
  <c r="V179"/>
  <c r="P179"/>
  <c r="V53" i="20" l="1"/>
  <c r="W17"/>
  <c r="Y111"/>
  <c r="W137"/>
  <c r="AB177"/>
  <c r="S33"/>
  <c r="S57"/>
  <c r="Z116"/>
  <c r="Z117" s="1"/>
  <c r="I14"/>
  <c r="Z20"/>
  <c r="Z22"/>
  <c r="P37"/>
  <c r="AB53"/>
  <c r="Z52"/>
  <c r="V57"/>
  <c r="W57" s="1"/>
  <c r="Z60"/>
  <c r="Z61"/>
  <c r="Z75"/>
  <c r="W83"/>
  <c r="W85"/>
  <c r="Z100"/>
  <c r="AB104"/>
  <c r="AB106" s="1"/>
  <c r="S111"/>
  <c r="W116"/>
  <c r="W117" s="1"/>
  <c r="S124"/>
  <c r="W123"/>
  <c r="F141"/>
  <c r="Z144"/>
  <c r="S173"/>
  <c r="W173" s="1"/>
  <c r="V175"/>
  <c r="W175" s="1"/>
  <c r="W186"/>
  <c r="Z188"/>
  <c r="W21"/>
  <c r="W22"/>
  <c r="W60"/>
  <c r="W61"/>
  <c r="I72"/>
  <c r="W86"/>
  <c r="W88"/>
  <c r="P102"/>
  <c r="W100"/>
  <c r="P111"/>
  <c r="G112"/>
  <c r="H125"/>
  <c r="X140"/>
  <c r="Z139"/>
  <c r="V151"/>
  <c r="W161"/>
  <c r="P171"/>
  <c r="N64"/>
  <c r="AA64"/>
  <c r="Z184"/>
  <c r="W188"/>
  <c r="W189" s="1"/>
  <c r="W33"/>
  <c r="W52"/>
  <c r="W76"/>
  <c r="V106"/>
  <c r="W89"/>
  <c r="Z110"/>
  <c r="Z173"/>
  <c r="G141"/>
  <c r="T141"/>
  <c r="X175"/>
  <c r="Z175" s="1"/>
  <c r="Z177" s="1"/>
  <c r="S187"/>
  <c r="S189" s="1"/>
  <c r="S198" s="1"/>
  <c r="S14"/>
  <c r="Z26"/>
  <c r="W78"/>
  <c r="S90"/>
  <c r="Z89"/>
  <c r="W104"/>
  <c r="R125"/>
  <c r="W71"/>
  <c r="P90"/>
  <c r="P23"/>
  <c r="T38"/>
  <c r="W43"/>
  <c r="Z50"/>
  <c r="W56"/>
  <c r="Z59"/>
  <c r="Z62"/>
  <c r="P72"/>
  <c r="W84"/>
  <c r="W92"/>
  <c r="U94"/>
  <c r="W98"/>
  <c r="X117"/>
  <c r="I124"/>
  <c r="I125" s="1"/>
  <c r="Z128"/>
  <c r="V140"/>
  <c r="W136"/>
  <c r="Y151"/>
  <c r="Z149"/>
  <c r="P157"/>
  <c r="V187"/>
  <c r="V189" s="1"/>
  <c r="W77"/>
  <c r="Y90"/>
  <c r="X106"/>
  <c r="AA112"/>
  <c r="AB119"/>
  <c r="AB120" s="1"/>
  <c r="AB125" s="1"/>
  <c r="X151"/>
  <c r="Z156"/>
  <c r="Z170"/>
  <c r="H112"/>
  <c r="Z155"/>
  <c r="V176"/>
  <c r="W176" s="1"/>
  <c r="V181"/>
  <c r="X181"/>
  <c r="P187"/>
  <c r="P189" s="1"/>
  <c r="V193"/>
  <c r="W193" s="1"/>
  <c r="F64"/>
  <c r="Z67"/>
  <c r="Z68"/>
  <c r="Z87"/>
  <c r="T112"/>
  <c r="V171"/>
  <c r="V177"/>
  <c r="V182" s="1"/>
  <c r="P57"/>
  <c r="I23"/>
  <c r="Z69"/>
  <c r="T198"/>
  <c r="I130"/>
  <c r="P106"/>
  <c r="P112" s="1"/>
  <c r="N125"/>
  <c r="T182"/>
  <c r="Z185"/>
  <c r="G198"/>
  <c r="X29"/>
  <c r="Y23"/>
  <c r="Z23" s="1"/>
  <c r="V29"/>
  <c r="T64"/>
  <c r="P29"/>
  <c r="AB35"/>
  <c r="AB37" s="1"/>
  <c r="I57"/>
  <c r="Y79"/>
  <c r="Z82"/>
  <c r="R94"/>
  <c r="Z101"/>
  <c r="G125"/>
  <c r="W10"/>
  <c r="W11"/>
  <c r="S23"/>
  <c r="F38"/>
  <c r="AA38"/>
  <c r="Z36"/>
  <c r="Y44"/>
  <c r="Z43"/>
  <c r="Y53"/>
  <c r="Z48"/>
  <c r="H64"/>
  <c r="AB59"/>
  <c r="AB63" s="1"/>
  <c r="Q64"/>
  <c r="N94"/>
  <c r="X79"/>
  <c r="W81"/>
  <c r="X102"/>
  <c r="V14"/>
  <c r="AB16"/>
  <c r="AB23" s="1"/>
  <c r="Z17"/>
  <c r="W19"/>
  <c r="Y29"/>
  <c r="Q38"/>
  <c r="Z35"/>
  <c r="N38"/>
  <c r="X37"/>
  <c r="Z37" s="1"/>
  <c r="X44"/>
  <c r="Z44" s="1"/>
  <c r="W48"/>
  <c r="X53"/>
  <c r="R64"/>
  <c r="Y63"/>
  <c r="O64"/>
  <c r="AB67"/>
  <c r="AB72" s="1"/>
  <c r="Y72"/>
  <c r="T94"/>
  <c r="V79"/>
  <c r="W75"/>
  <c r="G94"/>
  <c r="Z92"/>
  <c r="O94"/>
  <c r="S102"/>
  <c r="W99"/>
  <c r="W101"/>
  <c r="Z109"/>
  <c r="N112"/>
  <c r="Z122"/>
  <c r="O125"/>
  <c r="Y130"/>
  <c r="R141"/>
  <c r="I140"/>
  <c r="Y140"/>
  <c r="Z136"/>
  <c r="Z138"/>
  <c r="O141"/>
  <c r="Z145"/>
  <c r="Z147"/>
  <c r="S157"/>
  <c r="W157" s="1"/>
  <c r="S162"/>
  <c r="F163"/>
  <c r="R163"/>
  <c r="W168"/>
  <c r="R177"/>
  <c r="R182" s="1"/>
  <c r="R202" s="1"/>
  <c r="R181"/>
  <c r="I189"/>
  <c r="Z191"/>
  <c r="O198"/>
  <c r="O202" s="1"/>
  <c r="AA198"/>
  <c r="O38"/>
  <c r="V37"/>
  <c r="H38"/>
  <c r="V44"/>
  <c r="W44" s="1"/>
  <c r="W49"/>
  <c r="W62"/>
  <c r="F112"/>
  <c r="F113" s="1"/>
  <c r="Y112"/>
  <c r="AA125"/>
  <c r="N141"/>
  <c r="AA141"/>
  <c r="W147"/>
  <c r="Z154"/>
  <c r="Q163"/>
  <c r="P162"/>
  <c r="I162"/>
  <c r="AB161"/>
  <c r="Q182"/>
  <c r="Z197"/>
  <c r="X197"/>
  <c r="W35"/>
  <c r="S53"/>
  <c r="W53" s="1"/>
  <c r="U64"/>
  <c r="P79"/>
  <c r="Q94"/>
  <c r="Z81"/>
  <c r="Z88"/>
  <c r="O112"/>
  <c r="X111"/>
  <c r="S125"/>
  <c r="U125"/>
  <c r="Z127"/>
  <c r="U141"/>
  <c r="W144"/>
  <c r="W145"/>
  <c r="I157"/>
  <c r="I163" s="1"/>
  <c r="O163"/>
  <c r="AB168"/>
  <c r="AB171" s="1"/>
  <c r="AB182" s="1"/>
  <c r="O182"/>
  <c r="AA182"/>
  <c r="X187"/>
  <c r="X189" s="1"/>
  <c r="Z186"/>
  <c r="H198"/>
  <c r="U198"/>
  <c r="W201"/>
  <c r="Y14"/>
  <c r="U38"/>
  <c r="X23"/>
  <c r="P53"/>
  <c r="S63"/>
  <c r="S64" s="1"/>
  <c r="G64"/>
  <c r="W68"/>
  <c r="AB74"/>
  <c r="AB79" s="1"/>
  <c r="I90"/>
  <c r="I94" s="1"/>
  <c r="Z85"/>
  <c r="H94"/>
  <c r="V111"/>
  <c r="R112"/>
  <c r="P124"/>
  <c r="P125" s="1"/>
  <c r="T125"/>
  <c r="W128"/>
  <c r="X157"/>
  <c r="N163"/>
  <c r="Z161"/>
  <c r="Z162" s="1"/>
  <c r="AA163"/>
  <c r="Y171"/>
  <c r="Z169"/>
  <c r="N182"/>
  <c r="Z180"/>
  <c r="P193"/>
  <c r="Z13"/>
  <c r="Z31"/>
  <c r="X57"/>
  <c r="Z57" s="1"/>
  <c r="P63"/>
  <c r="S72"/>
  <c r="Z77"/>
  <c r="AA94"/>
  <c r="U112"/>
  <c r="Q112"/>
  <c r="S130"/>
  <c r="W130" s="1"/>
  <c r="W133"/>
  <c r="H141"/>
  <c r="S140"/>
  <c r="W140" s="1"/>
  <c r="I151"/>
  <c r="AB145"/>
  <c r="AB151" s="1"/>
  <c r="H163"/>
  <c r="U163"/>
  <c r="Z168"/>
  <c r="H182"/>
  <c r="F198"/>
  <c r="R198"/>
  <c r="P14"/>
  <c r="Z21"/>
  <c r="X14"/>
  <c r="S29"/>
  <c r="Z56"/>
  <c r="G38"/>
  <c r="X90"/>
  <c r="Z98"/>
  <c r="Y37"/>
  <c r="Y38" s="1"/>
  <c r="Z71"/>
  <c r="V90"/>
  <c r="F94"/>
  <c r="V102"/>
  <c r="W105"/>
  <c r="Z119"/>
  <c r="Z120" s="1"/>
  <c r="F125"/>
  <c r="Y124"/>
  <c r="Y125" s="1"/>
  <c r="Q125"/>
  <c r="P130"/>
  <c r="AB128"/>
  <c r="AB130" s="1"/>
  <c r="P140"/>
  <c r="Z135"/>
  <c r="Q141"/>
  <c r="P151"/>
  <c r="G163"/>
  <c r="T163"/>
  <c r="V162"/>
  <c r="V163" s="1"/>
  <c r="W166"/>
  <c r="Y176"/>
  <c r="Z176" s="1"/>
  <c r="G182"/>
  <c r="Y193"/>
  <c r="P197"/>
  <c r="W93"/>
  <c r="U182"/>
  <c r="Q198"/>
  <c r="AB29"/>
  <c r="AB64"/>
  <c r="I112"/>
  <c r="Y181"/>
  <c r="F182"/>
  <c r="Z33"/>
  <c r="W79"/>
  <c r="AB111"/>
  <c r="N198"/>
  <c r="AA202"/>
  <c r="V125"/>
  <c r="W124"/>
  <c r="W125" s="1"/>
  <c r="AB162"/>
  <c r="W197"/>
  <c r="W111"/>
  <c r="V141"/>
  <c r="W187"/>
  <c r="P182"/>
  <c r="V23"/>
  <c r="Z25"/>
  <c r="Z29" s="1"/>
  <c r="I29"/>
  <c r="AB31"/>
  <c r="W41"/>
  <c r="Z49"/>
  <c r="W59"/>
  <c r="X72"/>
  <c r="X94" s="1"/>
  <c r="Z74"/>
  <c r="Z99"/>
  <c r="W46"/>
  <c r="I53"/>
  <c r="X63"/>
  <c r="AB81"/>
  <c r="AB90" s="1"/>
  <c r="W97"/>
  <c r="Z108"/>
  <c r="X124"/>
  <c r="W132"/>
  <c r="Z143"/>
  <c r="W153"/>
  <c r="AB156"/>
  <c r="AB157" s="1"/>
  <c r="W159"/>
  <c r="Y162"/>
  <c r="Z165"/>
  <c r="Z166" s="1"/>
  <c r="S171"/>
  <c r="W179"/>
  <c r="S180"/>
  <c r="W184"/>
  <c r="X193"/>
  <c r="I197"/>
  <c r="Z200"/>
  <c r="Z201" s="1"/>
  <c r="V72"/>
  <c r="AB132"/>
  <c r="AB133" s="1"/>
  <c r="S151"/>
  <c r="W151" s="1"/>
  <c r="X162"/>
  <c r="I166"/>
  <c r="X171"/>
  <c r="I201"/>
  <c r="Z11"/>
  <c r="W25"/>
  <c r="S37"/>
  <c r="Z41"/>
  <c r="V63"/>
  <c r="W74"/>
  <c r="W82"/>
  <c r="Z93"/>
  <c r="AB97"/>
  <c r="AB102" s="1"/>
  <c r="Z105"/>
  <c r="Z106" s="1"/>
  <c r="W122"/>
  <c r="W127"/>
  <c r="Y157"/>
  <c r="W169"/>
  <c r="S174"/>
  <c r="AB184"/>
  <c r="AB187" s="1"/>
  <c r="AB189" s="1"/>
  <c r="AB198" s="1"/>
  <c r="Y187"/>
  <c r="Y189" s="1"/>
  <c r="W191"/>
  <c r="Z97"/>
  <c r="W108"/>
  <c r="Z123"/>
  <c r="X130"/>
  <c r="X141" s="1"/>
  <c r="Z132"/>
  <c r="Z133" s="1"/>
  <c r="W165"/>
  <c r="Z179"/>
  <c r="Z192"/>
  <c r="W195"/>
  <c r="W200"/>
  <c r="S106"/>
  <c r="AA132" i="17"/>
  <c r="D33" i="19"/>
  <c r="C33"/>
  <c r="I191" i="17"/>
  <c r="I188"/>
  <c r="I184"/>
  <c r="I179"/>
  <c r="I176"/>
  <c r="I175"/>
  <c r="I173"/>
  <c r="I169"/>
  <c r="I168"/>
  <c r="I165"/>
  <c r="I161"/>
  <c r="I159"/>
  <c r="I156"/>
  <c r="I153"/>
  <c r="I149"/>
  <c r="I148"/>
  <c r="I145"/>
  <c r="I143"/>
  <c r="I139"/>
  <c r="I137"/>
  <c r="I135"/>
  <c r="I132"/>
  <c r="I128"/>
  <c r="I122"/>
  <c r="I119"/>
  <c r="I116"/>
  <c r="I110"/>
  <c r="I109"/>
  <c r="I104"/>
  <c r="I98"/>
  <c r="I97"/>
  <c r="I70"/>
  <c r="I68"/>
  <c r="I67"/>
  <c r="I46"/>
  <c r="I35"/>
  <c r="I31"/>
  <c r="I22"/>
  <c r="I21"/>
  <c r="I20"/>
  <c r="I17"/>
  <c r="I11"/>
  <c r="I10"/>
  <c r="I195"/>
  <c r="AB94" i="20" l="1"/>
  <c r="W106"/>
  <c r="I38"/>
  <c r="X177"/>
  <c r="X182" s="1"/>
  <c r="W90"/>
  <c r="U113"/>
  <c r="Z171"/>
  <c r="H113"/>
  <c r="H203" s="1"/>
  <c r="Z181"/>
  <c r="Z182" s="1"/>
  <c r="S38"/>
  <c r="W162"/>
  <c r="W163" s="1"/>
  <c r="O113"/>
  <c r="Y141"/>
  <c r="W14"/>
  <c r="AB38"/>
  <c r="G202"/>
  <c r="G203" s="1"/>
  <c r="T113"/>
  <c r="P198"/>
  <c r="S177"/>
  <c r="Z53"/>
  <c r="Z64" s="1"/>
  <c r="P141"/>
  <c r="W102"/>
  <c r="P64"/>
  <c r="R113"/>
  <c r="Y64"/>
  <c r="N113"/>
  <c r="I141"/>
  <c r="W171"/>
  <c r="Z63"/>
  <c r="S94"/>
  <c r="Y198"/>
  <c r="W72"/>
  <c r="Z79"/>
  <c r="Z130"/>
  <c r="G113"/>
  <c r="Y94"/>
  <c r="Y113" s="1"/>
  <c r="X163"/>
  <c r="X125"/>
  <c r="V198"/>
  <c r="S112"/>
  <c r="P94"/>
  <c r="Z157"/>
  <c r="Z193"/>
  <c r="W177"/>
  <c r="I64"/>
  <c r="I113" s="1"/>
  <c r="X38"/>
  <c r="Q202"/>
  <c r="T202"/>
  <c r="T203" s="1"/>
  <c r="Q113"/>
  <c r="Z140"/>
  <c r="Z72"/>
  <c r="H202"/>
  <c r="AA113"/>
  <c r="AA203" s="1"/>
  <c r="P163"/>
  <c r="P202" s="1"/>
  <c r="X112"/>
  <c r="P38"/>
  <c r="W198"/>
  <c r="Y163"/>
  <c r="W141"/>
  <c r="AB141"/>
  <c r="Z38"/>
  <c r="R203"/>
  <c r="Z14"/>
  <c r="V112"/>
  <c r="AB163"/>
  <c r="N202"/>
  <c r="N203" s="1"/>
  <c r="S141"/>
  <c r="V202"/>
  <c r="Z102"/>
  <c r="S163"/>
  <c r="Z111"/>
  <c r="Z90"/>
  <c r="X198"/>
  <c r="Z124"/>
  <c r="Z125" s="1"/>
  <c r="I182"/>
  <c r="I198"/>
  <c r="Z141"/>
  <c r="W29"/>
  <c r="Z151"/>
  <c r="Z163" s="1"/>
  <c r="X64"/>
  <c r="W23"/>
  <c r="U202"/>
  <c r="Y177"/>
  <c r="Y182" s="1"/>
  <c r="F202"/>
  <c r="F203" s="1"/>
  <c r="V64"/>
  <c r="W64" s="1"/>
  <c r="W63"/>
  <c r="W180"/>
  <c r="S181"/>
  <c r="V38"/>
  <c r="W38" s="1"/>
  <c r="Z187"/>
  <c r="Z189" s="1"/>
  <c r="O203"/>
  <c r="W174"/>
  <c r="Z94"/>
  <c r="Z112"/>
  <c r="W37"/>
  <c r="V94"/>
  <c r="W94" s="1"/>
  <c r="S113"/>
  <c r="AB112"/>
  <c r="AB113" s="1"/>
  <c r="AB93" i="17"/>
  <c r="Z198" i="20" l="1"/>
  <c r="X113"/>
  <c r="I202"/>
  <c r="I203" s="1"/>
  <c r="W112"/>
  <c r="P113"/>
  <c r="U203"/>
  <c r="Q203"/>
  <c r="P203"/>
  <c r="Y202"/>
  <c r="AB202"/>
  <c r="AB203" s="1"/>
  <c r="X202"/>
  <c r="Z113"/>
  <c r="Z202"/>
  <c r="AA205"/>
  <c r="AA208"/>
  <c r="AB213"/>
  <c r="S182"/>
  <c r="S202" s="1"/>
  <c r="S203" s="1"/>
  <c r="W181"/>
  <c r="W182" s="1"/>
  <c r="W202" s="1"/>
  <c r="V113"/>
  <c r="T175" i="17"/>
  <c r="X203" i="20" l="1"/>
  <c r="Z203"/>
  <c r="W113"/>
  <c r="W203" s="1"/>
  <c r="V203"/>
  <c r="V69" i="17"/>
  <c r="V68"/>
  <c r="G23"/>
  <c r="H23"/>
  <c r="G14"/>
  <c r="AB191" l="1"/>
  <c r="AB193" s="1"/>
  <c r="AB176"/>
  <c r="AB165"/>
  <c r="AB166" s="1"/>
  <c r="AB159"/>
  <c r="AB156"/>
  <c r="AB153"/>
  <c r="AB149"/>
  <c r="AB145"/>
  <c r="AB143"/>
  <c r="AB137"/>
  <c r="AB132"/>
  <c r="AB133" s="1"/>
  <c r="AB128"/>
  <c r="AB122"/>
  <c r="AB124" s="1"/>
  <c r="AB119"/>
  <c r="AB120" s="1"/>
  <c r="AB117"/>
  <c r="AB110"/>
  <c r="AB108"/>
  <c r="AB67"/>
  <c r="AB31"/>
  <c r="AB157" l="1"/>
  <c r="AB140"/>
  <c r="AB125"/>
  <c r="AB111"/>
  <c r="AB14"/>
  <c r="AB161"/>
  <c r="AB162" s="1"/>
  <c r="AB181" l="1"/>
  <c r="I200"/>
  <c r="AB200" s="1"/>
  <c r="AB201" s="1"/>
  <c r="AA201" l="1"/>
  <c r="AA197"/>
  <c r="F29" i="19" s="1"/>
  <c r="AA193" i="17"/>
  <c r="F28" i="19" s="1"/>
  <c r="AA187" i="17"/>
  <c r="AA181"/>
  <c r="AA177"/>
  <c r="F18" i="19" s="1"/>
  <c r="AA171" i="17"/>
  <c r="AA166"/>
  <c r="AA162"/>
  <c r="F31" i="19" s="1"/>
  <c r="AA157" i="17"/>
  <c r="AA151"/>
  <c r="AA140"/>
  <c r="F25" i="19" s="1"/>
  <c r="AA133" i="17"/>
  <c r="AA130"/>
  <c r="AA124"/>
  <c r="F24" i="19" s="1"/>
  <c r="AA120" i="17"/>
  <c r="F23" i="19" s="1"/>
  <c r="AA117" i="17"/>
  <c r="F22" i="19" s="1"/>
  <c r="AA111" i="17"/>
  <c r="F5" i="19" s="1"/>
  <c r="AA106" i="17"/>
  <c r="F6" i="19" s="1"/>
  <c r="AA102" i="17"/>
  <c r="AA93"/>
  <c r="F9" i="19" s="1"/>
  <c r="AA90" i="17"/>
  <c r="F8" i="19" s="1"/>
  <c r="AA79" i="17"/>
  <c r="AA72"/>
  <c r="AA63"/>
  <c r="F15" i="19" s="1"/>
  <c r="AA57" i="17"/>
  <c r="F16" i="19" s="1"/>
  <c r="AA53" i="17"/>
  <c r="AA44"/>
  <c r="AA37"/>
  <c r="AA33"/>
  <c r="AA29"/>
  <c r="F12" i="19" s="1"/>
  <c r="AA23" i="17"/>
  <c r="F11" i="19" s="1"/>
  <c r="AA14" i="17"/>
  <c r="F10" i="19" s="1"/>
  <c r="Y200" i="17"/>
  <c r="Y201" s="1"/>
  <c r="X200"/>
  <c r="Y196"/>
  <c r="X196"/>
  <c r="Y195"/>
  <c r="X195"/>
  <c r="Y192"/>
  <c r="X192"/>
  <c r="Y191"/>
  <c r="X191"/>
  <c r="Y188"/>
  <c r="X188"/>
  <c r="Y186"/>
  <c r="X186"/>
  <c r="Y185"/>
  <c r="X185"/>
  <c r="Y184"/>
  <c r="X184"/>
  <c r="X180"/>
  <c r="X179"/>
  <c r="X176"/>
  <c r="Y175"/>
  <c r="X175"/>
  <c r="X174"/>
  <c r="X173"/>
  <c r="Y170"/>
  <c r="X170"/>
  <c r="Y169"/>
  <c r="X169"/>
  <c r="Y168"/>
  <c r="X168"/>
  <c r="Y165"/>
  <c r="Y166" s="1"/>
  <c r="X165"/>
  <c r="Y161"/>
  <c r="X161"/>
  <c r="Y160"/>
  <c r="X160"/>
  <c r="Y159"/>
  <c r="X159"/>
  <c r="Y156"/>
  <c r="X156"/>
  <c r="Y155"/>
  <c r="X155"/>
  <c r="Y154"/>
  <c r="X154"/>
  <c r="Y153"/>
  <c r="X153"/>
  <c r="Y150"/>
  <c r="X150"/>
  <c r="Y149"/>
  <c r="X149"/>
  <c r="X148"/>
  <c r="Y147"/>
  <c r="X147"/>
  <c r="Y146"/>
  <c r="X146"/>
  <c r="Y145"/>
  <c r="X145"/>
  <c r="Y144"/>
  <c r="X144"/>
  <c r="Y143"/>
  <c r="X143"/>
  <c r="Y139"/>
  <c r="X139"/>
  <c r="Y138"/>
  <c r="X138"/>
  <c r="Y137"/>
  <c r="X137"/>
  <c r="Y136"/>
  <c r="X136"/>
  <c r="Y135"/>
  <c r="X135"/>
  <c r="Y132"/>
  <c r="Y133" s="1"/>
  <c r="X132"/>
  <c r="Y129"/>
  <c r="X129"/>
  <c r="Y128"/>
  <c r="X128"/>
  <c r="Y127"/>
  <c r="X127"/>
  <c r="Y123"/>
  <c r="X123"/>
  <c r="Y122"/>
  <c r="X122"/>
  <c r="Y119"/>
  <c r="Y120" s="1"/>
  <c r="X119"/>
  <c r="Y116"/>
  <c r="Y117" s="1"/>
  <c r="X116"/>
  <c r="Y110"/>
  <c r="X110"/>
  <c r="Y109"/>
  <c r="X109"/>
  <c r="Y108"/>
  <c r="X108"/>
  <c r="Y105"/>
  <c r="X105"/>
  <c r="Y104"/>
  <c r="X104"/>
  <c r="Y101"/>
  <c r="X101"/>
  <c r="Y100"/>
  <c r="X100"/>
  <c r="Y99"/>
  <c r="X99"/>
  <c r="Y98"/>
  <c r="X98"/>
  <c r="Y97"/>
  <c r="X97"/>
  <c r="Y92"/>
  <c r="Y93" s="1"/>
  <c r="X92"/>
  <c r="Y89"/>
  <c r="X89"/>
  <c r="Y88"/>
  <c r="X88"/>
  <c r="Y87"/>
  <c r="X87"/>
  <c r="Y86"/>
  <c r="X86"/>
  <c r="Y85"/>
  <c r="X85"/>
  <c r="Y84"/>
  <c r="X84"/>
  <c r="Y83"/>
  <c r="X83"/>
  <c r="Y82"/>
  <c r="X82"/>
  <c r="Y81"/>
  <c r="X81"/>
  <c r="Y78"/>
  <c r="X78"/>
  <c r="Y77"/>
  <c r="X77"/>
  <c r="Y76"/>
  <c r="X76"/>
  <c r="Y75"/>
  <c r="X75"/>
  <c r="Y74"/>
  <c r="X74"/>
  <c r="Y71"/>
  <c r="X71"/>
  <c r="Y70"/>
  <c r="X70"/>
  <c r="Y69"/>
  <c r="X69"/>
  <c r="Y68"/>
  <c r="X68"/>
  <c r="Y67"/>
  <c r="X67"/>
  <c r="Y62"/>
  <c r="X62"/>
  <c r="Y61"/>
  <c r="X61"/>
  <c r="Y60"/>
  <c r="X60"/>
  <c r="Y59"/>
  <c r="X59"/>
  <c r="Y56"/>
  <c r="X56"/>
  <c r="Y55"/>
  <c r="X55"/>
  <c r="Y52"/>
  <c r="X52"/>
  <c r="Y51"/>
  <c r="X51"/>
  <c r="Y50"/>
  <c r="X50"/>
  <c r="Y49"/>
  <c r="X49"/>
  <c r="Y48"/>
  <c r="X48"/>
  <c r="Y47"/>
  <c r="X47"/>
  <c r="Y46"/>
  <c r="X46"/>
  <c r="Y43"/>
  <c r="X43"/>
  <c r="Y42"/>
  <c r="X42"/>
  <c r="Y41"/>
  <c r="X41"/>
  <c r="Y36"/>
  <c r="X36"/>
  <c r="Y35"/>
  <c r="X35"/>
  <c r="Y32"/>
  <c r="X32"/>
  <c r="Y31"/>
  <c r="X31"/>
  <c r="Y28"/>
  <c r="X28"/>
  <c r="Y27"/>
  <c r="X27"/>
  <c r="Y26"/>
  <c r="X26"/>
  <c r="Y25"/>
  <c r="X25"/>
  <c r="Y22"/>
  <c r="X22"/>
  <c r="Y21"/>
  <c r="X21"/>
  <c r="Y20"/>
  <c r="X20"/>
  <c r="Y19"/>
  <c r="X19"/>
  <c r="Y18"/>
  <c r="X18"/>
  <c r="Y17"/>
  <c r="X17"/>
  <c r="Y16"/>
  <c r="X16"/>
  <c r="X11"/>
  <c r="Y11"/>
  <c r="X12"/>
  <c r="Y12"/>
  <c r="X13"/>
  <c r="Y13"/>
  <c r="Y10"/>
  <c r="X10"/>
  <c r="F17" i="19" l="1"/>
  <c r="F13"/>
  <c r="F32"/>
  <c r="AA189" i="17"/>
  <c r="F30" i="19" s="1"/>
  <c r="F26"/>
  <c r="F19"/>
  <c r="F14"/>
  <c r="F7"/>
  <c r="F4"/>
  <c r="AA64" i="17"/>
  <c r="AA141"/>
  <c r="AA38"/>
  <c r="AA112"/>
  <c r="AA182"/>
  <c r="AA125"/>
  <c r="AA163"/>
  <c r="AA94"/>
  <c r="X106"/>
  <c r="Y106"/>
  <c r="Y14"/>
  <c r="X14"/>
  <c r="Y197"/>
  <c r="Y171"/>
  <c r="Y111"/>
  <c r="Z154"/>
  <c r="Y37"/>
  <c r="Y79"/>
  <c r="Y193"/>
  <c r="Y33"/>
  <c r="Y130"/>
  <c r="Y57"/>
  <c r="Y44"/>
  <c r="Y72"/>
  <c r="Y102"/>
  <c r="Y162"/>
  <c r="Y187"/>
  <c r="Y189" s="1"/>
  <c r="Y124"/>
  <c r="Y125" s="1"/>
  <c r="Y140"/>
  <c r="Y23"/>
  <c r="Y53"/>
  <c r="Y63"/>
  <c r="Y90"/>
  <c r="Y157"/>
  <c r="Y29"/>
  <c r="AA198" l="1"/>
  <c r="AA202" s="1"/>
  <c r="Y198"/>
  <c r="AA113"/>
  <c r="Y94"/>
  <c r="Y38"/>
  <c r="Y141"/>
  <c r="Y64"/>
  <c r="AA203" l="1"/>
  <c r="AB213" l="1"/>
  <c r="AA208"/>
  <c r="U111"/>
  <c r="T111"/>
  <c r="R111"/>
  <c r="Q111"/>
  <c r="O111"/>
  <c r="N111"/>
  <c r="I111"/>
  <c r="G111"/>
  <c r="F111"/>
  <c r="V110"/>
  <c r="S110"/>
  <c r="P110"/>
  <c r="Z110" s="1"/>
  <c r="V109"/>
  <c r="S109"/>
  <c r="P109"/>
  <c r="Z109" s="1"/>
  <c r="V108"/>
  <c r="S108"/>
  <c r="P108"/>
  <c r="U106"/>
  <c r="T106"/>
  <c r="R106"/>
  <c r="Q106"/>
  <c r="O106"/>
  <c r="N106"/>
  <c r="H106"/>
  <c r="G106"/>
  <c r="F106"/>
  <c r="V105"/>
  <c r="S105"/>
  <c r="P105"/>
  <c r="Z105" s="1"/>
  <c r="V104"/>
  <c r="S104"/>
  <c r="P104"/>
  <c r="Z104" s="1"/>
  <c r="AB104"/>
  <c r="AB106" s="1"/>
  <c r="U102"/>
  <c r="T102"/>
  <c r="R102"/>
  <c r="Q102"/>
  <c r="O102"/>
  <c r="N102"/>
  <c r="G102"/>
  <c r="F102"/>
  <c r="V101"/>
  <c r="S101"/>
  <c r="P101"/>
  <c r="Z101" s="1"/>
  <c r="I101"/>
  <c r="AB101" s="1"/>
  <c r="V100"/>
  <c r="S100"/>
  <c r="P100"/>
  <c r="Z100" s="1"/>
  <c r="V99"/>
  <c r="S99"/>
  <c r="P99"/>
  <c r="Z99" s="1"/>
  <c r="V98"/>
  <c r="S98"/>
  <c r="P98"/>
  <c r="Z98" s="1"/>
  <c r="V97"/>
  <c r="S97"/>
  <c r="P97"/>
  <c r="AB97"/>
  <c r="U93"/>
  <c r="T93"/>
  <c r="R93"/>
  <c r="Q93"/>
  <c r="O93"/>
  <c r="N93"/>
  <c r="H93"/>
  <c r="G93"/>
  <c r="F93"/>
  <c r="V92"/>
  <c r="V93" s="1"/>
  <c r="E9" i="19" s="1"/>
  <c r="S92" i="17"/>
  <c r="P92"/>
  <c r="I92"/>
  <c r="U90"/>
  <c r="T90"/>
  <c r="R90"/>
  <c r="Q90"/>
  <c r="O90"/>
  <c r="N90"/>
  <c r="H90"/>
  <c r="G90"/>
  <c r="F90"/>
  <c r="V89"/>
  <c r="S89"/>
  <c r="P89"/>
  <c r="Z89" s="1"/>
  <c r="V88"/>
  <c r="S88"/>
  <c r="P88"/>
  <c r="Z88" s="1"/>
  <c r="V87"/>
  <c r="S87"/>
  <c r="P87"/>
  <c r="Z87" s="1"/>
  <c r="I87"/>
  <c r="AB87" s="1"/>
  <c r="V86"/>
  <c r="S86"/>
  <c r="P86"/>
  <c r="Z86" s="1"/>
  <c r="V85"/>
  <c r="S85"/>
  <c r="P85"/>
  <c r="Z85" s="1"/>
  <c r="I85"/>
  <c r="AB85" s="1"/>
  <c r="V84"/>
  <c r="S84"/>
  <c r="P84"/>
  <c r="Z84" s="1"/>
  <c r="V83"/>
  <c r="S83"/>
  <c r="P83"/>
  <c r="Z83" s="1"/>
  <c r="I83"/>
  <c r="AB83" s="1"/>
  <c r="V82"/>
  <c r="S82"/>
  <c r="P82"/>
  <c r="Z82" s="1"/>
  <c r="V81"/>
  <c r="S81"/>
  <c r="P81"/>
  <c r="I81"/>
  <c r="AB81" s="1"/>
  <c r="U79"/>
  <c r="T79"/>
  <c r="R79"/>
  <c r="Q79"/>
  <c r="O79"/>
  <c r="N79"/>
  <c r="H79"/>
  <c r="G79"/>
  <c r="F79"/>
  <c r="V78"/>
  <c r="S78"/>
  <c r="P78"/>
  <c r="Z78" s="1"/>
  <c r="V77"/>
  <c r="S77"/>
  <c r="P77"/>
  <c r="Z77" s="1"/>
  <c r="V76"/>
  <c r="S76"/>
  <c r="P76"/>
  <c r="Z76" s="1"/>
  <c r="I76"/>
  <c r="AB76" s="1"/>
  <c r="V75"/>
  <c r="S75"/>
  <c r="P75"/>
  <c r="Z75" s="1"/>
  <c r="V74"/>
  <c r="S74"/>
  <c r="P74"/>
  <c r="I74"/>
  <c r="AB74" s="1"/>
  <c r="U72"/>
  <c r="T72"/>
  <c r="R72"/>
  <c r="Q72"/>
  <c r="O72"/>
  <c r="N72"/>
  <c r="H72"/>
  <c r="G72"/>
  <c r="F72"/>
  <c r="V71"/>
  <c r="S71"/>
  <c r="P71"/>
  <c r="Z71" s="1"/>
  <c r="V70"/>
  <c r="S70"/>
  <c r="P70"/>
  <c r="Z70" s="1"/>
  <c r="AB70"/>
  <c r="S69"/>
  <c r="P69"/>
  <c r="Z69" s="1"/>
  <c r="S68"/>
  <c r="P68"/>
  <c r="Z68" s="1"/>
  <c r="AB68"/>
  <c r="V67"/>
  <c r="S67"/>
  <c r="P67"/>
  <c r="U63"/>
  <c r="T63"/>
  <c r="R63"/>
  <c r="Q63"/>
  <c r="O63"/>
  <c r="N63"/>
  <c r="H63"/>
  <c r="G63"/>
  <c r="F63"/>
  <c r="V62"/>
  <c r="S62"/>
  <c r="P62"/>
  <c r="Z62" s="1"/>
  <c r="V61"/>
  <c r="S61"/>
  <c r="P61"/>
  <c r="Z61" s="1"/>
  <c r="I61"/>
  <c r="V60"/>
  <c r="S60"/>
  <c r="P60"/>
  <c r="Z60" s="1"/>
  <c r="V59"/>
  <c r="S59"/>
  <c r="P59"/>
  <c r="I59"/>
  <c r="AB59" s="1"/>
  <c r="U57"/>
  <c r="T57"/>
  <c r="R57"/>
  <c r="Q57"/>
  <c r="O57"/>
  <c r="N57"/>
  <c r="H57"/>
  <c r="G57"/>
  <c r="F57"/>
  <c r="V56"/>
  <c r="S56"/>
  <c r="P56"/>
  <c r="Z56" s="1"/>
  <c r="V55"/>
  <c r="S55"/>
  <c r="P55"/>
  <c r="I55"/>
  <c r="AB55" s="1"/>
  <c r="AB57" s="1"/>
  <c r="U53"/>
  <c r="T53"/>
  <c r="R53"/>
  <c r="Q53"/>
  <c r="O53"/>
  <c r="N53"/>
  <c r="H53"/>
  <c r="G53"/>
  <c r="F53"/>
  <c r="V52"/>
  <c r="S52"/>
  <c r="P52"/>
  <c r="Z52" s="1"/>
  <c r="I52"/>
  <c r="V50"/>
  <c r="S50"/>
  <c r="P50"/>
  <c r="Z50" s="1"/>
  <c r="I50"/>
  <c r="AB50" s="1"/>
  <c r="V49"/>
  <c r="S49"/>
  <c r="P49"/>
  <c r="Z49" s="1"/>
  <c r="V48"/>
  <c r="S48"/>
  <c r="P48"/>
  <c r="Z48" s="1"/>
  <c r="V47"/>
  <c r="S47"/>
  <c r="P47"/>
  <c r="Z47" s="1"/>
  <c r="V46"/>
  <c r="S46"/>
  <c r="P46"/>
  <c r="AB46"/>
  <c r="U44"/>
  <c r="T44"/>
  <c r="R44"/>
  <c r="Q44"/>
  <c r="O44"/>
  <c r="N44"/>
  <c r="H44"/>
  <c r="G44"/>
  <c r="F44"/>
  <c r="V43"/>
  <c r="S43"/>
  <c r="P43"/>
  <c r="Z43" s="1"/>
  <c r="V42"/>
  <c r="S42"/>
  <c r="P42"/>
  <c r="Z42" s="1"/>
  <c r="V41"/>
  <c r="S41"/>
  <c r="P41"/>
  <c r="I41"/>
  <c r="AB44" s="1"/>
  <c r="U37"/>
  <c r="T37"/>
  <c r="R37"/>
  <c r="Q37"/>
  <c r="O37"/>
  <c r="N37"/>
  <c r="G37"/>
  <c r="F37"/>
  <c r="V36"/>
  <c r="S36"/>
  <c r="P36"/>
  <c r="Z36" s="1"/>
  <c r="V35"/>
  <c r="S35"/>
  <c r="P35"/>
  <c r="U33"/>
  <c r="T33"/>
  <c r="R33"/>
  <c r="Q33"/>
  <c r="O33"/>
  <c r="N33"/>
  <c r="I33"/>
  <c r="H33"/>
  <c r="G33"/>
  <c r="F33"/>
  <c r="V32"/>
  <c r="S32"/>
  <c r="P32"/>
  <c r="Z32" s="1"/>
  <c r="V31"/>
  <c r="S31"/>
  <c r="P31"/>
  <c r="U29"/>
  <c r="T29"/>
  <c r="R29"/>
  <c r="Q29"/>
  <c r="O29"/>
  <c r="N29"/>
  <c r="H29"/>
  <c r="G29"/>
  <c r="F29"/>
  <c r="V28"/>
  <c r="S28"/>
  <c r="P28"/>
  <c r="Z28" s="1"/>
  <c r="I28"/>
  <c r="AB28" s="1"/>
  <c r="V27"/>
  <c r="S27"/>
  <c r="P27"/>
  <c r="Z27" s="1"/>
  <c r="I27"/>
  <c r="AB27" s="1"/>
  <c r="V26"/>
  <c r="S26"/>
  <c r="P26"/>
  <c r="Z26" s="1"/>
  <c r="V25"/>
  <c r="S25"/>
  <c r="P25"/>
  <c r="I25"/>
  <c r="AB25" s="1"/>
  <c r="U23"/>
  <c r="T23"/>
  <c r="R23"/>
  <c r="Q23"/>
  <c r="O23"/>
  <c r="N23"/>
  <c r="F23"/>
  <c r="V22"/>
  <c r="S22"/>
  <c r="P22"/>
  <c r="Z22" s="1"/>
  <c r="AB22"/>
  <c r="V21"/>
  <c r="S21"/>
  <c r="P21"/>
  <c r="Z21" s="1"/>
  <c r="V20"/>
  <c r="S20"/>
  <c r="P20"/>
  <c r="Z20" s="1"/>
  <c r="V19"/>
  <c r="S19"/>
  <c r="P19"/>
  <c r="Z19" s="1"/>
  <c r="V18"/>
  <c r="S18"/>
  <c r="P18"/>
  <c r="Z18" s="1"/>
  <c r="I18"/>
  <c r="V17"/>
  <c r="S17"/>
  <c r="P17"/>
  <c r="Z17" s="1"/>
  <c r="V16"/>
  <c r="S16"/>
  <c r="P16"/>
  <c r="I16"/>
  <c r="U14"/>
  <c r="T14"/>
  <c r="R14"/>
  <c r="Q14"/>
  <c r="O14"/>
  <c r="N14"/>
  <c r="F14"/>
  <c r="V13"/>
  <c r="S13"/>
  <c r="P13"/>
  <c r="Z13" s="1"/>
  <c r="V12"/>
  <c r="S12"/>
  <c r="P12"/>
  <c r="Z12" s="1"/>
  <c r="V11"/>
  <c r="S11"/>
  <c r="P11"/>
  <c r="Z11" s="1"/>
  <c r="V10"/>
  <c r="S10"/>
  <c r="P10"/>
  <c r="G38" l="1"/>
  <c r="AB16"/>
  <c r="AB23" s="1"/>
  <c r="I23"/>
  <c r="AB102"/>
  <c r="AB112" s="1"/>
  <c r="AB90"/>
  <c r="AB79"/>
  <c r="AB72"/>
  <c r="AB63"/>
  <c r="AB53"/>
  <c r="AB29"/>
  <c r="Z106"/>
  <c r="Z35"/>
  <c r="X37"/>
  <c r="Z31"/>
  <c r="X33"/>
  <c r="Z33" s="1"/>
  <c r="Z67"/>
  <c r="Z72" s="1"/>
  <c r="X72"/>
  <c r="Z10"/>
  <c r="Z14" s="1"/>
  <c r="Z25"/>
  <c r="Z29" s="1"/>
  <c r="X29"/>
  <c r="Z16"/>
  <c r="X23"/>
  <c r="Z23" s="1"/>
  <c r="Y112"/>
  <c r="Y113" s="1"/>
  <c r="Z81"/>
  <c r="Z90" s="1"/>
  <c r="X90"/>
  <c r="Z92"/>
  <c r="X93"/>
  <c r="Z108"/>
  <c r="Z111" s="1"/>
  <c r="X111"/>
  <c r="X53"/>
  <c r="Z46"/>
  <c r="Z53" s="1"/>
  <c r="X79"/>
  <c r="Z74"/>
  <c r="Z79" s="1"/>
  <c r="X57"/>
  <c r="Z57" s="1"/>
  <c r="Z55"/>
  <c r="X63"/>
  <c r="Z59"/>
  <c r="Z63" s="1"/>
  <c r="X102"/>
  <c r="Z97"/>
  <c r="Z102" s="1"/>
  <c r="Z41"/>
  <c r="X44"/>
  <c r="Z44" s="1"/>
  <c r="P93"/>
  <c r="I106"/>
  <c r="I93"/>
  <c r="I44"/>
  <c r="W100"/>
  <c r="W49"/>
  <c r="W61"/>
  <c r="W25"/>
  <c r="W55"/>
  <c r="S37"/>
  <c r="W56"/>
  <c r="W69"/>
  <c r="W71"/>
  <c r="U112"/>
  <c r="V57"/>
  <c r="E16" i="19" s="1"/>
  <c r="P57" i="17"/>
  <c r="V33"/>
  <c r="V37"/>
  <c r="W84"/>
  <c r="W88"/>
  <c r="W98"/>
  <c r="N112"/>
  <c r="W16"/>
  <c r="W43"/>
  <c r="W50"/>
  <c r="W41"/>
  <c r="P37"/>
  <c r="W42"/>
  <c r="W87"/>
  <c r="P106"/>
  <c r="W105"/>
  <c r="W52"/>
  <c r="W70"/>
  <c r="S63"/>
  <c r="W48"/>
  <c r="W62"/>
  <c r="I79"/>
  <c r="G94"/>
  <c r="W81"/>
  <c r="W13"/>
  <c r="W26"/>
  <c r="W60"/>
  <c r="W75"/>
  <c r="W82"/>
  <c r="W10"/>
  <c r="W18"/>
  <c r="W36"/>
  <c r="W46"/>
  <c r="S57"/>
  <c r="W68"/>
  <c r="W76"/>
  <c r="W77"/>
  <c r="W89"/>
  <c r="V111"/>
  <c r="E5" i="19" s="1"/>
  <c r="Q112" i="17"/>
  <c r="W12"/>
  <c r="I53"/>
  <c r="W85"/>
  <c r="W101"/>
  <c r="W99"/>
  <c r="T112"/>
  <c r="G64"/>
  <c r="W59"/>
  <c r="I90"/>
  <c r="T94"/>
  <c r="V106"/>
  <c r="E6" i="19" s="1"/>
  <c r="W19" i="17"/>
  <c r="V63"/>
  <c r="E15" i="19" s="1"/>
  <c r="W86" i="17"/>
  <c r="S106"/>
  <c r="W109"/>
  <c r="W110"/>
  <c r="S14"/>
  <c r="P90"/>
  <c r="P23"/>
  <c r="W20"/>
  <c r="S29"/>
  <c r="W27"/>
  <c r="S33"/>
  <c r="P63"/>
  <c r="S72"/>
  <c r="T38"/>
  <c r="P33"/>
  <c r="W32"/>
  <c r="P53"/>
  <c r="I72"/>
  <c r="W74"/>
  <c r="W92"/>
  <c r="R112"/>
  <c r="O94"/>
  <c r="W108"/>
  <c r="F38"/>
  <c r="P111"/>
  <c r="P44"/>
  <c r="H64"/>
  <c r="Q94"/>
  <c r="O112"/>
  <c r="H111"/>
  <c r="V29"/>
  <c r="E12" i="19" s="1"/>
  <c r="N38" i="17"/>
  <c r="R38"/>
  <c r="Q64"/>
  <c r="P72"/>
  <c r="P14"/>
  <c r="S44"/>
  <c r="W78"/>
  <c r="Q38"/>
  <c r="V53"/>
  <c r="F64"/>
  <c r="U64"/>
  <c r="V79"/>
  <c r="F94"/>
  <c r="N94"/>
  <c r="G112"/>
  <c r="O64"/>
  <c r="S93"/>
  <c r="W93" s="1"/>
  <c r="U38"/>
  <c r="W11"/>
  <c r="S23"/>
  <c r="W17"/>
  <c r="W22"/>
  <c r="W28"/>
  <c r="O38"/>
  <c r="S53"/>
  <c r="W47"/>
  <c r="T64"/>
  <c r="V90"/>
  <c r="E8" i="19" s="1"/>
  <c r="W83" i="17"/>
  <c r="V102"/>
  <c r="E4" i="19" s="1"/>
  <c r="P102" i="17"/>
  <c r="F112"/>
  <c r="V44"/>
  <c r="N64"/>
  <c r="V14"/>
  <c r="E10" i="19" s="1"/>
  <c r="W21" i="17"/>
  <c r="P29"/>
  <c r="R64"/>
  <c r="V72"/>
  <c r="P79"/>
  <c r="S79"/>
  <c r="S90"/>
  <c r="R94"/>
  <c r="H94"/>
  <c r="U94"/>
  <c r="S102"/>
  <c r="I63"/>
  <c r="I29"/>
  <c r="I57"/>
  <c r="W97"/>
  <c r="S111"/>
  <c r="V23"/>
  <c r="E11" i="19" s="1"/>
  <c r="W31" i="17"/>
  <c r="W35"/>
  <c r="W67"/>
  <c r="W104"/>
  <c r="Y148"/>
  <c r="Y151" s="1"/>
  <c r="Y163" s="1"/>
  <c r="T162"/>
  <c r="R162"/>
  <c r="Q162"/>
  <c r="O162"/>
  <c r="N162"/>
  <c r="I162"/>
  <c r="G162"/>
  <c r="F162"/>
  <c r="S161"/>
  <c r="P161"/>
  <c r="Z161" s="1"/>
  <c r="V160"/>
  <c r="S160"/>
  <c r="P160"/>
  <c r="Z160" s="1"/>
  <c r="V159"/>
  <c r="S159"/>
  <c r="P159"/>
  <c r="U157"/>
  <c r="T157"/>
  <c r="R157"/>
  <c r="Q157"/>
  <c r="O157"/>
  <c r="N157"/>
  <c r="I157"/>
  <c r="G157"/>
  <c r="F157"/>
  <c r="V156"/>
  <c r="V157" s="1"/>
  <c r="S156"/>
  <c r="P156"/>
  <c r="Z156" s="1"/>
  <c r="S155"/>
  <c r="W155" s="1"/>
  <c r="P155"/>
  <c r="Z155" s="1"/>
  <c r="S154"/>
  <c r="S153"/>
  <c r="P153"/>
  <c r="T151"/>
  <c r="R151"/>
  <c r="Q151"/>
  <c r="O151"/>
  <c r="N151"/>
  <c r="G151"/>
  <c r="F151"/>
  <c r="V150"/>
  <c r="S150"/>
  <c r="P150"/>
  <c r="Z150" s="1"/>
  <c r="V149"/>
  <c r="S149"/>
  <c r="P149"/>
  <c r="Z149" s="1"/>
  <c r="S148"/>
  <c r="P148"/>
  <c r="AB148"/>
  <c r="AB151" s="1"/>
  <c r="AB163" s="1"/>
  <c r="V147"/>
  <c r="S147"/>
  <c r="P147"/>
  <c r="Z147" s="1"/>
  <c r="S146"/>
  <c r="W146" s="1"/>
  <c r="P146"/>
  <c r="Z146" s="1"/>
  <c r="V145"/>
  <c r="S145"/>
  <c r="P145"/>
  <c r="Z145" s="1"/>
  <c r="V144"/>
  <c r="S144"/>
  <c r="P144"/>
  <c r="Z144" s="1"/>
  <c r="S143"/>
  <c r="W143" s="1"/>
  <c r="P143"/>
  <c r="T166"/>
  <c r="U166"/>
  <c r="T171"/>
  <c r="U171"/>
  <c r="E13" i="19" l="1"/>
  <c r="E14"/>
  <c r="E7"/>
  <c r="AB94" i="17"/>
  <c r="AB64"/>
  <c r="Z148"/>
  <c r="X64"/>
  <c r="Z112"/>
  <c r="Z64"/>
  <c r="X94"/>
  <c r="Z93"/>
  <c r="Z94" s="1"/>
  <c r="X38"/>
  <c r="Z37"/>
  <c r="Z38" s="1"/>
  <c r="Z153"/>
  <c r="Z157" s="1"/>
  <c r="X157"/>
  <c r="X112"/>
  <c r="Z143"/>
  <c r="X151"/>
  <c r="X162"/>
  <c r="Z159"/>
  <c r="Z162" s="1"/>
  <c r="W154"/>
  <c r="W14"/>
  <c r="V148"/>
  <c r="W148" s="1"/>
  <c r="W37"/>
  <c r="W63"/>
  <c r="W57"/>
  <c r="W33"/>
  <c r="P112"/>
  <c r="W29"/>
  <c r="R113"/>
  <c r="W90"/>
  <c r="Q113"/>
  <c r="P64"/>
  <c r="N113"/>
  <c r="T113"/>
  <c r="W106"/>
  <c r="I94"/>
  <c r="W72"/>
  <c r="P94"/>
  <c r="W23"/>
  <c r="S38"/>
  <c r="S94"/>
  <c r="W53"/>
  <c r="G113"/>
  <c r="F113"/>
  <c r="S64"/>
  <c r="S112"/>
  <c r="V38"/>
  <c r="U113"/>
  <c r="P38"/>
  <c r="O113"/>
  <c r="W44"/>
  <c r="V64"/>
  <c r="W102"/>
  <c r="W79"/>
  <c r="W111"/>
  <c r="V94"/>
  <c r="V112"/>
  <c r="I64"/>
  <c r="W150"/>
  <c r="W144"/>
  <c r="V161"/>
  <c r="V162" s="1"/>
  <c r="E31" i="19" s="1"/>
  <c r="P157" i="17"/>
  <c r="F163"/>
  <c r="R163"/>
  <c r="W149"/>
  <c r="O163"/>
  <c r="N163"/>
  <c r="I151"/>
  <c r="H157"/>
  <c r="W160"/>
  <c r="H151"/>
  <c r="P151"/>
  <c r="Q163"/>
  <c r="S162"/>
  <c r="G163"/>
  <c r="P162"/>
  <c r="U162"/>
  <c r="S151"/>
  <c r="W147"/>
  <c r="H162"/>
  <c r="T163"/>
  <c r="W156"/>
  <c r="W145"/>
  <c r="S157"/>
  <c r="W157" s="1"/>
  <c r="U151"/>
  <c r="W153"/>
  <c r="W159"/>
  <c r="P113" l="1"/>
  <c r="Z151"/>
  <c r="Z163" s="1"/>
  <c r="Z113"/>
  <c r="X163"/>
  <c r="X113"/>
  <c r="V151"/>
  <c r="I163"/>
  <c r="W112"/>
  <c r="W38"/>
  <c r="S113"/>
  <c r="W64"/>
  <c r="W94"/>
  <c r="V113"/>
  <c r="W161"/>
  <c r="P163"/>
  <c r="W162"/>
  <c r="S163"/>
  <c r="U163"/>
  <c r="H163"/>
  <c r="W151" l="1"/>
  <c r="E32" i="19"/>
  <c r="V163" i="17"/>
  <c r="W113"/>
  <c r="W163" l="1"/>
  <c r="P116"/>
  <c r="S116"/>
  <c r="V116"/>
  <c r="Z116" l="1"/>
  <c r="Z117" s="1"/>
  <c r="X117"/>
  <c r="W116"/>
  <c r="U124" l="1"/>
  <c r="T124"/>
  <c r="R124"/>
  <c r="Q124"/>
  <c r="O124"/>
  <c r="N124"/>
  <c r="I124"/>
  <c r="G124"/>
  <c r="V123"/>
  <c r="S123"/>
  <c r="P123"/>
  <c r="Z123" s="1"/>
  <c r="V122"/>
  <c r="S122"/>
  <c r="P122"/>
  <c r="H124"/>
  <c r="F122"/>
  <c r="F124" s="1"/>
  <c r="U120"/>
  <c r="T120"/>
  <c r="R120"/>
  <c r="Q120"/>
  <c r="O120"/>
  <c r="N120"/>
  <c r="I120"/>
  <c r="G120"/>
  <c r="F120"/>
  <c r="V119"/>
  <c r="S119"/>
  <c r="P119"/>
  <c r="H120"/>
  <c r="U117"/>
  <c r="T117"/>
  <c r="R117"/>
  <c r="Q117"/>
  <c r="O117"/>
  <c r="N117"/>
  <c r="I117"/>
  <c r="G117"/>
  <c r="F117"/>
  <c r="S117"/>
  <c r="P117"/>
  <c r="H117"/>
  <c r="I127"/>
  <c r="AB127" s="1"/>
  <c r="AB130" s="1"/>
  <c r="AB141" s="1"/>
  <c r="P127"/>
  <c r="S127"/>
  <c r="V127"/>
  <c r="Z119" l="1"/>
  <c r="Z120" s="1"/>
  <c r="X120"/>
  <c r="X124"/>
  <c r="Z122"/>
  <c r="Z124" s="1"/>
  <c r="X130"/>
  <c r="Z127"/>
  <c r="P120"/>
  <c r="H125"/>
  <c r="T125"/>
  <c r="F125"/>
  <c r="I125"/>
  <c r="G125"/>
  <c r="R125"/>
  <c r="O125"/>
  <c r="Q125"/>
  <c r="U125"/>
  <c r="N125"/>
  <c r="W117"/>
  <c r="V120"/>
  <c r="E23" i="19" s="1"/>
  <c r="W119" i="17"/>
  <c r="S124"/>
  <c r="P124"/>
  <c r="W122"/>
  <c r="S120"/>
  <c r="V124"/>
  <c r="E24" i="19" s="1"/>
  <c r="V117" i="17"/>
  <c r="E22" i="19" s="1"/>
  <c r="W123" i="17"/>
  <c r="W127"/>
  <c r="X125" l="1"/>
  <c r="Z125"/>
  <c r="P125"/>
  <c r="V125"/>
  <c r="S125"/>
  <c r="W120"/>
  <c r="W124"/>
  <c r="W125" l="1"/>
  <c r="U201"/>
  <c r="T201"/>
  <c r="R201"/>
  <c r="Q201"/>
  <c r="O201"/>
  <c r="N201"/>
  <c r="G201"/>
  <c r="F201"/>
  <c r="V200"/>
  <c r="S200"/>
  <c r="S201" s="1"/>
  <c r="P200"/>
  <c r="U197"/>
  <c r="T197"/>
  <c r="R197"/>
  <c r="Q197"/>
  <c r="O197"/>
  <c r="N197"/>
  <c r="H197"/>
  <c r="G197"/>
  <c r="F197"/>
  <c r="V196"/>
  <c r="S196"/>
  <c r="P196"/>
  <c r="Z196" s="1"/>
  <c r="V195"/>
  <c r="S195"/>
  <c r="P195"/>
  <c r="AB195"/>
  <c r="AB197" s="1"/>
  <c r="U193"/>
  <c r="T193"/>
  <c r="R193"/>
  <c r="Q193"/>
  <c r="O193"/>
  <c r="N193"/>
  <c r="I193"/>
  <c r="G193"/>
  <c r="F193"/>
  <c r="V192"/>
  <c r="S192"/>
  <c r="P192"/>
  <c r="Z192" s="1"/>
  <c r="V191"/>
  <c r="S191"/>
  <c r="P191"/>
  <c r="H193"/>
  <c r="V188"/>
  <c r="S188"/>
  <c r="P188"/>
  <c r="AB188"/>
  <c r="U187"/>
  <c r="U189" s="1"/>
  <c r="T187"/>
  <c r="T189" s="1"/>
  <c r="R187"/>
  <c r="R189" s="1"/>
  <c r="Q187"/>
  <c r="Q189" s="1"/>
  <c r="O187"/>
  <c r="O189" s="1"/>
  <c r="N187"/>
  <c r="N189" s="1"/>
  <c r="H187"/>
  <c r="H189" s="1"/>
  <c r="G187"/>
  <c r="G189" s="1"/>
  <c r="F187"/>
  <c r="F189" s="1"/>
  <c r="V186"/>
  <c r="S186"/>
  <c r="P186"/>
  <c r="Z186" s="1"/>
  <c r="V185"/>
  <c r="S185"/>
  <c r="P185"/>
  <c r="Z185" s="1"/>
  <c r="V184"/>
  <c r="S184"/>
  <c r="P184"/>
  <c r="AB184"/>
  <c r="AB187" s="1"/>
  <c r="U181"/>
  <c r="T181"/>
  <c r="Q181"/>
  <c r="O181"/>
  <c r="N181"/>
  <c r="I181"/>
  <c r="G181"/>
  <c r="F181"/>
  <c r="V180"/>
  <c r="R180"/>
  <c r="Y180" s="1"/>
  <c r="P180"/>
  <c r="Y179"/>
  <c r="H181"/>
  <c r="T177"/>
  <c r="Q177"/>
  <c r="O177"/>
  <c r="N177"/>
  <c r="G177"/>
  <c r="U176"/>
  <c r="U177" s="1"/>
  <c r="R176"/>
  <c r="P176"/>
  <c r="V175"/>
  <c r="S175"/>
  <c r="P175"/>
  <c r="Z175" s="1"/>
  <c r="V174"/>
  <c r="R174"/>
  <c r="Y174" s="1"/>
  <c r="P174"/>
  <c r="V173"/>
  <c r="R173"/>
  <c r="Y173" s="1"/>
  <c r="P173"/>
  <c r="F173"/>
  <c r="F177" s="1"/>
  <c r="R171"/>
  <c r="Q171"/>
  <c r="O171"/>
  <c r="N171"/>
  <c r="G171"/>
  <c r="F171"/>
  <c r="V170"/>
  <c r="S170"/>
  <c r="P170"/>
  <c r="Z170" s="1"/>
  <c r="V169"/>
  <c r="S169"/>
  <c r="P169"/>
  <c r="Z169" s="1"/>
  <c r="V168"/>
  <c r="S168"/>
  <c r="P168"/>
  <c r="AB168"/>
  <c r="AB171" s="1"/>
  <c r="R166"/>
  <c r="Q166"/>
  <c r="O166"/>
  <c r="N166"/>
  <c r="I166"/>
  <c r="G166"/>
  <c r="F166"/>
  <c r="V165"/>
  <c r="V166" s="1"/>
  <c r="S165"/>
  <c r="S166" s="1"/>
  <c r="P165"/>
  <c r="H166"/>
  <c r="U140"/>
  <c r="T140"/>
  <c r="R140"/>
  <c r="Q140"/>
  <c r="O140"/>
  <c r="N140"/>
  <c r="I140"/>
  <c r="G140"/>
  <c r="F140"/>
  <c r="V139"/>
  <c r="S139"/>
  <c r="P139"/>
  <c r="Z139" s="1"/>
  <c r="V138"/>
  <c r="S138"/>
  <c r="P138"/>
  <c r="Z138" s="1"/>
  <c r="V137"/>
  <c r="S137"/>
  <c r="P137"/>
  <c r="Z137" s="1"/>
  <c r="V136"/>
  <c r="S136"/>
  <c r="P136"/>
  <c r="Z136" s="1"/>
  <c r="V135"/>
  <c r="S135"/>
  <c r="P135"/>
  <c r="U133"/>
  <c r="T133"/>
  <c r="R133"/>
  <c r="Q133"/>
  <c r="O133"/>
  <c r="N133"/>
  <c r="I133"/>
  <c r="G133"/>
  <c r="F133"/>
  <c r="V132"/>
  <c r="V133" s="1"/>
  <c r="S132"/>
  <c r="P132"/>
  <c r="H133"/>
  <c r="U130"/>
  <c r="T130"/>
  <c r="R130"/>
  <c r="Q130"/>
  <c r="O130"/>
  <c r="N130"/>
  <c r="G130"/>
  <c r="F130"/>
  <c r="V129"/>
  <c r="S129"/>
  <c r="P129"/>
  <c r="Z129" s="1"/>
  <c r="V128"/>
  <c r="S128"/>
  <c r="P128"/>
  <c r="Z128" s="1"/>
  <c r="H130"/>
  <c r="F198" l="1"/>
  <c r="AB189"/>
  <c r="AB198" s="1"/>
  <c r="O198"/>
  <c r="U198"/>
  <c r="T198"/>
  <c r="R198"/>
  <c r="Q198"/>
  <c r="N198"/>
  <c r="H198"/>
  <c r="G198"/>
  <c r="Y181"/>
  <c r="Z180"/>
  <c r="Z174"/>
  <c r="Y176"/>
  <c r="Y177" s="1"/>
  <c r="Z130"/>
  <c r="X133"/>
  <c r="Z132"/>
  <c r="Z133" s="1"/>
  <c r="Z179"/>
  <c r="X181"/>
  <c r="Z165"/>
  <c r="Z166" s="1"/>
  <c r="X166"/>
  <c r="X187"/>
  <c r="X189" s="1"/>
  <c r="Z184"/>
  <c r="Z191"/>
  <c r="Z193" s="1"/>
  <c r="X193"/>
  <c r="Z195"/>
  <c r="Z197" s="1"/>
  <c r="X197"/>
  <c r="Z200"/>
  <c r="Z201" s="1"/>
  <c r="X201"/>
  <c r="X140"/>
  <c r="Z135"/>
  <c r="Z140" s="1"/>
  <c r="Z173"/>
  <c r="X177"/>
  <c r="Z168"/>
  <c r="Z171" s="1"/>
  <c r="X171"/>
  <c r="Z188"/>
  <c r="P166"/>
  <c r="P201"/>
  <c r="P133"/>
  <c r="S174"/>
  <c r="W174" s="1"/>
  <c r="I171"/>
  <c r="I187"/>
  <c r="I189" s="1"/>
  <c r="I197"/>
  <c r="H201"/>
  <c r="S180"/>
  <c r="W180" s="1"/>
  <c r="F141"/>
  <c r="U141"/>
  <c r="O182"/>
  <c r="F182"/>
  <c r="G182"/>
  <c r="U182"/>
  <c r="T182"/>
  <c r="Q182"/>
  <c r="N182"/>
  <c r="N141"/>
  <c r="G141"/>
  <c r="T141"/>
  <c r="R141"/>
  <c r="Q141"/>
  <c r="O141"/>
  <c r="W169"/>
  <c r="W185"/>
  <c r="V193"/>
  <c r="E28" i="19" s="1"/>
  <c r="W132" i="17"/>
  <c r="W200"/>
  <c r="W170"/>
  <c r="P130"/>
  <c r="W128"/>
  <c r="P171"/>
  <c r="W129"/>
  <c r="W179"/>
  <c r="W188"/>
  <c r="W189" s="1"/>
  <c r="W186"/>
  <c r="S133"/>
  <c r="W133" s="1"/>
  <c r="W135"/>
  <c r="W165"/>
  <c r="P197"/>
  <c r="V197"/>
  <c r="E29" i="19" s="1"/>
  <c r="H140" i="17"/>
  <c r="H141" s="1"/>
  <c r="W166"/>
  <c r="R181"/>
  <c r="S187"/>
  <c r="S189" s="1"/>
  <c r="W196"/>
  <c r="S173"/>
  <c r="W173" s="1"/>
  <c r="P187"/>
  <c r="P189" s="1"/>
  <c r="S171"/>
  <c r="W136"/>
  <c r="P177"/>
  <c r="W175"/>
  <c r="V176"/>
  <c r="V177" s="1"/>
  <c r="E18" i="19" s="1"/>
  <c r="P193" i="17"/>
  <c r="W192"/>
  <c r="S197"/>
  <c r="V140"/>
  <c r="E25" i="19" s="1"/>
  <c r="S140" i="17"/>
  <c r="W137"/>
  <c r="W138"/>
  <c r="R177"/>
  <c r="S176"/>
  <c r="P140"/>
  <c r="S130"/>
  <c r="W139"/>
  <c r="W168"/>
  <c r="S193"/>
  <c r="P181"/>
  <c r="V130"/>
  <c r="E26" i="19" s="1"/>
  <c r="W184" i="17"/>
  <c r="V187"/>
  <c r="I201"/>
  <c r="I130"/>
  <c r="V171"/>
  <c r="E19" i="19" s="1"/>
  <c r="H171" i="17"/>
  <c r="V181"/>
  <c r="V201"/>
  <c r="W191"/>
  <c r="W195"/>
  <c r="E17" i="19" l="1"/>
  <c r="V189" i="17"/>
  <c r="E30" i="19" s="1"/>
  <c r="F202" i="17"/>
  <c r="F203" s="1"/>
  <c r="X198"/>
  <c r="S198"/>
  <c r="P198"/>
  <c r="Z187"/>
  <c r="Z189" s="1"/>
  <c r="Z198" s="1"/>
  <c r="I198"/>
  <c r="Y182"/>
  <c r="Y202" s="1"/>
  <c r="Z176"/>
  <c r="Z177" s="1"/>
  <c r="Z181"/>
  <c r="X182"/>
  <c r="X141"/>
  <c r="Z141"/>
  <c r="U202"/>
  <c r="U203" s="1"/>
  <c r="I141"/>
  <c r="O202"/>
  <c r="O203" s="1"/>
  <c r="G202"/>
  <c r="G203" s="1"/>
  <c r="Q202"/>
  <c r="Q203" s="1"/>
  <c r="N202"/>
  <c r="N203" s="1"/>
  <c r="T202"/>
  <c r="T203" s="1"/>
  <c r="R182"/>
  <c r="R202" s="1"/>
  <c r="R203" s="1"/>
  <c r="P182"/>
  <c r="V182"/>
  <c r="P141"/>
  <c r="V141"/>
  <c r="S141"/>
  <c r="W193"/>
  <c r="W197"/>
  <c r="S181"/>
  <c r="W171"/>
  <c r="W176"/>
  <c r="S177"/>
  <c r="W130"/>
  <c r="W140"/>
  <c r="W201"/>
  <c r="W187"/>
  <c r="V198" l="1"/>
  <c r="V202" s="1"/>
  <c r="V203" s="1"/>
  <c r="W198"/>
  <c r="Z182"/>
  <c r="Z202" s="1"/>
  <c r="Z203" s="1"/>
  <c r="X202"/>
  <c r="X203" s="1"/>
  <c r="P202"/>
  <c r="P203" s="1"/>
  <c r="W181"/>
  <c r="S182"/>
  <c r="S202" s="1"/>
  <c r="S203" s="1"/>
  <c r="W141"/>
  <c r="W177"/>
  <c r="W182" l="1"/>
  <c r="W202" s="1"/>
  <c r="W203" s="1"/>
  <c r="I177" l="1"/>
  <c r="I182" s="1"/>
  <c r="I202" s="1"/>
  <c r="H177"/>
  <c r="H182" s="1"/>
  <c r="H202" s="1"/>
  <c r="AB175"/>
  <c r="AB177" s="1"/>
  <c r="AB182" s="1"/>
  <c r="AB202" s="1"/>
  <c r="H14" l="1"/>
  <c r="I14"/>
  <c r="AB35"/>
  <c r="AB37" s="1"/>
  <c r="AB38" s="1"/>
  <c r="AB113" s="1"/>
  <c r="AB203" s="1"/>
  <c r="I37"/>
  <c r="H37"/>
  <c r="I38" l="1"/>
  <c r="H38"/>
  <c r="H102"/>
  <c r="H112" s="1"/>
  <c r="I102"/>
  <c r="I112" s="1"/>
  <c r="H113" l="1"/>
  <c r="H203" s="1"/>
  <c r="I113"/>
  <c r="I203" s="1"/>
  <c r="F33" i="19" l="1"/>
  <c r="E33" l="1"/>
  <c r="AA205" i="17" l="1"/>
</calcChain>
</file>

<file path=xl/sharedStrings.xml><?xml version="1.0" encoding="utf-8"?>
<sst xmlns="http://schemas.openxmlformats.org/spreadsheetml/2006/main" count="1297" uniqueCount="535">
  <si>
    <t>Sl. No.</t>
  </si>
  <si>
    <t xml:space="preserve">Details of packages </t>
  </si>
  <si>
    <t>SH No.</t>
  </si>
  <si>
    <t>DIVISION TOTAL</t>
  </si>
  <si>
    <t>SOUTH ZONE</t>
  </si>
  <si>
    <t>RAMANAGARA DIVISION</t>
  </si>
  <si>
    <t>KOLAR DIVISION</t>
  </si>
  <si>
    <t>TUMKUR  DIVISION</t>
  </si>
  <si>
    <t>40a</t>
  </si>
  <si>
    <t>40b</t>
  </si>
  <si>
    <t>MYSORE  DIVISION</t>
  </si>
  <si>
    <t>42a</t>
  </si>
  <si>
    <t>42b</t>
  </si>
  <si>
    <t>HUNSUR DIVISION</t>
  </si>
  <si>
    <t>MANDYA  DIVISION</t>
  </si>
  <si>
    <t>44a</t>
  </si>
  <si>
    <t>44b</t>
  </si>
  <si>
    <t>45a</t>
  </si>
  <si>
    <t>45b</t>
  </si>
  <si>
    <t>HASSAN  DIVISION</t>
  </si>
  <si>
    <t>47a</t>
  </si>
  <si>
    <t>47b</t>
  </si>
  <si>
    <t>48a</t>
  </si>
  <si>
    <t>48b</t>
  </si>
  <si>
    <t>48c</t>
  </si>
  <si>
    <t>50a</t>
  </si>
  <si>
    <t>50b</t>
  </si>
  <si>
    <t>HASSAN  SPECIAL  DIVISION</t>
  </si>
  <si>
    <t>51a</t>
  </si>
  <si>
    <t>51b</t>
  </si>
  <si>
    <t>51c</t>
  </si>
  <si>
    <t>CHICKMAGALUR  DIVISION</t>
  </si>
  <si>
    <t>53a</t>
  </si>
  <si>
    <t>53b</t>
  </si>
  <si>
    <t>SHIMOGA SPECIAL DIVISION</t>
  </si>
  <si>
    <t>SHIMOGA DIVISION</t>
  </si>
  <si>
    <t>57a</t>
  </si>
  <si>
    <t>57b</t>
  </si>
  <si>
    <t>CHITRADURGA DIVISION</t>
  </si>
  <si>
    <t>58a</t>
  </si>
  <si>
    <t>58b</t>
  </si>
  <si>
    <t>DAVANAGERE  DIVISION</t>
  </si>
  <si>
    <t xml:space="preserve">61a </t>
  </si>
  <si>
    <t>61b</t>
  </si>
  <si>
    <t>MANGALORE DIVISION</t>
  </si>
  <si>
    <t>62a</t>
  </si>
  <si>
    <t>62b</t>
  </si>
  <si>
    <t>62c</t>
  </si>
  <si>
    <t>UDUPI DIVISION</t>
  </si>
  <si>
    <t>64a</t>
  </si>
  <si>
    <t>64b</t>
  </si>
  <si>
    <t xml:space="preserve"> KODAGU DIVISION</t>
  </si>
  <si>
    <t>65a</t>
  </si>
  <si>
    <t>65b</t>
  </si>
  <si>
    <t>Pkg No</t>
  </si>
  <si>
    <t>Length (in km) Renewal</t>
  </si>
  <si>
    <t>GOVERNMENT OF KARNATAKA,  PIU - STATE HIGHWAY DEVELOPMENT PROJECT, K.R.CIRCLE, BANGALORE</t>
  </si>
  <si>
    <t>DAVANAGERE DIVISION</t>
  </si>
  <si>
    <t>Physical Progress</t>
  </si>
  <si>
    <t>Financial Progress</t>
  </si>
  <si>
    <t>Improvements(km)</t>
  </si>
  <si>
    <t>Renewal            (km)</t>
  </si>
  <si>
    <t xml:space="preserve"> SHDP - PHASE - I PACKAGES  </t>
  </si>
  <si>
    <t xml:space="preserve">Total Length (in km) </t>
  </si>
  <si>
    <t>% Progress</t>
  </si>
  <si>
    <t xml:space="preserve">Total Length Completed  (in km) </t>
  </si>
  <si>
    <t>Total (Rs. In Lakhs)</t>
  </si>
  <si>
    <t>Remarks</t>
  </si>
  <si>
    <t>Commencement</t>
  </si>
  <si>
    <t>Completion</t>
  </si>
  <si>
    <t>Admini-
strative approval No.</t>
  </si>
  <si>
    <t>PWD/45/EAP/ 41</t>
  </si>
  <si>
    <t>PWD/45/EAP/ 42</t>
  </si>
  <si>
    <t>Contract Amount 
(Rs. in lakhs)</t>
  </si>
  <si>
    <t>Improvements (km)</t>
  </si>
  <si>
    <t>PWD/45/EAP/ 38</t>
  </si>
  <si>
    <t>PWD/45/EAP/ 39</t>
  </si>
  <si>
    <t>PWD/45/EAP/ 40</t>
  </si>
  <si>
    <t>PWD/45/EAP/ 43</t>
  </si>
  <si>
    <t>PWD/45/EAP/ 44</t>
  </si>
  <si>
    <t>PWD/45/EAP/ 45</t>
  </si>
  <si>
    <t>PWD/45/EAP/ 46</t>
  </si>
  <si>
    <t>PWD/45/EAP/ 55</t>
  </si>
  <si>
    <t>PWD/45/EAP/ 56</t>
  </si>
  <si>
    <t>PWD/45/EAP/ 57</t>
  </si>
  <si>
    <t>PWD/45/EAP/ 58</t>
  </si>
  <si>
    <t>PWD/45/EAP/ 59</t>
  </si>
  <si>
    <t>PWD/45/EAP/ 60</t>
  </si>
  <si>
    <t>PWD/45/EAP/ 61</t>
  </si>
  <si>
    <t>GO No: PWD/121/ EAP/2012 Bangalore, Dt: 19.11.2012</t>
  </si>
  <si>
    <t>PWD/45/EAP/ 47</t>
  </si>
  <si>
    <t>PWD/45/EAP/ 48</t>
  </si>
  <si>
    <t>PWD/45/EAP/ 49</t>
  </si>
  <si>
    <t>PWD/45/EAP/ 50</t>
  </si>
  <si>
    <t>PWD/45/EAP/ 51</t>
  </si>
  <si>
    <t>PWD/45/EAP/ 52</t>
  </si>
  <si>
    <t>PWD/45/EAP/ 53</t>
  </si>
  <si>
    <t>PWD/45/EAP/ 54</t>
  </si>
  <si>
    <t>PWD/45/EAP/ 62</t>
  </si>
  <si>
    <t>PWD/45/EAP/ 63</t>
  </si>
  <si>
    <t>PWD/45/EAP/ 64</t>
  </si>
  <si>
    <t>PWD/45/EAP/ 65</t>
  </si>
  <si>
    <t>Completed</t>
  </si>
  <si>
    <t>Variation Amount
(Rs. in lakhs)</t>
  </si>
  <si>
    <t>Estimate Amount as per Administrative approval 
(Rs. in lakhs)</t>
  </si>
  <si>
    <t>Revised Contract Amount including VO (Rs. in lakhs)</t>
  </si>
  <si>
    <t xml:space="preserve">Improvements to Hunasanhalli - Chikkahalli  SH-03 from km 0.00 (TN border) to km 83.67  (In selected reaches)
(Hunasanahalli, Kodihalli, Tippaya, Aralalu, Kanakapura, Hosakote, Ganulu, Arehalli of Thavarekere, of Kanakapura Taluk &amp; Ramanagara, Kudihalli, Padara halli, Lakshmi pura, Gollarahatti of Ramanagara Taluk) </t>
  </si>
  <si>
    <t xml:space="preserve">Improvements to Kothapalli - Masti SH-99 from km 0.00 (AP border) to km 103.40 ( TN border) (In selected reaches)
(Kottaoalli, Kappli, Seegehalli, Byrapalli, Srinivaspura, Hosahalli of Srinivasapura Taluk &amp; Muduvadi, Veerapura, Kolara,Muduvathi ofKolar Taluk &amp; Lakshmi sagara, Hanasikote, K.G.Halli, Dinnahalli, Nagadenahalli, Masthi of Malur Taluk) </t>
  </si>
  <si>
    <t xml:space="preserve">Improvements to Sira - Nanjangud SH-84 from km 13.75 to km 49.25 
(In selected reaches)
(Devanahalli, Ankasandra, Anthapura, Chellur, Somalapura, Ammanaghatta of Gubbi Taluk </t>
  </si>
  <si>
    <t>Improvement to Hunasanahalli - Chikkanahalli SH-03 from km 165.88 to km 170.08 (In selected reaches)
( Koratagere town limit of Koratagere Taluk)</t>
  </si>
  <si>
    <t>Improvements to Bagalkote - Biligiriranganabetta SH-57 from km 610.30 to km 656.50 (In selected reaches)
(Maddur Kallali, Maddur, Maddur hundi of Mysore Taluk&amp; Hampapura, Madanahalli, JP Hundi, Hullahalli of H.D.Kote Taluk&amp; Mobbahalli, Gandi Grama, Byluru, Deburu Nanjanagud Town of Nanjanagudu Taluk)</t>
  </si>
  <si>
    <t>Improvements to Ramanathapura - Therakanambi SH-86 from km 107.35 to km 118.40  (In selected reaches)
( Parvatipura, Beere Gowdanapura, Indiranagar ofNanjanagudu Taluk)</t>
  </si>
  <si>
    <t>Improvements to Sira - Nanjanagud 
SH-84 from km 198.54  to km 243.01 (In selected reaches)
(Kalkuli, Bommanahalli, Sosle, T.N.Pura, Alasri katte Hundi of T.N.Pura Taluk &amp; Biligere, Kupperavalli, Nagarle, Alamburu, HosavaralWadi Geekali Hundi of Nanjanagudu Taluk)</t>
  </si>
  <si>
    <t>Improvements to Ramanathapura - Therakanambi SH-86 from km 7.80  to km 107.35(In selected reaches)
(Ansoge, Koluru, Mayagowdanahalli, Housuru, Keturu, Malalihalli, Mavahuru, Madanahalli of K.R.Nagar Taluk&amp; Honnenahalli, Kalkuli, Hunsur, Hanchya, Kurubara hosalli, BBH Colony, Gurupura of Hunsur Taluk &amp; Bhimanahalli, Hunnuru, Yedthore, Tiger Block, Shantipura, H.D.Kote, Jakkali, Devalapura, Saraguru of H.D.Kote Taluk)</t>
  </si>
  <si>
    <t>Improvements to Bangalore - Jalsur 
SH-85 from  km 112.40  to km 153.30  (In selected reaches)
(Nagamangala, Mallenahalli, Kanthapura, Bhogadhi, TV Kaloni of Nagamangala Taluk)(Dugnahall, Kotgenehali, Valgere, Mensa, K.R.Pet of K.R.Pet Taluk)</t>
  </si>
  <si>
    <t>Improvements to Mandya - Hadagali SH-47 from km 0.69 to km 22.95(In selected reaches)
(Mandya, Shivalli, Dudda, Bevakullu, Atna Javanahalli of Mandya Taluk )</t>
  </si>
  <si>
    <t>Improvements to Sira - Nanjanagud 
SH-84 from km 171.16 to km 198.54  (In selected reaches)
(Mangala Thittu of Mandya Taluk &amp; Virajpura, Ramanduru, Mkagepura, Mikkere of Malavalli Taluk)</t>
  </si>
  <si>
    <t>Improvements to Srirangapatna - Arasikere SH-7 from km 4.50 to km 60.42 (In selected reaches)
(Pandavapura Village, Shettahalli, Hulikere of Pandavapura Taluk &amp; Murakanahalli, K.R.Pete, Krishnapura , Kikere, Lakshmipura , Angola of KR Pete Taluk)</t>
  </si>
  <si>
    <t>Improvements to Huliyar - Keralapura SH-102 from km 75.28 to km 99.08 (In selected reaches)
(Dudda RS, ShantiGrama Village, Devihalli of Hasan Taluk)</t>
  </si>
  <si>
    <t>Improvements to Huliyar - Keralapura SH-102 from km 99.08 to km 144.39 (In selected reaches)
(Malali Village, Taranya, Hariharapura, Jakkanahalli, Bidrakka, Nerale of Holenarasipura Taluk)</t>
  </si>
  <si>
    <t>Improvements to Hirisave - Chattahalli SH -8 from km 0.00 to km 41.835 (In selected reaches)
(Sorekkayipura, Hosahalli, Baralu, CRPatna of Channarayapattana Taluk)</t>
  </si>
  <si>
    <t>Improvements to Srirangapatna - Arasikere SH -7 from km 61.48 to km 91.27 (In selected reaches)
(CRPatna, Moodanahalli, CR patna Taluk border (Yaranahalli) of Channarayapattana Taluk)</t>
  </si>
  <si>
    <t>Improvements to Srirangapatna - Arasikere SH -7 from km 91.27 to km 117.52(In selected reaches) (Gandsi Handpost, Mududi, Arasikere town of Arasikere Taluk)</t>
  </si>
  <si>
    <t>Improvements to Huliyar - Keralapura SH-102 from km 15.00  to km 75.28 (In selected reaches)
(Kaimara, Modalu, JCPura , Haranahalli, Bageshpura, Dudda Junction of Hassan &amp; Arasikere Taluk)</t>
  </si>
  <si>
    <t>Improvements to Belur - Kodlipet SH-110 from km 0.00 to km 20.20 
(In selected reaches)
(Bikkodu, Madaghatta, Devarajpura of Belur Taluk)</t>
  </si>
  <si>
    <t>Improvements to Bagalkote - Biligiriranganabetta SH-57 from km 452.50 to km 475.84 (In selected reaches)
(Belur, Hagare, Kalkere gadi of Belur Taluk)</t>
  </si>
  <si>
    <t>Improvements to Hirisave - Chattahalli SH-8 from km 80.80 to km 94.20 km (In selected reaches)
(Bobbegalale, Chowrgal, Mallipatna of Arakalagudu Taluk)</t>
  </si>
  <si>
    <t>Improvements to Hirisave - Chattahalli SH-8 from km 105.55 to km129.97 (In selected reaches)
(Changadihalli, Huchchangi, Mageri of Sakaleshpura Taluk)</t>
  </si>
  <si>
    <t>Improvements to Huliyar - Keralapura SH-102 from km 144.39 to km 150.252 (In selected reaches)(Bombe Koppalu, Boodihal, Keralapura, Karthal of Arakalagudu Taluk)</t>
  </si>
  <si>
    <t>Improvements to Belur - Kodlipet SH-110 from km 20.20 to km 68.70 
(In selected reaches)
(Kamathi kudige, Alur, Bairapura Handpost, Magghe, Rayarakoppalu of Sakaleshpura Taluk)</t>
  </si>
  <si>
    <t>Improvements to Malpe - Molakalmur SH-65 from km 91.50 to km 114.50 km (In selected reaches)
(Koppa &amp; Shringere, Kudregundi, N.R.Pura(Badra Back down)</t>
  </si>
  <si>
    <t>Improvements to Virajpet - Byndoor SH-27 from km 167.45 to km 187.45 (In selected reaches)
(Moodigere, Mudigere Taluk Border)</t>
  </si>
  <si>
    <t>Improvements to Gangamula - Kotigehara SH-66 from km 0.00 to km 89.95 (In selected reaches)(Kudremukha, Kalsa, Magundi, Niduvale, Kotigehra of Mudugere Taluk)</t>
  </si>
  <si>
    <t>Improvements to Padubidre - Chikkalgudu SH-1 from km 138.00 to km 169.16(In selected reaches)
(Billeshwara, Humcha, Rippenpete Belluru, Nouturu of Hosanagara Taluk &amp; Yedehalli of Sagara Taluk)</t>
  </si>
  <si>
    <t>Improvements to Sirsi - Hosanagar SH-77 from km 87.20 to km 115.30 
(In selected reaches)
(Battemallapa, Maruthipura, Mavinakoppa of Hosanagara Taluk)</t>
  </si>
  <si>
    <t>Improvements to Mandya - Hadagali SH-47 from km 207.70 to km 267.30 (In selected reaches)
(Yelakoppanahatti, Moduru, Devigenne, Mavinakatte of Hosadurga Taluk &amp; Kelaganakottige, Havinahatti, Holalkere town Chjikjaur Salsu, Sasuluhalli of Holalkere Taluk)</t>
  </si>
  <si>
    <t>Improvements to Kumata - Kadamadagi SH-48 from km 227.20 to km 246.76(In selected reaches)
(Vishwanathanahalli, Kutigehalli, B.Durga, Hirekandavadi of Holalkere Taluk)</t>
  </si>
  <si>
    <t>Improvements to Kumata - Kadamadagi SH-48 from km 246.76 to km348.91 km (In selected reaches)
(Bheemasamudra, Haliyuru, Malappanahatti, Chitradurga town, Appajiudyana of Chitradurga Taluk &amp; Belanahalli, Challakere town, Doddari, Purnalli, Naganahalli Challakere - Pavagada Taluk border of Challakere Taluk)</t>
  </si>
  <si>
    <t>Improvements to Malpe - Molakalmur SH-65 from km 337.95 to km 381.45 (In selected reaches)
(Jagaluru, Abhinahalli, Masthihalagummi of Challakere Taluk &amp; Mutigarahalli, Bekuru, Kolasagar, Molakalmuru of Molakalmur Taluk)</t>
  </si>
  <si>
    <t>Improvements to Malpe - Molakalmur SH-65 from km 186.35 to km 338.00 (In selected reaches)
(Joladal, Gopanal, Erehalli ,Kashipura camp of Chennagiri Taluk &amp; Karignoor, Adhadi, 7ne Maili Kallu, 6ne Maili kallu, Siramgondanahalli, Davangere town of Davangere Taluk &amp; Mutsur, Siddihalli, Mallapura of Jagalur Taluk)</t>
  </si>
  <si>
    <t>Improvements to Mandya - Hadagali SH-47 from km 261.25 to km 278.50 (In selected reaches)
(Holalkere-Davangere Taluk Border, Dindanahalli of Davanagere Taluk)</t>
  </si>
  <si>
    <t>Improvements to Mangalore - Athradi SH-67 from km 23.42 to km 36.42 (In selected reaches)
(Maravoor, Bajpe, Yekkaru, Kateel, Damaskatte, Elinje, of Mangalore Sub Division)</t>
  </si>
  <si>
    <t>Improvements to Subramanya - Udupi SH-37 from km 0.00 to km 36.40 (In selected reaches)
(Karikamba, Nettana, Maranda, Kokkada of Sullia &amp; Puttur Sub Division)</t>
  </si>
  <si>
    <t>Improvements to Subramanya - Manjeswara SH-100 from km 28.80 to  km 92.92 (In selected reaches)
(Karimajalu, Doddadka, Punacha, Kanyana, Vijayadka of Puttur sub division)</t>
  </si>
  <si>
    <t>Improvements to Bangalore - Jalsoor SH-85 from km 291.51 to km 335.71 (In selected reaches)
(Bisale, Elimale, Doddathota, Sonangiri, Jalsoor of Sulia Sub division)</t>
  </si>
  <si>
    <t>Improvements to Mangalore - Athradi SH-67 from km 36.48 to km 71.01  (In selected reaches)
(Sankalkari, Mundkoor, Jantata, Moodbilli of Udupi sub division)</t>
  </si>
  <si>
    <t>Improvements to Subramanya - Udupi SH-37 from km 105.70 to km 150.40 (In selected reaches)
(Eedu, Nellikaru,  Bajegoli, Kondadi, Palli, Edamaru, Aleyoor, Kaup cross of Karkala sub Division)</t>
  </si>
  <si>
    <t>Improvements to Hunsur - Talacauvery SH-90 from km 61.00 to km 117.50 (In selected reaches)
(Kadanga, Nariyandada, Kakkambe, Napoklu, Bhagamandala of Madikeri sub Division)</t>
  </si>
  <si>
    <t>Improvements to Virajpet - Byndoor SH-27 from km 0.00 to km 100.19(In selected reaches)
(Kodalipete, Bydagota, Kumbur, Makkandur, Madikeri, Virajendra pete)</t>
  </si>
  <si>
    <t>Improvements to Kudligere - Kammaragatte Road SH-115 from km 20.00 to km 36.00 (In selected reaches)
(Lingapura Holle, Hosahalli camp-1, Vijayapura, Benekanahalli of Honnali Taluk)</t>
  </si>
  <si>
    <t>SOUTH ZONE TOTAL</t>
  </si>
  <si>
    <t>Revised</t>
  </si>
  <si>
    <t>Length after VO in km</t>
  </si>
  <si>
    <t>Length  As per DPR in km</t>
  </si>
  <si>
    <t>Date</t>
  </si>
  <si>
    <t>Improvements to Padubidre - Chikkalgudu SH-1 from km 76.80 to km 138.00 (In selected reaches)(Agumbe, Hosuru, Megaravalli,  Kalmane, Kaimara, Thirthahalli Town Hosanagara - Thirthahalli Taluk Border)</t>
  </si>
  <si>
    <t xml:space="preserve">Improvements to Sirsi - Hosanagar SH-77 from km 28.50 to km 59.16 &amp; km 59.16 to km 87.20 (In selected reaches)(Sampgodu, Sorabatown, Hosbale of Soraba Taluk &amp; Chikkanelluru, Masuru, Sagara town of Sagara Taluk)
</t>
  </si>
  <si>
    <t>Length
 (in km) Improvements</t>
  </si>
  <si>
    <t>MANGALORE CIRCLE TOTAL</t>
  </si>
  <si>
    <t xml:space="preserve"> Completed</t>
  </si>
  <si>
    <t xml:space="preserve"> Copmleted</t>
  </si>
  <si>
    <t xml:space="preserve">Improvements to Mandya - Hadagali SH-47 from km 22.95 to km 55.40 (In selected reaches)
(Sangapura, Jakkanahalli, Kadalgere, Valagere of Pandavapura Taluk) Hindasahalli of Nagamangala Taluk)
</t>
  </si>
  <si>
    <t>Name of the Contractor</t>
  </si>
  <si>
    <t>S.R.Ravishanker</t>
  </si>
  <si>
    <t>M. Venkataramareddy</t>
  </si>
  <si>
    <t>BSR infratec Ltd</t>
  </si>
  <si>
    <t>Bapuji Cons.</t>
  </si>
  <si>
    <t>K.T Ravi</t>
  </si>
  <si>
    <t>SVS Mookambika Cons.</t>
  </si>
  <si>
    <t>Govinde
gowda</t>
  </si>
  <si>
    <t>Rayeegowda</t>
  </si>
  <si>
    <t>H.N Ramegowda</t>
  </si>
  <si>
    <t>CHVN Reddy</t>
  </si>
  <si>
    <t>S M Abdul Hafeez</t>
  </si>
  <si>
    <t>S. Sheshagiri</t>
  </si>
  <si>
    <t>Amrutha construction</t>
  </si>
  <si>
    <t>Ibrahim Sherieff</t>
  </si>
  <si>
    <t>A.V Patil</t>
  </si>
  <si>
    <t>G.D Thimappa Sheregar</t>
  </si>
  <si>
    <t>A. Balaram reddy</t>
  </si>
  <si>
    <t>K. Krishna</t>
  </si>
  <si>
    <t>RMN infrastructure Pvt. ltd</t>
  </si>
  <si>
    <t>Sharan D Bandi</t>
  </si>
  <si>
    <t>Jagadeep D Suvarna</t>
  </si>
  <si>
    <t>M/s Iqbal Ahmed Infraproject Pvt Ltd</t>
  </si>
  <si>
    <t>M/s Concord Construction</t>
  </si>
  <si>
    <t>Manjushri Cons.</t>
  </si>
  <si>
    <t>NORTH ZONE</t>
  </si>
  <si>
    <t>DHARWAD DIVISION</t>
  </si>
  <si>
    <t xml:space="preserve">PWD/ 45/EAP/01 </t>
  </si>
  <si>
    <t>Improvements to Padubidri -Chikkalgudda SH - 01 from km 318.50 to km 356.96 (In selected reaches)
(Tabakadahonnahalli, Devalingikoppa of Kalaghatagi Taluk)</t>
  </si>
  <si>
    <t>M/s N.S.Nayak &amp; Sons</t>
  </si>
  <si>
    <t>02.11.2012</t>
  </si>
  <si>
    <t>02.10.2013</t>
  </si>
  <si>
    <t>01.01.2014</t>
  </si>
  <si>
    <t>PWD/ 45/EAP/02</t>
  </si>
  <si>
    <t>2a</t>
  </si>
  <si>
    <t>N.S.Nayak</t>
  </si>
  <si>
    <t>16.11.2013</t>
  </si>
  <si>
    <t>2b</t>
  </si>
  <si>
    <t>Improvements to  Navalgund -  Banavasi SH - 137 from km 4.90 to km 18.30(In selected reaches)
(Navalgunda to Annigeri of Navalgunda Taluk)</t>
  </si>
  <si>
    <t>2c</t>
  </si>
  <si>
    <t>GADAG DIVISION</t>
  </si>
  <si>
    <t>PWD/ 45/EAP/03</t>
  </si>
  <si>
    <t>P.R.Nayak</t>
  </si>
  <si>
    <t>18.10.2012</t>
  </si>
  <si>
    <t>18.09.2013</t>
  </si>
  <si>
    <t>PWD/ 45/EAP/04</t>
  </si>
  <si>
    <t>B.S.Gaonkar</t>
  </si>
  <si>
    <t>10.01.2013</t>
  </si>
  <si>
    <t>10.12.2013</t>
  </si>
  <si>
    <t>PWD/ 45/EAP/05</t>
  </si>
  <si>
    <t>5a</t>
  </si>
  <si>
    <t>Improvements to Sindhnur - Hemmadga SH - 30 from km 117.80 to km149.00 (In selected reaches)
(Belavanaki,Yavagal in Naragund &amp; Ron Taluk)</t>
  </si>
  <si>
    <t>B.Thirupathi.Reddy</t>
  </si>
  <si>
    <t>20.10.2012</t>
  </si>
  <si>
    <t>20.09.2013</t>
  </si>
  <si>
    <t>5b</t>
  </si>
  <si>
    <t>PWD/ 45/EAP/06</t>
  </si>
  <si>
    <t>Improvements to Munavalli - Kotamuchagi SH-83 from km 63.14 to km104.50 (In selected reaches)
(Mensigi, Holehalur of Naragund &amp; Ron Taluk)</t>
  </si>
  <si>
    <t>N.B.Hiremath</t>
  </si>
  <si>
    <t>26.02.2013</t>
  </si>
  <si>
    <t>PWD/ 45/EAP/07</t>
  </si>
  <si>
    <t>Improvements to Bagalkote - Biligiriranganabetta SH-57 from km 126.51 to km 167.89 (In selected reaches)
(Shirahatti, Belatti of Shirahatti Taluk)</t>
  </si>
  <si>
    <t>13.03.2013</t>
  </si>
  <si>
    <t>PWD/ 45/EAP/08</t>
  </si>
  <si>
    <t>Improvements to Bagalkote - Biligiriranganbetta 
SH-57 from km 72.27 to km 126.51 (In selected reaches)
(Betageri , Beladatti of Ron &amp; Gadag Taluks)</t>
  </si>
  <si>
    <t>01.03.2013</t>
  </si>
  <si>
    <t>01.02.2014</t>
  </si>
  <si>
    <t>HAVERI DIVISION</t>
  </si>
  <si>
    <t>PWD/ 45/EAP/09</t>
  </si>
  <si>
    <t>9a</t>
  </si>
  <si>
    <t>Improvements to Ekkumbi - MolkalmurSH-02 from km 8.20 to km 88.49 (In selected reaches) 
(From Dasanakoppa cross to Hangal crosss &amp; Agadi, Basapur up to  Guttal of Hangal &amp; Haveri Taluk</t>
  </si>
  <si>
    <t>A.V.Patil</t>
  </si>
  <si>
    <t>28.02.2013</t>
  </si>
  <si>
    <t>27.01.2014</t>
  </si>
  <si>
    <t>9b</t>
  </si>
  <si>
    <t>Improvements to Haveri - Sagar SH - 62 from km 9.63 to  km 57.20 (In selected reaches) (Kagineli, Hamsabhavi of Byadagi &amp; Hirekerur Taluk)</t>
  </si>
  <si>
    <t>PWD/ 45/EAP/10</t>
  </si>
  <si>
    <t>Improvements to Bagalkote - Biligiriranganabetta SH-57 from km 196.72 to km 236.83 (In selected reaches)  (Ranebennur, Haligeri of Ranebennur Taluk)</t>
  </si>
  <si>
    <t>S.R.Bellary</t>
  </si>
  <si>
    <t>17.10.2012</t>
  </si>
  <si>
    <t>17.09.2013</t>
  </si>
  <si>
    <t>PWD/ 45/EAP/11</t>
  </si>
  <si>
    <t>SIRSI DIVISION</t>
  </si>
  <si>
    <t>PWD/ 45/EAP/12</t>
  </si>
  <si>
    <t>12a</t>
  </si>
  <si>
    <t>Ramashree Global Construction</t>
  </si>
  <si>
    <t>16.10.2012</t>
  </si>
  <si>
    <t>16.09.2013</t>
  </si>
  <si>
    <t>12b</t>
  </si>
  <si>
    <t>Improvements to  Karwar Kaiga Ilkal SH-06  from km 0.50 to km 69.40(In selected reaches)(Shirwadi, Wailwadi of Karwar Taluk)</t>
  </si>
  <si>
    <t>KARWAR DIVISION</t>
  </si>
  <si>
    <t>PWD/ 45/EAP/13</t>
  </si>
  <si>
    <t>13a</t>
  </si>
  <si>
    <t>13b</t>
  </si>
  <si>
    <t>Improvements to Karwar - Kaiga - Ilkal SH-06 from km 69.40 to km125.80 (In selected reaches) 
(Idagundi, Yellapur Taluk)</t>
  </si>
  <si>
    <t>PWD/ 45/EAP/14</t>
  </si>
  <si>
    <t>14a</t>
  </si>
  <si>
    <t>Improvements to Khanapur - Talaguppa SH - 93 from km 0.00 to km 34.58 (In selected reaches) 
(Khanapur of Kahanapur Taluk)</t>
  </si>
  <si>
    <t>M/s. P.R.  Nayak.  Hubli</t>
  </si>
  <si>
    <t>14b</t>
  </si>
  <si>
    <t>14c</t>
  </si>
  <si>
    <t>Improvements to  of Jamboti - Rabkavi SH - 54 from km 29.74 to km 54.28.(In selected reaches) 
(Belgaum, Kanbargi, Muchhandi, Suldhal, Tumarguddi, Hudli of Belgaum Taluk)</t>
  </si>
  <si>
    <t>CHIKKODI DIVISION</t>
  </si>
  <si>
    <t>PWD/ 45/EAP/15</t>
  </si>
  <si>
    <t>15a</t>
  </si>
  <si>
    <t>Improvements to Padubidri - Chikklagudda SH-01 from km 478.77 to km 497.35 (In selected reaches) 
(Hosur, Yaragatti, Badkundri cross, Kurni Chikkalgudda of Hukkeri Taluk)</t>
  </si>
  <si>
    <t>R.S.Patil</t>
  </si>
  <si>
    <t>06.02.2013</t>
  </si>
  <si>
    <t>05.01.2014</t>
  </si>
  <si>
    <t xml:space="preserve">Completed </t>
  </si>
  <si>
    <t>15b</t>
  </si>
  <si>
    <t>Improvements to Jath - Jamboti  SH-31 from km 0.00 to km 116.82 (In selected reaches) (Anantpur, Malabad, Parthanalli &amp; Gokak cross, Kolavi, Vannur of Athani Taluk)</t>
  </si>
  <si>
    <t>15c</t>
  </si>
  <si>
    <t>15d</t>
  </si>
  <si>
    <t>Improvements to Mangasuli Laxmeshwar SH-73  from km 79.03 to km114.80 (In selected reaches)
(Ghataprabha, Konnur, Mavanur, Godchinmalki, Pachhapur, Akkatangerhal of Gokak Taluk)</t>
  </si>
  <si>
    <t>PWD/ 45/EAP/16</t>
  </si>
  <si>
    <t xml:space="preserve">16(a)Improvements to Nippani - Kottalagi SH-72 from km 0.00  to  km 67.45 (Excluding  from  km 57.20 to km 58.18 )  (In selected reaches) 
(Madalga, Shippur &amp; Nippani, Galataga, Nej ,Nandi,Examba, Kallol, Manjri, Shriguppi of Athani Taluk) </t>
  </si>
  <si>
    <t>P.Wantamutte</t>
  </si>
  <si>
    <t>22.02.2013</t>
  </si>
  <si>
    <t xml:space="preserve">16(b)Improvements to Madalaga - ShippurSH-72 from km 0.00  to  km 12.00 (In selected reaches) </t>
  </si>
  <si>
    <t>PWD/ 45/EAP/17</t>
  </si>
  <si>
    <t>Improvements to Nippani - Kottalagi 
SH-72  from km 57.20 to km 58.18 &amp; km 67.45 to km 151.81  (In selected reaches) (Shriguppi, Molwad, Kusnal, Ugar BK, UgarKH of Athani Taluk)</t>
  </si>
  <si>
    <t>S.S.Alur</t>
  </si>
  <si>
    <t>06.10.2012</t>
  </si>
  <si>
    <t>05.10.2013</t>
  </si>
  <si>
    <t>BAGALKOT DIVISION</t>
  </si>
  <si>
    <t>PWD/ 45/EAP/18</t>
  </si>
  <si>
    <t>18a</t>
  </si>
  <si>
    <t>Improvements to Bagalkot - Biligiriranganabetta SH-57 from km0.00  to km 29.38 (In selected reaches)(Bagalkote , Sulekere, Katageri, Badami of Badami Taluk)</t>
  </si>
  <si>
    <t>Haigreevea Construction</t>
  </si>
  <si>
    <t>08.10.2012</t>
  </si>
  <si>
    <t>07.10.2013</t>
  </si>
  <si>
    <t>18b</t>
  </si>
  <si>
    <t>Improvements to Yaragatti - Babaleshwar S.H.55  from km 42.41 to km 44.91 km 78.79 (In selected reaches) (Mudhol, Amalzari, Balgali of Badami Taluk)</t>
  </si>
  <si>
    <t>BIJAPUR DIVISION</t>
  </si>
  <si>
    <t>PWD/ 45/EAP/19</t>
  </si>
  <si>
    <t>19a</t>
  </si>
  <si>
    <t>Improvements to Shiradan - Lingasur SH-41from km 0.00 to km 71.43 (In selected reaches) (Shirdon, Chadchan, Zalki, Indi of Indi Taluk)</t>
  </si>
  <si>
    <t>S.M.Authade</t>
  </si>
  <si>
    <t>26.10.2012</t>
  </si>
  <si>
    <t>25.10.2013</t>
  </si>
  <si>
    <t>19b</t>
  </si>
  <si>
    <t>Improvements to Shiradan - Lingasur SH-41 from km 71.43 to km 100.73(In selected reaches) (Roog, Devaripurgi of Indi Taluk)</t>
  </si>
  <si>
    <t>PWD/ 45/EAP/20</t>
  </si>
  <si>
    <t>20a</t>
  </si>
  <si>
    <t>Improvements to Shiradan - Lingasur 
SH-41 from km 100.73 to km131.18 
(In selected reaches) (Shirdon, Basavanbagewadi cross, of Muddebihal Taluk)</t>
  </si>
  <si>
    <t>19.10.2012</t>
  </si>
  <si>
    <t>18.10.2013</t>
  </si>
  <si>
    <t>20b</t>
  </si>
  <si>
    <t>Improvements to Shiradan - Lingasur SH-41  from km131.18 to km 176.78 (In selected reaches) (Nalatwad, Muddebihal of Muddebihal Taluk)</t>
  </si>
  <si>
    <t>BELLARY DIVISION</t>
  </si>
  <si>
    <t>PWD/ 45/EAP/21</t>
  </si>
  <si>
    <t>Improvements to Kampli - Bellary 
SH-132 from km 0.00  to km 69.20 (In selected reaches) (Kampli town, Nilludi Kottayal, Emmiganur of Hospet Taluk &amp; Kurugodu, Siddammanahalli, Badanhatti, Kudutini, Hariginadoni, Belagal&amp; Bellary city limit of Bellary Taluk)</t>
  </si>
  <si>
    <t>Prabhakar Reddy</t>
  </si>
  <si>
    <t>12.03.13</t>
  </si>
  <si>
    <t>11.02.14</t>
  </si>
  <si>
    <t>30.06.2014</t>
  </si>
  <si>
    <t>PWD/ 45/EAP/22</t>
  </si>
  <si>
    <t>22a</t>
  </si>
  <si>
    <t>Improvements to Shiraguppa - Sandur SH-49  from km 27.00 to kmb 73.73 &amp; SH-25 from km 0.00  to km 2.60  (In selected reaches) (Mallappana Gudi, Kamalapur, Bukka Sagara, Ramasagara, Kampli, Sanapura in Hospet Taluk)</t>
  </si>
  <si>
    <t>49 
&amp; 
25</t>
  </si>
  <si>
    <t>Rajshekhar
(Swamy Constructions)</t>
  </si>
  <si>
    <t>31.10.2013</t>
  </si>
  <si>
    <t>30.09.2014</t>
  </si>
  <si>
    <t>22b</t>
  </si>
  <si>
    <t>Improvements to Shirguppa - Sandur SH-49 from km 73.73  to km 106.23 (In selected reaches) (Manur Sugur, Nadivi in Siraguppa Taluk)</t>
  </si>
  <si>
    <t>PWD/ 45/EAP/23</t>
  </si>
  <si>
    <t>23a</t>
  </si>
  <si>
    <t>Improvements to Hampi - Hagaribommanahalli SH-131 from km 0.00 to km 22.70 (In selected reaches) 
(Hampi, Kamalapura, Kakubal in Hospet Taluk)</t>
  </si>
  <si>
    <t>25.10.12</t>
  </si>
  <si>
    <t>24.09.13</t>
  </si>
  <si>
    <t>23b</t>
  </si>
  <si>
    <t>Improvements to Hampi - Hagaribommanahalli SH-131from km 22.70  to km 73.20 (In selected reaches) (Talur, Ubbalagundi, Rajapur, Metriki in Sandur Taluk)</t>
  </si>
  <si>
    <t>HADAGALI DIVISION</t>
  </si>
  <si>
    <t>PWD/ 45/EAP/24</t>
  </si>
  <si>
    <t>24a</t>
  </si>
  <si>
    <t>Improvements to Mylar - Toranagal SH-40 from km 0.0 to km 97.33 (In selected reaches) 
(Holallu, Badanuru, Giriyapura, Hirehadagali, Haganuru, Thippapura, Huvinahadagali of Hadagali Taluk &amp; Hampa sagara, Basapura,  H.B.Halli, Anekallu, Basapura Thanda, Hosakere, Hansi in H.B.Halli Taluk)</t>
  </si>
  <si>
    <t>Rammohan Reddy</t>
  </si>
  <si>
    <t>19.12.2013</t>
  </si>
  <si>
    <t>18.11-2014</t>
  </si>
  <si>
    <t>24b</t>
  </si>
  <si>
    <t xml:space="preserve">Improvements to Mylar - Torangal SH-40 from km 104.00 to km 109.00 (In selected reaches) (Kudligi Town inKudligi Taluk)
</t>
  </si>
  <si>
    <t>PWD/ 45/EAP/25</t>
  </si>
  <si>
    <t>25a</t>
  </si>
  <si>
    <t>Improvements to Hampi - Hagaribommanhalli SH-131from  km 96.45 to km 137.00(In selected reaches)(Appena Halli, Appena Hall Thanda, Mahadevapura, Gudekote, Ramadurga Cross, C.J.Halli in Kudligi Taluk)</t>
  </si>
  <si>
    <t>K.Krishna</t>
  </si>
  <si>
    <t>18.10.12</t>
  </si>
  <si>
    <t>17.09.13</t>
  </si>
  <si>
    <t>25b</t>
  </si>
  <si>
    <t>Improvements to Hampi -Hagaribommanhalli SH-131 from km 187.92   to km 198.75 (In selected reaches) (H.B.Halli, Chintara palli in H.B.Halli Taluk)</t>
  </si>
  <si>
    <t>25c</t>
  </si>
  <si>
    <t>Improvements to Arabhavi - Challakere SH-45 from km 239.00 to km 261.02 (In Selected reaches)
(Kottur, Kaalapur, Ujjini, Lakkampura in Kudligi Taluk)</t>
  </si>
  <si>
    <t>RAICHUR DIVISION</t>
  </si>
  <si>
    <t>PWD/ 45/EAP/26</t>
  </si>
  <si>
    <t>26a</t>
  </si>
  <si>
    <t>Improvements to Mudhol - Yeragera SH-127 from km 134.91  to km 177.24 (In selected reaches) 
(Attunur, Kudri, Aroli, Purtipalli in Manvi Taluk)</t>
  </si>
  <si>
    <t>Shankar Kotarki</t>
  </si>
  <si>
    <t>05.11.12</t>
  </si>
  <si>
    <t>04.10.13</t>
  </si>
  <si>
    <t>26b</t>
  </si>
  <si>
    <t>Improvements to Mudhol - Yeragera SH - 127 from km 177.24   to km 207.96 (In selected reaches)
(Gujhali, Yeragera, Jambaladinni in Raichur Taluk)</t>
  </si>
  <si>
    <t>PWD/ 45/EAP/27</t>
  </si>
  <si>
    <t>27a</t>
  </si>
  <si>
    <t>Improvements to Deodurg - Bellary SH - 128 from km 21.00   to km 76.24 (In selected reaches)
(Chinchirki, K Thimmapura, Hussain pura, Hire Hanagi, Bhogavathi, Bagalvada, Hirekottankal, Chikkotnakalin Manvi Taluk)</t>
  </si>
  <si>
    <t>Jagadeeswarudu Chilukuri
(M/s Haigreeva Infratech Pvt. Ltd)</t>
  </si>
  <si>
    <t>27b</t>
  </si>
  <si>
    <t>Improvements to Deodurg - Bellary SH - 128 from km 0.00   to km 21.00 (In selected reaches)(Mundargi, Galag in Deodurga Taluk)</t>
  </si>
  <si>
    <t>PWD/ 45/EAP/28</t>
  </si>
  <si>
    <t>28a</t>
  </si>
  <si>
    <t>Improvements to Wanmarpalli  - Raichur SH-15 from km 332.05  to km 346.29 (In selected reaches)
(Raichur town limit, Singanodi in Raichur Taluk)</t>
  </si>
  <si>
    <t>P.Ramarao
(Patel Engineering)</t>
  </si>
  <si>
    <t>19.10.12</t>
  </si>
  <si>
    <t>18.09.13</t>
  </si>
  <si>
    <t>28b</t>
  </si>
  <si>
    <t>Improvements to Managuli - Bichal 
SH - 61from km 161.00   to km 191.87 (In selected reaches)
(Kottadoddi, Arkera, Jagir Jadaladinni, of Deodurga Taluk &amp; Siravara inManvi Taluk)</t>
  </si>
  <si>
    <t>PWD/ 45/EAP/29</t>
  </si>
  <si>
    <t>29a</t>
  </si>
  <si>
    <t>Improvements to Raravi- Belur SH - 63 from km 32.50   to km 44.98 
(In selected reaches)(Salgunda, Gorebal in Sindanur Taluk)</t>
  </si>
  <si>
    <t>29b</t>
  </si>
  <si>
    <t>Srirangapatna Jewargi SH -19 
from km 477.00   to km 505.00
(In selected reaches)(Lingasugur, Gurugunta in Lingasugur Taluk)</t>
  </si>
  <si>
    <t>29c</t>
  </si>
  <si>
    <t xml:space="preserve">Improvements to Managuli -Bichal 
SH -61 from km 239.03   to km 251.05 (In selected reaches)
(Gillesuguru in Raichur Taluk)
</t>
  </si>
  <si>
    <t>KOPPAL DIVISION</t>
  </si>
  <si>
    <t>PWD/ 45/EAP/30</t>
  </si>
  <si>
    <t>Improvements to Kalmala - Shiggaon SH -23 from km 162.45   to  km 203.58 &amp; Ginigera - Gondabal MDR from km 4.57 to km 20.90 (In selected reaches)
(Ginigera, Basavapura, koppal town limit, Chikkasindagi, Hiresindagi, Hatti, Billi Gatta in  Koppal Taluk)</t>
  </si>
  <si>
    <t>23 &amp; 
MD
R</t>
  </si>
  <si>
    <t>Sai Constructions</t>
  </si>
  <si>
    <t>16.10.12</t>
  </si>
  <si>
    <t>15.09.13</t>
  </si>
  <si>
    <t>GULBARGA DIVISION</t>
  </si>
  <si>
    <t>PWD/ 45/EAP/31</t>
  </si>
  <si>
    <t>Improvements to Mahagaon - Sulepeth SH - 32 from km 70.42  to km 118.00 (In selected reaches)
(Mahagaon of Gulbarga Taluk&amp;  Ratkal,Kodli, Sulepet of Chincholli Taluk)</t>
  </si>
  <si>
    <t>M/s Shankar Kotarki</t>
  </si>
  <si>
    <t>PWD/ 45/EAP/32</t>
  </si>
  <si>
    <t>32a</t>
  </si>
  <si>
    <t>Improvements to Gulbarga - Jewargi - Sindagi MDR via Chigaralli cross joining Yadrami from km 0.00  to km 52.00 (In selected reaches)(Chigaralli , Yedrami of Jewargi Taluk)</t>
  </si>
  <si>
    <t>MDR</t>
  </si>
  <si>
    <t>M/sKPC Projects . Ltd</t>
  </si>
  <si>
    <t>32b</t>
  </si>
  <si>
    <t>Improvements to Srirangapatna - JewargiSH-19 from km 573.00  to km 592.00 (In selected reaches)(Kallur &amp;Jewargi of Jewargi Taluk)</t>
  </si>
  <si>
    <t>32c</t>
  </si>
  <si>
    <t>Improvements to Mudhol -Yeragera SH-127 from km 0.00  to km 24.50 (In selected reaches)(Mudhol &amp; Itkal of Sedam Taluk)</t>
  </si>
  <si>
    <t>PWD/ 45/EAP/33</t>
  </si>
  <si>
    <t>Improvements to Aurad - Sadashivgad SH - 34 from km 138.67 to km 206.40 (In selected reaches)
(Kinni sultan , Jidga of Aland Taluk)</t>
  </si>
  <si>
    <t>M/s SRK Constructions</t>
  </si>
  <si>
    <t>YADAGIRI DIVISION</t>
  </si>
  <si>
    <t>PWD/ 45/EAP/34</t>
  </si>
  <si>
    <t>34a</t>
  </si>
  <si>
    <t>Improvements to Mudhol - Yeragera SH-127 from km 40.73 to km 83.64(In selected reaches) (Anpur,Saidapur, Kondapur of Yadagir Taluk)</t>
  </si>
  <si>
    <t>M/s RMN Infrastructures</t>
  </si>
  <si>
    <t>34b</t>
  </si>
  <si>
    <t>Improvements to Basavakalyan - Raichur SH-51 from km 171.42 to km 192.30 (In selected reaches)
(Ramasamudra, Halgeri, Ballichakra, Killankeri of Yadagir Taluk)</t>
  </si>
  <si>
    <t>BIDAR DIVISION</t>
  </si>
  <si>
    <t>PWD/ 45/EAP/35</t>
  </si>
  <si>
    <t>Improvements to Humnabad - Bidar SH-105 from km 0.00 to km 45.40 (In selected reaches) (Humnabad, Halkhed, Sindbandgi of Humnabad Taluk&amp; Bylhalli, Halhalli of Bhalki Taluk&amp; Andur , Naubad Bidar of Bidar Taluk)</t>
  </si>
  <si>
    <t>M/s Mehul Constructions</t>
  </si>
  <si>
    <t>31.01.2014</t>
  </si>
  <si>
    <t>PWD/ 45/EAP/ 36</t>
  </si>
  <si>
    <t>Impts.to Wanmarpalli - Raichur SH-15  from km 0.00 to km 90.60  
(In selected reaches) (Wanmarpalli,Aurad, Ballur,Kautha B  of Aurad Taluk&amp; Chikpet, Bidar,Manalli of Bidar Taluk &amp; Meenkera, Jangalera&amp; Changlera of Humnabad  Taluk)</t>
  </si>
  <si>
    <t>Gurunath Kollur</t>
  </si>
  <si>
    <t>PWD/ 45/EAP/  37</t>
  </si>
  <si>
    <t>Improvements to Aurad - Sadashivgad SH-34 from km 0.00 to km 138.67 (In selected reaches) 
(Aurad,Mugnal,Nittur of Aurad Taluk &amp; Kotgal, Amdabad, Halbarga of Bhalki Taluk &amp; Basavkalyan,Morkhandi,  Mannalli, Ekamba,  Batagera,Hattaraga of Basavakalyan Taluk)</t>
  </si>
  <si>
    <t>M/s KPC Projects . Ltd</t>
  </si>
  <si>
    <t>31.05.2014</t>
  </si>
  <si>
    <t>NORTH ZONE TOTAL</t>
  </si>
  <si>
    <t>NORTH &amp; SOUTH ZONE TOTAL</t>
  </si>
  <si>
    <t>HASSAN CIRCLE TOTAL</t>
  </si>
  <si>
    <t>DHARWAD CIRCLE TOTAL</t>
  </si>
  <si>
    <t>BELLARY CIRCLE TOTAL</t>
  </si>
  <si>
    <t>GULBARGA CIRCLE TOTAL</t>
  </si>
  <si>
    <t>BANGALORE CIRCLE</t>
  </si>
  <si>
    <t>MYSORE CIRCLE TOTAL</t>
  </si>
  <si>
    <t>SHIMOGA CIRCLE TOTAL</t>
  </si>
  <si>
    <t>Improvements to Karwar - Ilkal SH - 06 from km 199.73 to km 271.60(In selected reaches)
(Laxmeshwar, Magadi, Gadag of Gadag Taluk)</t>
  </si>
  <si>
    <t>Improvements to Karwar - Ilkal SH-06 
from km 271.60 to km 310.81(In selected reaches)
(Naregal, Gajendraghada of Ron Taluk)</t>
  </si>
  <si>
    <t>Improvements to Raravi - Belur SH - 63 from  km 160.20 to km185.70  (In selected reaches)
(Mushigeri in Ron Taluk)</t>
  </si>
  <si>
    <t>Improvements to Birur - Sammasagi SH-76 from km 125.01 to km 189.00 (In selected reaches) 
(Haligeri, koda of Ranebennuru &amp; Hirekerur Taluk)</t>
  </si>
  <si>
    <t>Improvements to  Kumta - Tadas SH - 69 from km 0.00 to km 27.15(In selected reaches)(from kumta to Sirsi Taluk Border via Alkod of Karwar Taluk)</t>
  </si>
  <si>
    <t>BELAGAVI CIRCLE</t>
  </si>
  <si>
    <t>BELAGAVI DIVISION</t>
  </si>
  <si>
    <t>Improvements to Kagawad Kaladagi SH-53 from km0.00 to km15.70(In selected reaches) 
(Kagwad, Shedbal, UgarBK, Ughar Kurd of Athani Taluk)</t>
  </si>
  <si>
    <t>BELAGAVI CIRCLE TOTAL</t>
  </si>
  <si>
    <t>BELLARY CIRCLE</t>
  </si>
  <si>
    <t>GULBARGA CIRCLE</t>
  </si>
  <si>
    <t>Improvements to Kalmala Shiggaon 
SH - 23 from km 273.61 to km 284.51(In selected reaches)
(Railway Gate to Savanur, Taluka Border of Kundagol Taluk)</t>
  </si>
  <si>
    <t>Improvements to Supa - Annigeri SH - 28from km 41.31  to km 68.42(In selected reaches)
(Mavinkoppa Checkpost to Dharwad via Nigadi of Dharwad Taluk)</t>
  </si>
  <si>
    <t>Improvements to Kumta Tadas SH-69  from km 40.00 to km 83.70 
(In selected reaches) (Sirsi,Isloor of Sirsi Taluk)</t>
  </si>
  <si>
    <t>Improvements to Yargatti - Babaleshwar SH-55 from km 7.50 to km 28.46(In selected reaches)
(Yaragalli, Sattigeri,Savadatti, Itnal, Hulkund of Ramadurga Taluk)</t>
  </si>
  <si>
    <t>31.03.2015</t>
  </si>
  <si>
    <t>31.10.2014</t>
  </si>
  <si>
    <t>30.11.2014</t>
  </si>
  <si>
    <t>17.06.2013</t>
  </si>
  <si>
    <t>26.12.2013</t>
  </si>
  <si>
    <t>13.11.2013</t>
  </si>
  <si>
    <t>26.06.2013</t>
  </si>
  <si>
    <t>28.02.2014</t>
  </si>
  <si>
    <t>29.07.2013</t>
  </si>
  <si>
    <t>24.01.2014</t>
  </si>
  <si>
    <t>12.02.2014</t>
  </si>
  <si>
    <t>13.12.2014</t>
  </si>
  <si>
    <t>25.01.2014</t>
  </si>
  <si>
    <t>03.11.2013</t>
  </si>
  <si>
    <t>30.04.2014</t>
  </si>
  <si>
    <t>24.05.2013</t>
  </si>
  <si>
    <t>31.12.2013</t>
  </si>
  <si>
    <t>30.4.2014</t>
  </si>
  <si>
    <t>18.05.2013</t>
  </si>
  <si>
    <t>06.05.2013</t>
  </si>
  <si>
    <t>31.03.2014</t>
  </si>
  <si>
    <t>30.06.2015</t>
  </si>
  <si>
    <t>24.10.2014</t>
  </si>
  <si>
    <t>03.05.2014</t>
  </si>
  <si>
    <t>30.10.2014</t>
  </si>
  <si>
    <t>06.10.12</t>
  </si>
  <si>
    <t>06.10.2013</t>
  </si>
  <si>
    <t>30.12.2013</t>
  </si>
  <si>
    <t>15.06.2014</t>
  </si>
  <si>
    <t>30.09..2014</t>
  </si>
  <si>
    <t>12.07.2013</t>
  </si>
  <si>
    <t>22.06.2013</t>
  </si>
  <si>
    <t>30.03.2013</t>
  </si>
  <si>
    <t>30.09.2015</t>
  </si>
  <si>
    <t>15.10.2013</t>
  </si>
  <si>
    <t>15.02.2014</t>
  </si>
  <si>
    <t>20.02.2014</t>
  </si>
  <si>
    <t>15.02.2015</t>
  </si>
  <si>
    <t>31.05.2013</t>
  </si>
  <si>
    <t>30.11.2013</t>
  </si>
  <si>
    <t>31.12.2014</t>
  </si>
  <si>
    <t>14.10.2013</t>
  </si>
  <si>
    <t>Balance Length</t>
  </si>
  <si>
    <t>Financial Progress To Be Achived
(Rs. In lakhs)</t>
  </si>
  <si>
    <t>30.07.2014</t>
  </si>
  <si>
    <t>20.03.2014</t>
  </si>
  <si>
    <t>Sl No</t>
  </si>
  <si>
    <t>District</t>
  </si>
  <si>
    <t>No Of Packages</t>
  </si>
  <si>
    <t>No Of Packages Completed</t>
  </si>
  <si>
    <t>Improvement in Km</t>
  </si>
  <si>
    <t>Financial Progress in Lakhs</t>
  </si>
  <si>
    <t>Kalburgi</t>
  </si>
  <si>
    <t xml:space="preserve">Bidar </t>
  </si>
  <si>
    <t xml:space="preserve">Yadgir </t>
  </si>
  <si>
    <t xml:space="preserve">Bellary </t>
  </si>
  <si>
    <t xml:space="preserve">Raichur </t>
  </si>
  <si>
    <t xml:space="preserve">Koppal </t>
  </si>
  <si>
    <t xml:space="preserve">Dharwad </t>
  </si>
  <si>
    <t xml:space="preserve">Gadag  </t>
  </si>
  <si>
    <t xml:space="preserve">Haveri   </t>
  </si>
  <si>
    <t>Uttar Kannada</t>
  </si>
  <si>
    <t xml:space="preserve">Belgaum  </t>
  </si>
  <si>
    <t>Vijayapura</t>
  </si>
  <si>
    <t xml:space="preserve">Bagalkote </t>
  </si>
  <si>
    <t xml:space="preserve">Davanagere  </t>
  </si>
  <si>
    <t xml:space="preserve">Chitradurga </t>
  </si>
  <si>
    <t xml:space="preserve">Shimoga </t>
  </si>
  <si>
    <t xml:space="preserve">Bangalore </t>
  </si>
  <si>
    <t>C B pura</t>
  </si>
  <si>
    <t>Ramanagara</t>
  </si>
  <si>
    <t>Kolar</t>
  </si>
  <si>
    <t xml:space="preserve">Tumkur </t>
  </si>
  <si>
    <t xml:space="preserve">Mandya  </t>
  </si>
  <si>
    <t xml:space="preserve">Mysore  </t>
  </si>
  <si>
    <t xml:space="preserve">Chamarajnagar  </t>
  </si>
  <si>
    <t xml:space="preserve">Udupi </t>
  </si>
  <si>
    <t>Kodagu</t>
  </si>
  <si>
    <t xml:space="preserve">Dakishna Kannada </t>
  </si>
  <si>
    <t xml:space="preserve">Chickmagaluru </t>
  </si>
  <si>
    <t xml:space="preserve">Hassan  </t>
  </si>
  <si>
    <t>TOTAL</t>
  </si>
  <si>
    <t xml:space="preserve">Phase I Progress District Wise </t>
  </si>
  <si>
    <t>30.06.2016</t>
  </si>
  <si>
    <t>10.09.20145</t>
  </si>
</sst>
</file>

<file path=xl/styles.xml><?xml version="1.0" encoding="utf-8"?>
<styleSheet xmlns="http://schemas.openxmlformats.org/spreadsheetml/2006/main">
  <numFmts count="4">
    <numFmt numFmtId="164" formatCode="&quot;$&quot;#,##0_);\(&quot;$&quot;#,##0\)"/>
    <numFmt numFmtId="165" formatCode="_(* #,##0.00_);_(* \(#,##0.00\);_(* &quot;-&quot;??_);_(@_)"/>
    <numFmt numFmtId="166" formatCode="d/m/yy;@"/>
    <numFmt numFmtId="167" formatCode="0.0"/>
  </numFmts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1"/>
    </font>
    <font>
      <sz val="11"/>
      <name val="AvantGarde Bk BT"/>
      <family val="2"/>
    </font>
    <font>
      <sz val="10"/>
      <name val="Helv"/>
      <charset val="204"/>
    </font>
    <font>
      <b/>
      <sz val="20"/>
      <name val="Times New Roman"/>
      <family val="1"/>
    </font>
    <font>
      <sz val="20"/>
      <name val="Times New Roman"/>
      <family val="1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sz val="16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sz val="18"/>
      <name val="Times New Roman"/>
      <family val="1"/>
    </font>
    <font>
      <b/>
      <sz val="24"/>
      <name val="Times New Roman"/>
      <family val="1"/>
    </font>
    <font>
      <sz val="12"/>
      <name val="Times New Roman"/>
      <family val="1"/>
    </font>
    <font>
      <b/>
      <sz val="22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  <charset val="134"/>
    </font>
    <font>
      <sz val="10"/>
      <color indexed="8"/>
      <name val="Arial"/>
      <family val="2"/>
      <charset val="134"/>
    </font>
    <font>
      <b/>
      <sz val="20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5" fontId="2" fillId="0" borderId="0" applyFont="0" applyFill="0" applyBorder="0" applyAlignment="0" applyProtection="0"/>
    <xf numFmtId="0" fontId="20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1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2" fillId="0" borderId="0"/>
    <xf numFmtId="0" fontId="1" fillId="23" borderId="7" applyNumberFormat="0" applyFont="0" applyAlignment="0" applyProtection="0"/>
    <xf numFmtId="0" fontId="2" fillId="23" borderId="7" applyNumberFormat="0" applyFont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9" fontId="25" fillId="0" borderId="0" applyFont="0" applyFill="0" applyBorder="0" applyAlignment="0" applyProtection="0"/>
    <xf numFmtId="0" fontId="22" fillId="0" borderId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  <xf numFmtId="0" fontId="34" fillId="0" borderId="0"/>
    <xf numFmtId="164" fontId="3" fillId="0" borderId="0" applyFont="0" applyFill="0" applyBorder="0" applyAlignment="0" applyProtection="0"/>
    <xf numFmtId="0" fontId="38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>
      <alignment vertical="center"/>
    </xf>
    <xf numFmtId="0" fontId="39" fillId="0" borderId="0">
      <alignment vertical="center"/>
    </xf>
    <xf numFmtId="9" fontId="25" fillId="0" borderId="0" applyFont="0" applyFill="0" applyBorder="0" applyAlignment="0" applyProtection="0"/>
  </cellStyleXfs>
  <cellXfs count="424">
    <xf numFmtId="0" fontId="0" fillId="0" borderId="0" xfId="0"/>
    <xf numFmtId="0" fontId="24" fillId="0" borderId="0" xfId="0" applyFont="1" applyFill="1" applyAlignment="1">
      <alignment horizontal="center" vertical="center" wrapText="1" shrinkToFit="1"/>
    </xf>
    <xf numFmtId="1" fontId="23" fillId="0" borderId="10" xfId="43" applyNumberFormat="1" applyFont="1" applyFill="1" applyBorder="1" applyAlignment="1">
      <alignment horizontal="center" vertical="center" wrapText="1" shrinkToFit="1"/>
    </xf>
    <xf numFmtId="166" fontId="23" fillId="0" borderId="13" xfId="43" applyNumberFormat="1" applyFont="1" applyFill="1" applyBorder="1" applyAlignment="1">
      <alignment vertical="center" wrapText="1" shrinkToFit="1"/>
    </xf>
    <xf numFmtId="2" fontId="24" fillId="0" borderId="10" xfId="0" applyNumberFormat="1" applyFont="1" applyFill="1" applyBorder="1" applyAlignment="1">
      <alignment horizontal="center" vertical="center" wrapText="1" shrinkToFit="1"/>
    </xf>
    <xf numFmtId="0" fontId="24" fillId="0" borderId="10" xfId="0" applyFont="1" applyFill="1" applyBorder="1" applyAlignment="1">
      <alignment horizontal="center" vertical="center" wrapText="1" shrinkToFit="1"/>
    </xf>
    <xf numFmtId="2" fontId="23" fillId="0" borderId="10" xfId="43" applyNumberFormat="1" applyFont="1" applyFill="1" applyBorder="1" applyAlignment="1">
      <alignment horizontal="center" vertical="center" wrapText="1" shrinkToFit="1"/>
    </xf>
    <xf numFmtId="2" fontId="23" fillId="0" borderId="10" xfId="0" applyNumberFormat="1" applyFont="1" applyFill="1" applyBorder="1" applyAlignment="1">
      <alignment horizontal="center" vertical="center" wrapText="1" shrinkToFit="1"/>
    </xf>
    <xf numFmtId="2" fontId="24" fillId="0" borderId="10" xfId="46" applyNumberFormat="1" applyFont="1" applyFill="1" applyBorder="1" applyAlignment="1">
      <alignment horizontal="center" vertical="center" wrapText="1" shrinkToFit="1"/>
    </xf>
    <xf numFmtId="2" fontId="24" fillId="0" borderId="10" xfId="43" applyNumberFormat="1" applyFont="1" applyFill="1" applyBorder="1" applyAlignment="1">
      <alignment horizontal="center" vertical="center" wrapText="1"/>
    </xf>
    <xf numFmtId="0" fontId="24" fillId="0" borderId="10" xfId="46" applyFont="1" applyFill="1" applyBorder="1" applyAlignment="1">
      <alignment horizontal="center" vertical="center" wrapText="1" shrinkToFit="1"/>
    </xf>
    <xf numFmtId="0" fontId="24" fillId="0" borderId="10" xfId="46" applyFont="1" applyFill="1" applyBorder="1" applyAlignment="1">
      <alignment horizontal="left" vertical="center" wrapText="1" shrinkToFit="1"/>
    </xf>
    <xf numFmtId="166" fontId="24" fillId="0" borderId="10" xfId="46" applyNumberFormat="1" applyFont="1" applyFill="1" applyBorder="1" applyAlignment="1">
      <alignment horizontal="center" vertical="center" wrapText="1" shrinkToFit="1"/>
    </xf>
    <xf numFmtId="2" fontId="23" fillId="0" borderId="10" xfId="43" applyNumberFormat="1" applyFont="1" applyFill="1" applyBorder="1" applyAlignment="1">
      <alignment horizontal="center" vertical="center" wrapText="1"/>
    </xf>
    <xf numFmtId="0" fontId="24" fillId="0" borderId="10" xfId="46" applyFont="1" applyFill="1" applyBorder="1" applyAlignment="1">
      <alignment horizontal="left" vertical="top" wrapText="1" shrinkToFit="1"/>
    </xf>
    <xf numFmtId="0" fontId="23" fillId="0" borderId="10" xfId="46" applyFont="1" applyFill="1" applyBorder="1" applyAlignment="1">
      <alignment horizontal="center" vertical="center" wrapText="1" shrinkToFit="1"/>
    </xf>
    <xf numFmtId="166" fontId="23" fillId="0" borderId="10" xfId="46" applyNumberFormat="1" applyFont="1" applyFill="1" applyBorder="1" applyAlignment="1">
      <alignment horizontal="center" vertical="center" wrapText="1" shrinkToFit="1"/>
    </xf>
    <xf numFmtId="1" fontId="24" fillId="0" borderId="10" xfId="46" applyNumberFormat="1" applyFont="1" applyFill="1" applyBorder="1" applyAlignment="1">
      <alignment horizontal="center" vertical="center" wrapText="1" shrinkToFit="1"/>
    </xf>
    <xf numFmtId="2" fontId="23" fillId="0" borderId="10" xfId="46" applyNumberFormat="1" applyFont="1" applyFill="1" applyBorder="1" applyAlignment="1">
      <alignment horizontal="center" vertical="center" wrapText="1" shrinkToFit="1"/>
    </xf>
    <xf numFmtId="0" fontId="23" fillId="0" borderId="13" xfId="46" applyFont="1" applyFill="1" applyBorder="1" applyAlignment="1">
      <alignment vertical="center" wrapText="1" shrinkToFit="1"/>
    </xf>
    <xf numFmtId="166" fontId="23" fillId="0" borderId="13" xfId="46" applyNumberFormat="1" applyFont="1" applyFill="1" applyBorder="1" applyAlignment="1">
      <alignment vertical="center" wrapText="1" shrinkToFit="1"/>
    </xf>
    <xf numFmtId="0" fontId="23" fillId="0" borderId="14" xfId="46" applyFont="1" applyFill="1" applyBorder="1" applyAlignment="1">
      <alignment vertical="center" wrapText="1" shrinkToFit="1"/>
    </xf>
    <xf numFmtId="2" fontId="24" fillId="0" borderId="10" xfId="42" applyNumberFormat="1" applyFont="1" applyFill="1" applyBorder="1" applyAlignment="1">
      <alignment horizontal="center" vertical="center" wrapText="1" shrinkToFit="1"/>
    </xf>
    <xf numFmtId="2" fontId="23" fillId="0" borderId="10" xfId="42" applyNumberFormat="1" applyFont="1" applyFill="1" applyBorder="1" applyAlignment="1">
      <alignment horizontal="center" vertical="center" wrapText="1" shrinkToFit="1"/>
    </xf>
    <xf numFmtId="1" fontId="23" fillId="0" borderId="13" xfId="43" applyNumberFormat="1" applyFont="1" applyFill="1" applyBorder="1" applyAlignment="1">
      <alignment vertical="center" wrapText="1" shrinkToFit="1"/>
    </xf>
    <xf numFmtId="1" fontId="23" fillId="0" borderId="14" xfId="43" applyNumberFormat="1" applyFont="1" applyFill="1" applyBorder="1" applyAlignment="1">
      <alignment vertical="center" wrapText="1" shrinkToFit="1"/>
    </xf>
    <xf numFmtId="0" fontId="23" fillId="0" borderId="0" xfId="0" applyFont="1" applyFill="1" applyAlignment="1">
      <alignment horizontal="center" vertical="center" wrapText="1" shrinkToFit="1"/>
    </xf>
    <xf numFmtId="0" fontId="24" fillId="0" borderId="0" xfId="0" applyFont="1" applyFill="1" applyAlignment="1">
      <alignment horizontal="left" vertical="center" wrapText="1" shrinkToFit="1"/>
    </xf>
    <xf numFmtId="166" fontId="24" fillId="0" borderId="0" xfId="0" applyNumberFormat="1" applyFont="1" applyFill="1" applyAlignment="1">
      <alignment horizontal="center" vertical="center" wrapText="1" shrinkToFit="1"/>
    </xf>
    <xf numFmtId="2" fontId="24" fillId="0" borderId="0" xfId="0" applyNumberFormat="1" applyFont="1" applyFill="1" applyAlignment="1">
      <alignment horizontal="center" vertical="center" wrapText="1" shrinkToFit="1"/>
    </xf>
    <xf numFmtId="2" fontId="26" fillId="24" borderId="10" xfId="43" applyNumberFormat="1" applyFont="1" applyFill="1" applyBorder="1" applyAlignment="1">
      <alignment horizontal="center" vertical="center" wrapText="1"/>
    </xf>
    <xf numFmtId="2" fontId="26" fillId="24" borderId="10" xfId="46" applyNumberFormat="1" applyFont="1" applyFill="1" applyBorder="1" applyAlignment="1">
      <alignment horizontal="center" vertical="center" wrapText="1" shrinkToFit="1"/>
    </xf>
    <xf numFmtId="0" fontId="28" fillId="0" borderId="10" xfId="43" applyFont="1" applyFill="1" applyBorder="1" applyAlignment="1">
      <alignment horizontal="center" vertical="center" wrapText="1" shrinkToFit="1"/>
    </xf>
    <xf numFmtId="2" fontId="27" fillId="0" borderId="10" xfId="43" applyNumberFormat="1" applyFont="1" applyFill="1" applyBorder="1" applyAlignment="1">
      <alignment horizontal="center" vertical="center" wrapText="1" shrinkToFit="1"/>
    </xf>
    <xf numFmtId="0" fontId="27" fillId="0" borderId="10" xfId="43" applyFont="1" applyFill="1" applyBorder="1" applyAlignment="1">
      <alignment horizontal="center" vertical="center" wrapText="1" shrinkToFit="1"/>
    </xf>
    <xf numFmtId="1" fontId="28" fillId="0" borderId="10" xfId="43" applyNumberFormat="1" applyFont="1" applyFill="1" applyBorder="1" applyAlignment="1">
      <alignment horizontal="center" vertical="center" wrapText="1" shrinkToFit="1"/>
    </xf>
    <xf numFmtId="0" fontId="29" fillId="0" borderId="10" xfId="46" applyFont="1" applyFill="1" applyBorder="1" applyAlignment="1">
      <alignment horizontal="center" vertical="center" wrapText="1" shrinkToFit="1"/>
    </xf>
    <xf numFmtId="2" fontId="29" fillId="0" borderId="10" xfId="46" applyNumberFormat="1" applyFont="1" applyFill="1" applyBorder="1" applyAlignment="1">
      <alignment horizontal="center" vertical="center" wrapText="1" shrinkToFit="1"/>
    </xf>
    <xf numFmtId="0" fontId="30" fillId="0" borderId="13" xfId="46" applyFont="1" applyFill="1" applyBorder="1" applyAlignment="1">
      <alignment vertical="center" wrapText="1" shrinkToFit="1"/>
    </xf>
    <xf numFmtId="0" fontId="32" fillId="0" borderId="10" xfId="46" applyFont="1" applyFill="1" applyBorder="1" applyAlignment="1">
      <alignment horizontal="center" vertical="center" wrapText="1" shrinkToFit="1"/>
    </xf>
    <xf numFmtId="2" fontId="28" fillId="0" borderId="10" xfId="43" applyNumberFormat="1" applyFont="1" applyFill="1" applyBorder="1" applyAlignment="1">
      <alignment horizontal="center" vertical="center" wrapText="1" shrinkToFit="1"/>
    </xf>
    <xf numFmtId="1" fontId="29" fillId="0" borderId="10" xfId="46" applyNumberFormat="1" applyFont="1" applyFill="1" applyBorder="1" applyAlignment="1">
      <alignment horizontal="center" vertical="center" wrapText="1" shrinkToFit="1"/>
    </xf>
    <xf numFmtId="0" fontId="32" fillId="0" borderId="0" xfId="0" applyFont="1" applyFill="1" applyAlignment="1">
      <alignment horizontal="center" vertical="center" wrapText="1" shrinkToFit="1"/>
    </xf>
    <xf numFmtId="0" fontId="23" fillId="0" borderId="12" xfId="46" applyFont="1" applyFill="1" applyBorder="1" applyAlignment="1">
      <alignment horizontal="center" vertical="center" wrapText="1" shrinkToFit="1"/>
    </xf>
    <xf numFmtId="0" fontId="23" fillId="0" borderId="10" xfId="46" applyFont="1" applyFill="1" applyBorder="1" applyAlignment="1">
      <alignment horizontal="left" vertical="center" wrapText="1" shrinkToFit="1"/>
    </xf>
    <xf numFmtId="2" fontId="27" fillId="0" borderId="12" xfId="46" applyNumberFormat="1" applyFont="1" applyFill="1" applyBorder="1" applyAlignment="1">
      <alignment horizontal="center" vertical="center" wrapText="1" shrinkToFit="1"/>
    </xf>
    <xf numFmtId="2" fontId="23" fillId="0" borderId="13" xfId="46" applyNumberFormat="1" applyFont="1" applyFill="1" applyBorder="1" applyAlignment="1">
      <alignment vertical="center" wrapText="1" shrinkToFit="1"/>
    </xf>
    <xf numFmtId="166" fontId="23" fillId="0" borderId="12" xfId="46" applyNumberFormat="1" applyFont="1" applyFill="1" applyBorder="1" applyAlignment="1">
      <alignment horizontal="center" vertical="center" wrapText="1" shrinkToFit="1"/>
    </xf>
    <xf numFmtId="0" fontId="26" fillId="0" borderId="10" xfId="0" applyFont="1" applyFill="1" applyBorder="1" applyAlignment="1">
      <alignment horizontal="center" vertical="center" wrapText="1" shrinkToFit="1"/>
    </xf>
    <xf numFmtId="0" fontId="26" fillId="24" borderId="10" xfId="0" applyFont="1" applyFill="1" applyBorder="1" applyAlignment="1">
      <alignment horizontal="center" vertical="center" wrapText="1" shrinkToFit="1"/>
    </xf>
    <xf numFmtId="0" fontId="23" fillId="0" borderId="12" xfId="0" applyFont="1" applyFill="1" applyBorder="1" applyAlignment="1">
      <alignment horizontal="center" vertical="center" wrapText="1" shrinkToFit="1"/>
    </xf>
    <xf numFmtId="166" fontId="23" fillId="0" borderId="10" xfId="43" applyNumberFormat="1" applyFont="1" applyFill="1" applyBorder="1" applyAlignment="1">
      <alignment horizontal="center" vertical="center" wrapText="1" shrinkToFit="1"/>
    </xf>
    <xf numFmtId="0" fontId="23" fillId="0" borderId="10" xfId="0" applyFont="1" applyFill="1" applyBorder="1" applyAlignment="1">
      <alignment horizontal="center"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0" fontId="26" fillId="24" borderId="10" xfId="0" applyFont="1" applyFill="1" applyBorder="1" applyAlignment="1">
      <alignment horizontal="center" vertical="center" wrapText="1" shrinkToFit="1"/>
    </xf>
    <xf numFmtId="166" fontId="23" fillId="0" borderId="10" xfId="43" applyNumberFormat="1" applyFont="1" applyFill="1" applyBorder="1" applyAlignment="1">
      <alignment horizontal="center" vertical="center" wrapText="1" shrinkToFit="1"/>
    </xf>
    <xf numFmtId="2" fontId="24" fillId="0" borderId="0" xfId="0" applyNumberFormat="1" applyFont="1" applyFill="1" applyBorder="1" applyAlignment="1">
      <alignment horizontal="center" vertical="center" wrapText="1" shrinkToFit="1"/>
    </xf>
    <xf numFmtId="0" fontId="23" fillId="24" borderId="13" xfId="43" applyFont="1" applyFill="1" applyBorder="1" applyAlignment="1">
      <alignment vertical="center" wrapText="1" shrinkToFit="1"/>
    </xf>
    <xf numFmtId="0" fontId="27" fillId="24" borderId="10" xfId="43" applyFont="1" applyFill="1" applyBorder="1" applyAlignment="1">
      <alignment vertical="center" wrapText="1" shrinkToFit="1"/>
    </xf>
    <xf numFmtId="166" fontId="23" fillId="24" borderId="13" xfId="43" applyNumberFormat="1" applyFont="1" applyFill="1" applyBorder="1" applyAlignment="1">
      <alignment vertical="center" wrapText="1" shrinkToFit="1"/>
    </xf>
    <xf numFmtId="0" fontId="23" fillId="24" borderId="14" xfId="43" applyFont="1" applyFill="1" applyBorder="1" applyAlignment="1">
      <alignment vertical="center" wrapText="1" shrinkToFit="1"/>
    </xf>
    <xf numFmtId="0" fontId="24" fillId="24" borderId="0" xfId="0" applyFont="1" applyFill="1" applyBorder="1" applyAlignment="1">
      <alignment horizontal="center" vertical="center" wrapText="1" shrinkToFit="1"/>
    </xf>
    <xf numFmtId="0" fontId="24" fillId="24" borderId="10" xfId="43" applyFont="1" applyFill="1" applyBorder="1" applyAlignment="1">
      <alignment horizontal="left" vertical="top" wrapText="1" shrinkToFit="1"/>
    </xf>
    <xf numFmtId="2" fontId="24" fillId="24" borderId="14" xfId="43" applyNumberFormat="1" applyFont="1" applyFill="1" applyBorder="1" applyAlignment="1">
      <alignment vertical="center" wrapText="1" shrinkToFit="1"/>
    </xf>
    <xf numFmtId="166" fontId="23" fillId="24" borderId="10" xfId="43" applyNumberFormat="1" applyFont="1" applyFill="1" applyBorder="1" applyAlignment="1">
      <alignment horizontal="center" vertical="center" wrapText="1" shrinkToFit="1"/>
    </xf>
    <xf numFmtId="2" fontId="23" fillId="24" borderId="11" xfId="0" applyNumberFormat="1" applyFont="1" applyFill="1" applyBorder="1" applyAlignment="1">
      <alignment horizontal="center" vertical="center" wrapText="1" shrinkToFit="1"/>
    </xf>
    <xf numFmtId="2" fontId="24" fillId="24" borderId="0" xfId="0" applyNumberFormat="1" applyFont="1" applyFill="1" applyBorder="1" applyAlignment="1">
      <alignment horizontal="center" vertical="center" wrapText="1" shrinkToFit="1"/>
    </xf>
    <xf numFmtId="0" fontId="24" fillId="24" borderId="15" xfId="43" applyFont="1" applyFill="1" applyBorder="1" applyAlignment="1">
      <alignment vertical="center" wrapText="1" shrinkToFit="1"/>
    </xf>
    <xf numFmtId="0" fontId="29" fillId="24" borderId="10" xfId="43" applyFont="1" applyFill="1" applyBorder="1" applyAlignment="1">
      <alignment vertical="center" wrapText="1" shrinkToFit="1"/>
    </xf>
    <xf numFmtId="166" fontId="24" fillId="24" borderId="13" xfId="43" applyNumberFormat="1" applyFont="1" applyFill="1" applyBorder="1" applyAlignment="1">
      <alignment vertical="center" wrapText="1" shrinkToFit="1"/>
    </xf>
    <xf numFmtId="0" fontId="24" fillId="24" borderId="14" xfId="43" applyFont="1" applyFill="1" applyBorder="1" applyAlignment="1">
      <alignment vertical="center" wrapText="1" shrinkToFit="1"/>
    </xf>
    <xf numFmtId="1" fontId="23" fillId="24" borderId="10" xfId="43" applyNumberFormat="1" applyFont="1" applyFill="1" applyBorder="1" applyAlignment="1">
      <alignment horizontal="center" vertical="center" wrapText="1" shrinkToFit="1"/>
    </xf>
    <xf numFmtId="2" fontId="23" fillId="24" borderId="10" xfId="0" applyNumberFormat="1" applyFont="1" applyFill="1" applyBorder="1" applyAlignment="1">
      <alignment horizontal="center" vertical="center" wrapText="1" shrinkToFit="1"/>
    </xf>
    <xf numFmtId="166" fontId="24" fillId="24" borderId="10" xfId="43" applyNumberFormat="1" applyFont="1" applyFill="1" applyBorder="1" applyAlignment="1">
      <alignment horizontal="center" vertical="center" wrapText="1" shrinkToFit="1"/>
    </xf>
    <xf numFmtId="2" fontId="24" fillId="24" borderId="10" xfId="46" applyNumberFormat="1" applyFont="1" applyFill="1" applyBorder="1" applyAlignment="1">
      <alignment horizontal="center" vertical="center" wrapText="1" shrinkToFit="1"/>
    </xf>
    <xf numFmtId="2" fontId="24" fillId="24" borderId="10" xfId="43" applyNumberFormat="1" applyFont="1" applyFill="1" applyBorder="1" applyAlignment="1">
      <alignment horizontal="left" vertical="top" wrapText="1" shrinkToFit="1"/>
    </xf>
    <xf numFmtId="0" fontId="24" fillId="24" borderId="10" xfId="39" applyFont="1" applyFill="1" applyBorder="1" applyAlignment="1">
      <alignment horizontal="left" vertical="top" wrapText="1" shrinkToFit="1"/>
    </xf>
    <xf numFmtId="0" fontId="27" fillId="24" borderId="10" xfId="39" applyFont="1" applyFill="1" applyBorder="1" applyAlignment="1">
      <alignment horizontal="center" vertical="center" wrapText="1" shrinkToFit="1"/>
    </xf>
    <xf numFmtId="0" fontId="24" fillId="24" borderId="10" xfId="0" applyFont="1" applyFill="1" applyBorder="1"/>
    <xf numFmtId="0" fontId="24" fillId="24" borderId="0" xfId="0" applyFont="1" applyFill="1" applyBorder="1"/>
    <xf numFmtId="0" fontId="24" fillId="24" borderId="10" xfId="0" applyFont="1" applyFill="1" applyBorder="1" applyAlignment="1">
      <alignment horizontal="center" vertical="center"/>
    </xf>
    <xf numFmtId="0" fontId="24" fillId="24" borderId="10" xfId="43" applyFont="1" applyFill="1" applyBorder="1" applyAlignment="1">
      <alignment horizontal="left" vertical="center" wrapText="1" shrinkToFit="1"/>
    </xf>
    <xf numFmtId="2" fontId="24" fillId="24" borderId="10" xfId="43" applyNumberFormat="1" applyFont="1" applyFill="1" applyBorder="1" applyAlignment="1">
      <alignment horizontal="center" vertical="center"/>
    </xf>
    <xf numFmtId="2" fontId="24" fillId="24" borderId="10" xfId="43" applyNumberFormat="1" applyFont="1" applyFill="1" applyBorder="1" applyAlignment="1">
      <alignment horizontal="center" vertical="center" wrapText="1"/>
    </xf>
    <xf numFmtId="0" fontId="24" fillId="24" borderId="10" xfId="43" applyFont="1" applyFill="1" applyBorder="1" applyAlignment="1">
      <alignment vertical="center" wrapText="1" shrinkToFit="1"/>
    </xf>
    <xf numFmtId="166" fontId="23" fillId="0" borderId="10" xfId="43" applyNumberFormat="1" applyFont="1" applyFill="1" applyBorder="1" applyAlignment="1">
      <alignment horizontal="center"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0" fontId="23" fillId="0" borderId="10" xfId="0" applyFont="1" applyFill="1" applyBorder="1" applyAlignment="1">
      <alignment horizontal="center" vertical="center" wrapText="1" shrinkToFit="1"/>
    </xf>
    <xf numFmtId="0" fontId="26" fillId="24" borderId="10" xfId="0" applyFont="1" applyFill="1" applyBorder="1" applyAlignment="1">
      <alignment horizontal="center" vertical="center" wrapText="1" shrinkToFit="1"/>
    </xf>
    <xf numFmtId="166" fontId="23" fillId="0" borderId="10" xfId="43" applyNumberFormat="1" applyFont="1" applyFill="1" applyBorder="1" applyAlignment="1">
      <alignment horizontal="center" vertical="center" wrapText="1" shrinkToFit="1"/>
    </xf>
    <xf numFmtId="0" fontId="26" fillId="0" borderId="10" xfId="0" applyFont="1" applyFill="1" applyBorder="1" applyAlignment="1">
      <alignment horizontal="center" vertical="center" wrapText="1" shrinkToFit="1"/>
    </xf>
    <xf numFmtId="166" fontId="24" fillId="24" borderId="10" xfId="39" applyNumberFormat="1" applyFont="1" applyFill="1" applyBorder="1" applyAlignment="1">
      <alignment horizontal="center" vertical="center" wrapText="1" shrinkToFit="1"/>
    </xf>
    <xf numFmtId="2" fontId="27" fillId="24" borderId="10" xfId="43" applyNumberFormat="1" applyFont="1" applyFill="1" applyBorder="1" applyAlignment="1">
      <alignment horizontal="center" vertical="center" wrapText="1" shrinkToFit="1"/>
    </xf>
    <xf numFmtId="0" fontId="24" fillId="24" borderId="10" xfId="0" applyFont="1" applyFill="1" applyBorder="1" applyAlignment="1">
      <alignment horizontal="center" vertical="center" wrapText="1" shrinkToFit="1"/>
    </xf>
    <xf numFmtId="2" fontId="23" fillId="24" borderId="10" xfId="43" applyNumberFormat="1" applyFont="1" applyFill="1" applyBorder="1" applyAlignment="1">
      <alignment horizontal="center" vertical="center" wrapText="1" shrinkToFit="1"/>
    </xf>
    <xf numFmtId="1" fontId="24" fillId="24" borderId="10" xfId="39" applyNumberFormat="1" applyFont="1" applyFill="1" applyBorder="1" applyAlignment="1">
      <alignment horizontal="center" vertical="center" wrapText="1" shrinkToFit="1"/>
    </xf>
    <xf numFmtId="0" fontId="24" fillId="24" borderId="10" xfId="39" applyFont="1" applyFill="1" applyBorder="1" applyAlignment="1">
      <alignment horizontal="center" vertical="center" wrapText="1" shrinkToFit="1"/>
    </xf>
    <xf numFmtId="1" fontId="24" fillId="24" borderId="10" xfId="43" applyNumberFormat="1" applyFont="1" applyFill="1" applyBorder="1" applyAlignment="1">
      <alignment horizontal="center" vertical="center" wrapText="1" shrinkToFit="1"/>
    </xf>
    <xf numFmtId="0" fontId="24" fillId="24" borderId="10" xfId="43" applyFont="1" applyFill="1" applyBorder="1" applyAlignment="1">
      <alignment horizontal="center" vertical="center" wrapText="1" shrinkToFit="1"/>
    </xf>
    <xf numFmtId="0" fontId="24" fillId="24" borderId="11" xfId="43" applyFont="1" applyFill="1" applyBorder="1" applyAlignment="1">
      <alignment horizontal="center" vertical="center" wrapText="1" shrinkToFit="1"/>
    </xf>
    <xf numFmtId="0" fontId="27" fillId="24" borderId="10" xfId="43" applyFont="1" applyFill="1" applyBorder="1" applyAlignment="1">
      <alignment horizontal="center" vertical="center" wrapText="1" shrinkToFit="1"/>
    </xf>
    <xf numFmtId="166" fontId="24" fillId="24" borderId="11" xfId="43" applyNumberFormat="1" applyFont="1" applyFill="1" applyBorder="1" applyAlignment="1">
      <alignment horizontal="center" vertical="center" wrapText="1" shrinkToFit="1"/>
    </xf>
    <xf numFmtId="0" fontId="24" fillId="24" borderId="11" xfId="0" applyFont="1" applyFill="1" applyBorder="1" applyAlignment="1">
      <alignment horizontal="center" vertical="center" wrapText="1" shrinkToFit="1"/>
    </xf>
    <xf numFmtId="166" fontId="24" fillId="24" borderId="11" xfId="0" applyNumberFormat="1" applyFont="1" applyFill="1" applyBorder="1" applyAlignment="1">
      <alignment horizontal="center" vertical="center" wrapText="1" shrinkToFit="1"/>
    </xf>
    <xf numFmtId="0" fontId="27" fillId="24" borderId="10" xfId="0" applyFont="1" applyFill="1" applyBorder="1" applyAlignment="1">
      <alignment horizontal="center" vertical="center" wrapText="1" shrinkToFit="1"/>
    </xf>
    <xf numFmtId="166" fontId="23" fillId="0" borderId="10" xfId="43" applyNumberFormat="1" applyFont="1" applyFill="1" applyBorder="1" applyAlignment="1">
      <alignment horizontal="center" vertical="center" wrapText="1" shrinkToFit="1"/>
    </xf>
    <xf numFmtId="0" fontId="24" fillId="24" borderId="10" xfId="43" applyFont="1" applyFill="1" applyBorder="1" applyAlignment="1">
      <alignment horizontal="center" vertical="center" wrapText="1" shrinkToFit="1"/>
    </xf>
    <xf numFmtId="166" fontId="24" fillId="24" borderId="11" xfId="0" applyNumberFormat="1" applyFont="1" applyFill="1" applyBorder="1" applyAlignment="1">
      <alignment horizontal="center" vertical="center" wrapText="1" shrinkToFit="1"/>
    </xf>
    <xf numFmtId="166" fontId="24" fillId="24" borderId="10" xfId="39" applyNumberFormat="1" applyFont="1" applyFill="1" applyBorder="1" applyAlignment="1">
      <alignment horizontal="center" vertical="center" wrapText="1" shrinkToFit="1"/>
    </xf>
    <xf numFmtId="166" fontId="24" fillId="24" borderId="10" xfId="46" applyNumberFormat="1" applyFont="1" applyFill="1" applyBorder="1" applyAlignment="1">
      <alignment horizontal="center" vertical="center" wrapText="1" shrinkToFit="1"/>
    </xf>
    <xf numFmtId="166" fontId="23" fillId="24" borderId="10" xfId="46" applyNumberFormat="1" applyFont="1" applyFill="1" applyBorder="1" applyAlignment="1">
      <alignment horizontal="center" vertical="center" wrapText="1" shrinkToFit="1"/>
    </xf>
    <xf numFmtId="166" fontId="23" fillId="24" borderId="13" xfId="46" applyNumberFormat="1" applyFont="1" applyFill="1" applyBorder="1" applyAlignment="1">
      <alignment vertical="center" wrapText="1" shrinkToFit="1"/>
    </xf>
    <xf numFmtId="166" fontId="23" fillId="24" borderId="12" xfId="46" applyNumberFormat="1" applyFont="1" applyFill="1" applyBorder="1" applyAlignment="1">
      <alignment horizontal="center" vertical="center" wrapText="1" shrinkToFit="1"/>
    </xf>
    <xf numFmtId="166" fontId="24" fillId="24" borderId="0" xfId="0" applyNumberFormat="1" applyFont="1" applyFill="1" applyAlignment="1">
      <alignment horizontal="center" vertical="center" wrapText="1" shrinkToFit="1"/>
    </xf>
    <xf numFmtId="166" fontId="24" fillId="24" borderId="11" xfId="0" applyNumberFormat="1" applyFont="1" applyFill="1" applyBorder="1" applyAlignment="1">
      <alignment horizontal="center" vertical="center" wrapText="1" shrinkToFit="1"/>
    </xf>
    <xf numFmtId="166" fontId="24" fillId="24" borderId="11" xfId="43" applyNumberFormat="1" applyFont="1" applyFill="1" applyBorder="1" applyAlignment="1">
      <alignment horizontal="center" vertical="center" wrapText="1" shrinkToFit="1"/>
    </xf>
    <xf numFmtId="166" fontId="24" fillId="24" borderId="10" xfId="39" applyNumberFormat="1" applyFont="1" applyFill="1" applyBorder="1" applyAlignment="1">
      <alignment horizontal="center"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2" fontId="23" fillId="25" borderId="10" xfId="43" applyNumberFormat="1" applyFont="1" applyFill="1" applyBorder="1" applyAlignment="1">
      <alignment horizontal="center" vertical="center" wrapText="1" shrinkToFit="1"/>
    </xf>
    <xf numFmtId="2" fontId="27" fillId="25" borderId="10" xfId="43" applyNumberFormat="1" applyFont="1" applyFill="1" applyBorder="1" applyAlignment="1">
      <alignment horizontal="center" vertical="center" wrapText="1" shrinkToFit="1"/>
    </xf>
    <xf numFmtId="166" fontId="23" fillId="25" borderId="10" xfId="43" applyNumberFormat="1" applyFont="1" applyFill="1" applyBorder="1" applyAlignment="1">
      <alignment horizontal="center" vertical="center" wrapText="1" shrinkToFit="1"/>
    </xf>
    <xf numFmtId="2" fontId="24" fillId="25" borderId="0" xfId="0" applyNumberFormat="1" applyFont="1" applyFill="1" applyBorder="1" applyAlignment="1">
      <alignment horizontal="center" vertical="center" wrapText="1" shrinkToFit="1"/>
    </xf>
    <xf numFmtId="0" fontId="24" fillId="25" borderId="10" xfId="0" applyFont="1" applyFill="1" applyBorder="1" applyAlignment="1">
      <alignment horizontal="center" vertical="center" wrapText="1" shrinkToFit="1"/>
    </xf>
    <xf numFmtId="2" fontId="30" fillId="25" borderId="10" xfId="43" applyNumberFormat="1" applyFont="1" applyFill="1" applyBorder="1" applyAlignment="1">
      <alignment horizontal="center" vertical="center" wrapText="1" shrinkToFit="1"/>
    </xf>
    <xf numFmtId="0" fontId="24" fillId="25" borderId="0" xfId="0" applyFont="1" applyFill="1" applyAlignment="1">
      <alignment horizontal="center" vertical="center" wrapText="1" shrinkToFit="1"/>
    </xf>
    <xf numFmtId="0" fontId="23" fillId="25" borderId="10" xfId="46" applyFont="1" applyFill="1" applyBorder="1" applyAlignment="1">
      <alignment horizontal="center" vertical="center" wrapText="1" shrinkToFit="1"/>
    </xf>
    <xf numFmtId="2" fontId="23" fillId="25" borderId="10" xfId="46" applyNumberFormat="1" applyFont="1" applyFill="1" applyBorder="1" applyAlignment="1">
      <alignment horizontal="center" vertical="center" wrapText="1" shrinkToFit="1"/>
    </xf>
    <xf numFmtId="0" fontId="31" fillId="25" borderId="10" xfId="46" applyFont="1" applyFill="1" applyBorder="1" applyAlignment="1">
      <alignment horizontal="center" vertical="center" wrapText="1" shrinkToFit="1"/>
    </xf>
    <xf numFmtId="166" fontId="23" fillId="25" borderId="10" xfId="46" applyNumberFormat="1" applyFont="1" applyFill="1" applyBorder="1" applyAlignment="1">
      <alignment horizontal="center" vertical="center" wrapText="1" shrinkToFit="1"/>
    </xf>
    <xf numFmtId="1" fontId="23" fillId="25" borderId="10" xfId="43" applyNumberFormat="1" applyFont="1" applyFill="1" applyBorder="1" applyAlignment="1">
      <alignment horizontal="center" vertical="center" wrapText="1" shrinkToFit="1"/>
    </xf>
    <xf numFmtId="1" fontId="31" fillId="25" borderId="10" xfId="43" applyNumberFormat="1" applyFont="1" applyFill="1" applyBorder="1" applyAlignment="1">
      <alignment horizontal="center" vertical="center" wrapText="1" shrinkToFit="1"/>
    </xf>
    <xf numFmtId="0" fontId="23" fillId="25" borderId="10" xfId="0" applyFont="1" applyFill="1" applyBorder="1" applyAlignment="1">
      <alignment horizontal="center" vertical="center" wrapText="1" shrinkToFit="1"/>
    </xf>
    <xf numFmtId="0" fontId="23" fillId="25" borderId="0" xfId="0" applyFont="1" applyFill="1" applyAlignment="1">
      <alignment horizontal="center" vertical="center" wrapText="1" shrinkToFit="1"/>
    </xf>
    <xf numFmtId="2" fontId="28" fillId="25" borderId="10" xfId="43" applyNumberFormat="1" applyFont="1" applyFill="1" applyBorder="1" applyAlignment="1">
      <alignment horizontal="center" vertical="center" wrapText="1" shrinkToFit="1"/>
    </xf>
    <xf numFmtId="2" fontId="23" fillId="25" borderId="10" xfId="0" applyNumberFormat="1" applyFont="1" applyFill="1" applyBorder="1" applyAlignment="1">
      <alignment horizontal="center" vertical="center" wrapText="1" shrinkToFit="1"/>
    </xf>
    <xf numFmtId="2" fontId="23" fillId="25" borderId="0" xfId="0" applyNumberFormat="1" applyFont="1" applyFill="1" applyBorder="1" applyAlignment="1">
      <alignment horizontal="center" vertical="center" wrapText="1" shrinkToFit="1"/>
    </xf>
    <xf numFmtId="2" fontId="24" fillId="24" borderId="11" xfId="0" applyNumberFormat="1" applyFont="1" applyFill="1" applyBorder="1" applyAlignment="1">
      <alignment horizontal="center" vertical="center" wrapText="1" shrinkToFit="1"/>
    </xf>
    <xf numFmtId="2" fontId="23" fillId="24" borderId="15" xfId="43" applyNumberFormat="1" applyFont="1" applyFill="1" applyBorder="1" applyAlignment="1">
      <alignment horizontal="center" vertical="center" wrapText="1" shrinkToFit="1"/>
    </xf>
    <xf numFmtId="2" fontId="23" fillId="0" borderId="12" xfId="46" applyNumberFormat="1" applyFont="1" applyFill="1" applyBorder="1" applyAlignment="1">
      <alignment horizontal="center" vertical="center" wrapText="1" shrinkToFit="1"/>
    </xf>
    <xf numFmtId="2" fontId="23" fillId="24" borderId="10" xfId="43" applyNumberFormat="1" applyFont="1" applyFill="1" applyBorder="1" applyAlignment="1">
      <alignment horizontal="center" vertical="center" wrapText="1" shrinkToFit="1"/>
    </xf>
    <xf numFmtId="0" fontId="23" fillId="24" borderId="10" xfId="43" applyFont="1" applyFill="1" applyBorder="1" applyAlignment="1">
      <alignment horizontal="center" vertical="center" wrapText="1" shrinkToFit="1"/>
    </xf>
    <xf numFmtId="2" fontId="24" fillId="24" borderId="11" xfId="43" applyNumberFormat="1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2" fontId="24" fillId="24" borderId="10" xfId="39" applyNumberFormat="1" applyFont="1" applyFill="1" applyBorder="1" applyAlignment="1">
      <alignment horizontal="center" vertical="center" wrapText="1" shrinkToFit="1"/>
    </xf>
    <xf numFmtId="2" fontId="24" fillId="24" borderId="10" xfId="43" applyNumberFormat="1" applyFont="1" applyFill="1" applyBorder="1" applyAlignment="1">
      <alignment horizontal="center" vertical="center" wrapText="1" shrinkToFit="1"/>
    </xf>
    <xf numFmtId="2" fontId="23" fillId="24" borderId="10" xfId="46" applyNumberFormat="1" applyFont="1" applyFill="1" applyBorder="1" applyAlignment="1">
      <alignment horizontal="center" vertical="center" wrapText="1" shrinkToFit="1"/>
    </xf>
    <xf numFmtId="2" fontId="23" fillId="24" borderId="12" xfId="46" applyNumberFormat="1" applyFont="1" applyFill="1" applyBorder="1" applyAlignment="1">
      <alignment horizontal="center" vertical="center" wrapText="1" shrinkToFit="1"/>
    </xf>
    <xf numFmtId="0" fontId="23" fillId="24" borderId="23" xfId="0" applyFont="1" applyFill="1" applyBorder="1" applyAlignment="1">
      <alignment horizontal="center" vertical="center" wrapText="1" shrinkToFit="1"/>
    </xf>
    <xf numFmtId="2" fontId="23" fillId="24" borderId="12" xfId="0" applyNumberFormat="1" applyFont="1" applyFill="1" applyBorder="1" applyAlignment="1">
      <alignment horizontal="center" vertical="center" wrapText="1" shrinkToFit="1"/>
    </xf>
    <xf numFmtId="2" fontId="24" fillId="24" borderId="0" xfId="0" applyNumberFormat="1" applyFont="1" applyFill="1" applyAlignment="1">
      <alignment horizontal="center" vertical="center" wrapText="1" shrinkToFit="1"/>
    </xf>
    <xf numFmtId="167" fontId="23" fillId="24" borderId="10" xfId="43" applyNumberFormat="1" applyFont="1" applyFill="1" applyBorder="1" applyAlignment="1">
      <alignment horizontal="center" vertical="center" wrapText="1" shrinkToFit="1"/>
    </xf>
    <xf numFmtId="167" fontId="23" fillId="0" borderId="10" xfId="43" applyNumberFormat="1" applyFont="1" applyFill="1" applyBorder="1" applyAlignment="1">
      <alignment horizontal="center" vertical="center" wrapText="1" shrinkToFit="1"/>
    </xf>
    <xf numFmtId="167" fontId="23" fillId="24" borderId="13" xfId="43" applyNumberFormat="1" applyFont="1" applyFill="1" applyBorder="1" applyAlignment="1">
      <alignment vertical="center" wrapText="1" shrinkToFit="1"/>
    </xf>
    <xf numFmtId="2" fontId="24" fillId="24" borderId="13" xfId="43" applyNumberFormat="1" applyFont="1" applyFill="1" applyBorder="1" applyAlignment="1">
      <alignment vertical="center" wrapText="1" shrinkToFit="1"/>
    </xf>
    <xf numFmtId="2" fontId="23" fillId="24" borderId="13" xfId="46" applyNumberFormat="1" applyFont="1" applyFill="1" applyBorder="1" applyAlignment="1">
      <alignment vertical="center" wrapText="1" shrinkToFit="1"/>
    </xf>
    <xf numFmtId="2" fontId="23" fillId="0" borderId="13" xfId="43" applyNumberFormat="1" applyFont="1" applyFill="1" applyBorder="1" applyAlignment="1">
      <alignment vertical="center" wrapText="1" shrinkToFit="1"/>
    </xf>
    <xf numFmtId="2" fontId="23" fillId="24" borderId="13" xfId="43" applyNumberFormat="1" applyFont="1" applyFill="1" applyBorder="1" applyAlignment="1">
      <alignment vertical="center" wrapText="1" shrinkToFit="1"/>
    </xf>
    <xf numFmtId="167" fontId="24" fillId="0" borderId="0" xfId="0" applyNumberFormat="1" applyFont="1" applyFill="1" applyAlignment="1">
      <alignment horizontal="center" vertical="center" wrapText="1" shrinkToFit="1"/>
    </xf>
    <xf numFmtId="167" fontId="24" fillId="24" borderId="0" xfId="0" applyNumberFormat="1" applyFont="1" applyFill="1" applyAlignment="1">
      <alignment horizontal="center" vertical="center" wrapText="1" shrinkToFit="1"/>
    </xf>
    <xf numFmtId="2" fontId="24" fillId="0" borderId="10" xfId="46" applyNumberFormat="1" applyFont="1" applyFill="1" applyBorder="1" applyAlignment="1">
      <alignment vertical="center" wrapText="1" shrinkToFit="1"/>
    </xf>
    <xf numFmtId="2" fontId="24" fillId="24" borderId="10" xfId="46" applyNumberFormat="1" applyFont="1" applyFill="1" applyBorder="1" applyAlignment="1">
      <alignment vertical="center" wrapText="1" shrinkToFit="1"/>
    </xf>
    <xf numFmtId="2" fontId="24" fillId="24" borderId="11" xfId="0" applyNumberFormat="1" applyFont="1" applyFill="1" applyBorder="1" applyAlignment="1">
      <alignment horizontal="center" vertical="center" wrapText="1" shrinkToFit="1"/>
    </xf>
    <xf numFmtId="2" fontId="24" fillId="24" borderId="10" xfId="39" applyNumberFormat="1" applyFont="1" applyFill="1" applyBorder="1" applyAlignment="1">
      <alignment horizontal="center" vertical="center" wrapText="1" shrinkToFit="1"/>
    </xf>
    <xf numFmtId="2" fontId="24" fillId="24" borderId="11" xfId="43" applyNumberFormat="1" applyFont="1" applyFill="1" applyBorder="1" applyAlignment="1">
      <alignment horizontal="center" vertical="center" wrapText="1" shrinkToFit="1"/>
    </xf>
    <xf numFmtId="2" fontId="24" fillId="24" borderId="10" xfId="43" applyNumberFormat="1" applyFont="1" applyFill="1" applyBorder="1" applyAlignment="1">
      <alignment horizontal="center" vertical="center" wrapText="1" shrinkToFit="1"/>
    </xf>
    <xf numFmtId="2" fontId="23" fillId="24" borderId="10" xfId="43" applyNumberFormat="1" applyFont="1" applyFill="1" applyBorder="1" applyAlignment="1">
      <alignment horizontal="center" vertical="center" wrapText="1" shrinkToFit="1"/>
    </xf>
    <xf numFmtId="2" fontId="23" fillId="0" borderId="12" xfId="46" applyNumberFormat="1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0" fontId="26" fillId="0" borderId="10" xfId="0" applyFont="1" applyFill="1" applyBorder="1" applyAlignment="1">
      <alignment horizontal="center" vertical="center" wrapText="1" shrinkToFit="1"/>
    </xf>
    <xf numFmtId="2" fontId="23" fillId="24" borderId="12" xfId="46" applyNumberFormat="1" applyFont="1" applyFill="1" applyBorder="1" applyAlignment="1">
      <alignment horizontal="center" vertical="center" wrapText="1" shrinkToFit="1"/>
    </xf>
    <xf numFmtId="2" fontId="23" fillId="24" borderId="10" xfId="43" applyNumberFormat="1" applyFont="1" applyFill="1" applyBorder="1" applyAlignment="1">
      <alignment horizontal="center" vertical="center" wrapText="1" shrinkToFit="1"/>
    </xf>
    <xf numFmtId="0" fontId="23" fillId="24" borderId="10" xfId="43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2" fontId="24" fillId="24" borderId="10" xfId="39" applyNumberFormat="1" applyFont="1" applyFill="1" applyBorder="1" applyAlignment="1">
      <alignment horizontal="center" vertical="center" wrapText="1" shrinkToFit="1"/>
    </xf>
    <xf numFmtId="2" fontId="24" fillId="24" borderId="10" xfId="43" applyNumberFormat="1" applyFont="1" applyFill="1" applyBorder="1" applyAlignment="1">
      <alignment horizontal="center" vertical="center" wrapText="1" shrinkToFit="1"/>
    </xf>
    <xf numFmtId="2" fontId="24" fillId="24" borderId="10" xfId="42" applyNumberFormat="1" applyFont="1" applyFill="1" applyBorder="1" applyAlignment="1">
      <alignment horizontal="center" vertical="center" wrapText="1" shrinkToFit="1"/>
    </xf>
    <xf numFmtId="2" fontId="23" fillId="24" borderId="10" xfId="42" applyNumberFormat="1" applyFont="1" applyFill="1" applyBorder="1" applyAlignment="1">
      <alignment horizontal="center" vertical="center" wrapText="1" shrinkToFit="1"/>
    </xf>
    <xf numFmtId="0" fontId="24" fillId="24" borderId="0" xfId="0" applyFont="1" applyFill="1" applyAlignment="1">
      <alignment horizontal="center" vertical="center" wrapText="1" shrinkToFit="1"/>
    </xf>
    <xf numFmtId="0" fontId="24" fillId="24" borderId="10" xfId="0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0" fontId="24" fillId="24" borderId="10" xfId="0" applyFont="1" applyFill="1" applyBorder="1" applyAlignment="1">
      <alignment horizontal="center" vertical="center" wrapText="1" shrinkToFit="1"/>
    </xf>
    <xf numFmtId="2" fontId="23" fillId="24" borderId="11" xfId="0" applyNumberFormat="1" applyFont="1" applyFill="1" applyBorder="1" applyAlignment="1">
      <alignment horizontal="center" vertical="center" wrapText="1" shrinkToFit="1"/>
    </xf>
    <xf numFmtId="0" fontId="26" fillId="0" borderId="10" xfId="0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0" fontId="36" fillId="0" borderId="0" xfId="57" applyFont="1" applyAlignment="1">
      <alignment horizontal="center" vertical="center" wrapText="1"/>
    </xf>
    <xf numFmtId="0" fontId="36" fillId="0" borderId="10" xfId="57" applyFont="1" applyBorder="1" applyAlignment="1">
      <alignment horizontal="center" vertical="center" wrapText="1"/>
    </xf>
    <xf numFmtId="0" fontId="29" fillId="24" borderId="10" xfId="57" applyFont="1" applyFill="1" applyBorder="1"/>
    <xf numFmtId="2" fontId="36" fillId="0" borderId="10" xfId="57" applyNumberFormat="1" applyFont="1" applyBorder="1" applyAlignment="1">
      <alignment horizontal="center" vertical="center" wrapText="1"/>
    </xf>
    <xf numFmtId="1" fontId="37" fillId="0" borderId="10" xfId="57" applyNumberFormat="1" applyFont="1" applyBorder="1" applyAlignment="1">
      <alignment horizontal="center" vertical="center" wrapText="1"/>
    </xf>
    <xf numFmtId="2" fontId="37" fillId="0" borderId="10" xfId="57" applyNumberFormat="1" applyFont="1" applyBorder="1" applyAlignment="1">
      <alignment horizontal="center" vertical="center" wrapText="1"/>
    </xf>
    <xf numFmtId="2" fontId="36" fillId="0" borderId="0" xfId="57" applyNumberFormat="1" applyFont="1" applyAlignment="1">
      <alignment horizontal="center" vertical="center" wrapText="1"/>
    </xf>
    <xf numFmtId="2" fontId="23" fillId="24" borderId="10" xfId="43" applyNumberFormat="1" applyFont="1" applyFill="1" applyBorder="1" applyAlignment="1">
      <alignment horizontal="center" vertical="center" wrapText="1" shrinkToFit="1"/>
    </xf>
    <xf numFmtId="0" fontId="23" fillId="24" borderId="10" xfId="43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2" fontId="23" fillId="24" borderId="10" xfId="43" applyNumberFormat="1" applyFont="1" applyFill="1" applyBorder="1" applyAlignment="1">
      <alignment horizontal="center" vertical="center" wrapText="1"/>
    </xf>
    <xf numFmtId="0" fontId="24" fillId="26" borderId="10" xfId="46" applyFont="1" applyFill="1" applyBorder="1" applyAlignment="1">
      <alignment horizontal="center" vertical="center" wrapText="1" shrinkToFit="1"/>
    </xf>
    <xf numFmtId="0" fontId="24" fillId="26" borderId="10" xfId="46" applyFont="1" applyFill="1" applyBorder="1" applyAlignment="1">
      <alignment horizontal="left" vertical="center" wrapText="1" shrinkToFit="1"/>
    </xf>
    <xf numFmtId="1" fontId="24" fillId="26" borderId="10" xfId="46" applyNumberFormat="1" applyFont="1" applyFill="1" applyBorder="1" applyAlignment="1">
      <alignment horizontal="center" vertical="center" wrapText="1" shrinkToFit="1"/>
    </xf>
    <xf numFmtId="2" fontId="24" fillId="26" borderId="10" xfId="46" applyNumberFormat="1" applyFont="1" applyFill="1" applyBorder="1" applyAlignment="1">
      <alignment horizontal="center" vertical="center" wrapText="1" shrinkToFit="1"/>
    </xf>
    <xf numFmtId="0" fontId="29" fillId="26" borderId="10" xfId="46" applyFont="1" applyFill="1" applyBorder="1" applyAlignment="1">
      <alignment horizontal="center" vertical="center" wrapText="1" shrinkToFit="1"/>
    </xf>
    <xf numFmtId="166" fontId="24" fillId="26" borderId="10" xfId="46" applyNumberFormat="1" applyFont="1" applyFill="1" applyBorder="1" applyAlignment="1">
      <alignment horizontal="center" vertical="center" wrapText="1" shrinkToFit="1"/>
    </xf>
    <xf numFmtId="2" fontId="24" fillId="26" borderId="10" xfId="0" applyNumberFormat="1" applyFont="1" applyFill="1" applyBorder="1" applyAlignment="1">
      <alignment horizontal="center" vertical="center" wrapText="1" shrinkToFit="1"/>
    </xf>
    <xf numFmtId="10" fontId="24" fillId="26" borderId="10" xfId="51" applyNumberFormat="1" applyFont="1" applyFill="1" applyBorder="1" applyAlignment="1">
      <alignment horizontal="center" vertical="center" wrapText="1" shrinkToFit="1"/>
    </xf>
    <xf numFmtId="0" fontId="26" fillId="26" borderId="10" xfId="0" applyFont="1" applyFill="1" applyBorder="1" applyAlignment="1">
      <alignment horizontal="center" vertical="center" wrapText="1" shrinkToFit="1"/>
    </xf>
    <xf numFmtId="0" fontId="24" fillId="26" borderId="0" xfId="0" applyFont="1" applyFill="1" applyAlignment="1">
      <alignment horizontal="center" vertical="center" wrapText="1" shrinkToFit="1"/>
    </xf>
    <xf numFmtId="0" fontId="23" fillId="26" borderId="10" xfId="43" applyFont="1" applyFill="1" applyBorder="1" applyAlignment="1">
      <alignment horizontal="center" vertical="center" wrapText="1" shrinkToFit="1"/>
    </xf>
    <xf numFmtId="10" fontId="23" fillId="26" borderId="13" xfId="43" applyNumberFormat="1" applyFont="1" applyFill="1" applyBorder="1" applyAlignment="1">
      <alignment vertical="center" wrapText="1" shrinkToFit="1"/>
    </xf>
    <xf numFmtId="10" fontId="24" fillId="26" borderId="11" xfId="51" applyNumberFormat="1" applyFont="1" applyFill="1" applyBorder="1" applyAlignment="1">
      <alignment horizontal="center" vertical="center" wrapText="1" shrinkToFit="1"/>
    </xf>
    <xf numFmtId="10" fontId="23" fillId="26" borderId="11" xfId="51" applyNumberFormat="1" applyFont="1" applyFill="1" applyBorder="1" applyAlignment="1">
      <alignment horizontal="center" vertical="center" wrapText="1" shrinkToFit="1"/>
    </xf>
    <xf numFmtId="10" fontId="24" fillId="26" borderId="13" xfId="43" applyNumberFormat="1" applyFont="1" applyFill="1" applyBorder="1" applyAlignment="1">
      <alignment vertical="center" wrapText="1" shrinkToFit="1"/>
    </xf>
    <xf numFmtId="10" fontId="23" fillId="26" borderId="10" xfId="51" applyNumberFormat="1" applyFont="1" applyFill="1" applyBorder="1" applyAlignment="1">
      <alignment horizontal="center" vertical="center" wrapText="1" shrinkToFit="1"/>
    </xf>
    <xf numFmtId="10" fontId="23" fillId="26" borderId="10" xfId="0" applyNumberFormat="1" applyFont="1" applyFill="1" applyBorder="1" applyAlignment="1">
      <alignment horizontal="center" vertical="center" wrapText="1" shrinkToFit="1"/>
    </xf>
    <xf numFmtId="10" fontId="23" fillId="26" borderId="10" xfId="43" applyNumberFormat="1" applyFont="1" applyFill="1" applyBorder="1" applyAlignment="1">
      <alignment horizontal="center" vertical="center" wrapText="1" shrinkToFit="1"/>
    </xf>
    <xf numFmtId="10" fontId="23" fillId="26" borderId="10" xfId="46" applyNumberFormat="1" applyFont="1" applyFill="1" applyBorder="1" applyAlignment="1">
      <alignment horizontal="center" vertical="center" wrapText="1" shrinkToFit="1"/>
    </xf>
    <xf numFmtId="10" fontId="23" fillId="26" borderId="13" xfId="46" applyNumberFormat="1" applyFont="1" applyFill="1" applyBorder="1" applyAlignment="1">
      <alignment vertical="center" wrapText="1" shrinkToFit="1"/>
    </xf>
    <xf numFmtId="10" fontId="24" fillId="26" borderId="10" xfId="0" applyNumberFormat="1" applyFont="1" applyFill="1" applyBorder="1" applyAlignment="1">
      <alignment horizontal="center" vertical="center" wrapText="1" shrinkToFit="1"/>
    </xf>
    <xf numFmtId="10" fontId="23" fillId="26" borderId="12" xfId="51" applyNumberFormat="1" applyFont="1" applyFill="1" applyBorder="1" applyAlignment="1">
      <alignment horizontal="center" vertical="center" wrapText="1" shrinkToFit="1"/>
    </xf>
    <xf numFmtId="10" fontId="23" fillId="26" borderId="13" xfId="51" applyNumberFormat="1" applyFont="1" applyFill="1" applyBorder="1" applyAlignment="1">
      <alignment vertical="center" wrapText="1" shrinkToFit="1"/>
    </xf>
    <xf numFmtId="10" fontId="24" fillId="26" borderId="0" xfId="0" applyNumberFormat="1" applyFont="1" applyFill="1" applyAlignment="1">
      <alignment horizontal="center" vertical="center" wrapText="1" shrinkToFit="1"/>
    </xf>
    <xf numFmtId="0" fontId="23" fillId="27" borderId="23" xfId="0" applyFont="1" applyFill="1" applyBorder="1" applyAlignment="1">
      <alignment horizontal="center" vertical="center" wrapText="1" shrinkToFit="1"/>
    </xf>
    <xf numFmtId="0" fontId="23" fillId="27" borderId="10" xfId="43" applyFont="1" applyFill="1" applyBorder="1" applyAlignment="1">
      <alignment horizontal="center" vertical="center" wrapText="1" shrinkToFit="1"/>
    </xf>
    <xf numFmtId="0" fontId="23" fillId="27" borderId="13" xfId="43" applyFont="1" applyFill="1" applyBorder="1" applyAlignment="1">
      <alignment vertical="center" wrapText="1" shrinkToFit="1"/>
    </xf>
    <xf numFmtId="2" fontId="24" fillId="27" borderId="11" xfId="0" applyNumberFormat="1" applyFont="1" applyFill="1" applyBorder="1" applyAlignment="1">
      <alignment horizontal="center" vertical="center" wrapText="1" shrinkToFit="1"/>
    </xf>
    <xf numFmtId="2" fontId="23" fillId="27" borderId="10" xfId="43" applyNumberFormat="1" applyFont="1" applyFill="1" applyBorder="1" applyAlignment="1">
      <alignment horizontal="center" vertical="center" wrapText="1" shrinkToFit="1"/>
    </xf>
    <xf numFmtId="2" fontId="24" fillId="27" borderId="13" xfId="43" applyNumberFormat="1" applyFont="1" applyFill="1" applyBorder="1" applyAlignment="1">
      <alignment vertical="center" wrapText="1" shrinkToFit="1"/>
    </xf>
    <xf numFmtId="2" fontId="24" fillId="27" borderId="11" xfId="0" applyNumberFormat="1" applyFont="1" applyFill="1" applyBorder="1" applyAlignment="1">
      <alignment vertical="center" wrapText="1" shrinkToFit="1"/>
    </xf>
    <xf numFmtId="2" fontId="23" fillId="27" borderId="11" xfId="0" applyNumberFormat="1" applyFont="1" applyFill="1" applyBorder="1" applyAlignment="1">
      <alignment horizontal="center" vertical="center" wrapText="1" shrinkToFit="1"/>
    </xf>
    <xf numFmtId="2" fontId="23" fillId="27" borderId="11" xfId="43" applyNumberFormat="1" applyFont="1" applyFill="1" applyBorder="1" applyAlignment="1">
      <alignment horizontal="center" vertical="center" wrapText="1" shrinkToFit="1"/>
    </xf>
    <xf numFmtId="2" fontId="24" fillId="27" borderId="10" xfId="0" applyNumberFormat="1" applyFont="1" applyFill="1" applyBorder="1" applyAlignment="1">
      <alignment vertical="center" wrapText="1" shrinkToFit="1"/>
    </xf>
    <xf numFmtId="2" fontId="24" fillId="27" borderId="10" xfId="0" applyNumberFormat="1" applyFont="1" applyFill="1" applyBorder="1" applyAlignment="1">
      <alignment horizontal="center" vertical="center" wrapText="1" shrinkToFit="1"/>
    </xf>
    <xf numFmtId="2" fontId="23" fillId="27" borderId="10" xfId="0" applyNumberFormat="1" applyFont="1" applyFill="1" applyBorder="1" applyAlignment="1">
      <alignment horizontal="center" vertical="center" wrapText="1" shrinkToFit="1"/>
    </xf>
    <xf numFmtId="2" fontId="24" fillId="27" borderId="10" xfId="43" applyNumberFormat="1" applyFont="1" applyFill="1" applyBorder="1" applyAlignment="1">
      <alignment horizontal="center" vertical="center" wrapText="1" shrinkToFit="1"/>
    </xf>
    <xf numFmtId="2" fontId="23" fillId="27" borderId="10" xfId="46" applyNumberFormat="1" applyFont="1" applyFill="1" applyBorder="1" applyAlignment="1">
      <alignment horizontal="center" vertical="center" wrapText="1" shrinkToFit="1"/>
    </xf>
    <xf numFmtId="2" fontId="24" fillId="27" borderId="15" xfId="43" applyNumberFormat="1" applyFont="1" applyFill="1" applyBorder="1" applyAlignment="1">
      <alignment horizontal="center" vertical="center" wrapText="1" shrinkToFit="1"/>
    </xf>
    <xf numFmtId="2" fontId="23" fillId="27" borderId="15" xfId="43" applyNumberFormat="1" applyFont="1" applyFill="1" applyBorder="1" applyAlignment="1">
      <alignment horizontal="center" vertical="center" wrapText="1" shrinkToFit="1"/>
    </xf>
    <xf numFmtId="2" fontId="23" fillId="27" borderId="13" xfId="46" applyNumberFormat="1" applyFont="1" applyFill="1" applyBorder="1" applyAlignment="1">
      <alignment vertical="center" wrapText="1" shrinkToFit="1"/>
    </xf>
    <xf numFmtId="2" fontId="24" fillId="27" borderId="10" xfId="46" applyNumberFormat="1" applyFont="1" applyFill="1" applyBorder="1" applyAlignment="1">
      <alignment horizontal="center" vertical="center" wrapText="1" shrinkToFit="1"/>
    </xf>
    <xf numFmtId="2" fontId="23" fillId="27" borderId="13" xfId="43" applyNumberFormat="1" applyFont="1" applyFill="1" applyBorder="1" applyAlignment="1">
      <alignment vertical="center" wrapText="1" shrinkToFit="1"/>
    </xf>
    <xf numFmtId="2" fontId="23" fillId="27" borderId="12" xfId="0" applyNumberFormat="1" applyFont="1" applyFill="1" applyBorder="1" applyAlignment="1">
      <alignment horizontal="center" vertical="center" wrapText="1" shrinkToFit="1"/>
    </xf>
    <xf numFmtId="2" fontId="24" fillId="27" borderId="0" xfId="0" applyNumberFormat="1" applyFont="1" applyFill="1" applyAlignment="1">
      <alignment horizontal="center" vertical="center" wrapText="1" shrinkToFit="1"/>
    </xf>
    <xf numFmtId="2" fontId="23" fillId="26" borderId="10" xfId="0" applyNumberFormat="1" applyFont="1" applyFill="1" applyBorder="1" applyAlignment="1">
      <alignment horizontal="center" vertical="center" wrapText="1" shrinkToFit="1"/>
    </xf>
    <xf numFmtId="2" fontId="40" fillId="28" borderId="10" xfId="0" applyNumberFormat="1" applyFont="1" applyFill="1" applyBorder="1" applyAlignment="1">
      <alignment horizontal="center"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2" fontId="23" fillId="27" borderId="11" xfId="0" applyNumberFormat="1" applyFont="1" applyFill="1" applyBorder="1" applyAlignment="1">
      <alignment horizontal="center" vertical="center" wrapText="1" shrinkToFit="1"/>
    </xf>
    <xf numFmtId="2" fontId="23" fillId="27" borderId="12" xfId="0" applyNumberFormat="1" applyFont="1" applyFill="1" applyBorder="1" applyAlignment="1">
      <alignment horizontal="center" vertical="center" wrapText="1" shrinkToFit="1"/>
    </xf>
    <xf numFmtId="2" fontId="24" fillId="24" borderId="11" xfId="0" applyNumberFormat="1" applyFont="1" applyFill="1" applyBorder="1" applyAlignment="1">
      <alignment horizontal="center" vertical="center" wrapText="1" shrinkToFit="1"/>
    </xf>
    <xf numFmtId="2" fontId="24" fillId="27" borderId="11" xfId="0" applyNumberFormat="1" applyFont="1" applyFill="1" applyBorder="1" applyAlignment="1">
      <alignment horizontal="center" vertical="center" wrapText="1" shrinkToFit="1"/>
    </xf>
    <xf numFmtId="166" fontId="24" fillId="24" borderId="11" xfId="0" applyNumberFormat="1" applyFont="1" applyFill="1" applyBorder="1" applyAlignment="1">
      <alignment horizontal="center" vertical="center" wrapText="1" shrinkToFit="1"/>
    </xf>
    <xf numFmtId="10" fontId="23" fillId="26" borderId="11" xfId="51" applyNumberFormat="1" applyFont="1" applyFill="1" applyBorder="1" applyAlignment="1">
      <alignment horizontal="center" vertical="center" wrapText="1" shrinkToFit="1"/>
    </xf>
    <xf numFmtId="10" fontId="23" fillId="26" borderId="12" xfId="51" applyNumberFormat="1" applyFont="1" applyFill="1" applyBorder="1" applyAlignment="1">
      <alignment horizontal="center" vertical="center" wrapText="1" shrinkToFit="1"/>
    </xf>
    <xf numFmtId="166" fontId="24" fillId="24" borderId="10" xfId="39" applyNumberFormat="1" applyFont="1" applyFill="1" applyBorder="1" applyAlignment="1">
      <alignment horizontal="center" vertical="center" wrapText="1" shrinkToFit="1"/>
    </xf>
    <xf numFmtId="2" fontId="24" fillId="24" borderId="11" xfId="43" applyNumberFormat="1" applyFont="1" applyFill="1" applyBorder="1" applyAlignment="1">
      <alignment horizontal="center" vertical="center" wrapText="1" shrinkToFit="1"/>
    </xf>
    <xf numFmtId="2" fontId="23" fillId="24" borderId="15" xfId="43" applyNumberFormat="1" applyFont="1" applyFill="1" applyBorder="1" applyAlignment="1">
      <alignment horizontal="center" vertical="center" wrapText="1" shrinkToFit="1"/>
    </xf>
    <xf numFmtId="0" fontId="24" fillId="24" borderId="11" xfId="43" applyFont="1" applyFill="1" applyBorder="1" applyAlignment="1">
      <alignment horizontal="center" vertical="center" wrapText="1" shrinkToFit="1"/>
    </xf>
    <xf numFmtId="0" fontId="26" fillId="0" borderId="10" xfId="0" applyFont="1" applyFill="1" applyBorder="1" applyAlignment="1">
      <alignment horizontal="center" vertical="center" wrapText="1" shrinkToFit="1"/>
    </xf>
    <xf numFmtId="0" fontId="26" fillId="24" borderId="10" xfId="0" applyFont="1" applyFill="1" applyBorder="1" applyAlignment="1">
      <alignment horizontal="center" vertical="center" wrapText="1" shrinkToFit="1"/>
    </xf>
    <xf numFmtId="2" fontId="23" fillId="24" borderId="10" xfId="43" applyNumberFormat="1" applyFont="1" applyFill="1" applyBorder="1" applyAlignment="1">
      <alignment horizontal="center" vertical="center" wrapText="1" shrinkToFit="1"/>
    </xf>
    <xf numFmtId="0" fontId="23" fillId="24" borderId="10" xfId="43" applyFont="1" applyFill="1" applyBorder="1" applyAlignment="1">
      <alignment horizontal="center" vertical="center" wrapText="1" shrinkToFit="1"/>
    </xf>
    <xf numFmtId="0" fontId="23" fillId="0" borderId="12" xfId="0" applyFont="1" applyFill="1" applyBorder="1" applyAlignment="1">
      <alignment horizontal="center" vertical="center" wrapText="1" shrinkToFit="1"/>
    </xf>
    <xf numFmtId="0" fontId="23" fillId="0" borderId="10" xfId="0" applyFont="1" applyFill="1" applyBorder="1" applyAlignment="1">
      <alignment horizontal="center" vertical="center" wrapText="1" shrinkToFit="1"/>
    </xf>
    <xf numFmtId="166" fontId="23" fillId="0" borderId="10" xfId="43" applyNumberFormat="1" applyFont="1" applyFill="1" applyBorder="1" applyAlignment="1">
      <alignment horizontal="center" vertical="center" wrapText="1" shrinkToFit="1"/>
    </xf>
    <xf numFmtId="0" fontId="24" fillId="24" borderId="10" xfId="0" applyFont="1" applyFill="1" applyBorder="1" applyAlignment="1">
      <alignment horizontal="center" vertical="center" wrapText="1" shrinkToFit="1"/>
    </xf>
    <xf numFmtId="0" fontId="24" fillId="24" borderId="11" xfId="0" applyFont="1" applyFill="1" applyBorder="1" applyAlignment="1">
      <alignment horizontal="center" vertical="center" wrapText="1" shrinkToFit="1"/>
    </xf>
    <xf numFmtId="166" fontId="24" fillId="24" borderId="11" xfId="43" applyNumberFormat="1" applyFont="1" applyFill="1" applyBorder="1" applyAlignment="1">
      <alignment horizontal="center" vertical="center" wrapText="1" shrinkToFit="1"/>
    </xf>
    <xf numFmtId="0" fontId="27" fillId="24" borderId="10" xfId="43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1" fontId="24" fillId="24" borderId="10" xfId="39" applyNumberFormat="1" applyFont="1" applyFill="1" applyBorder="1" applyAlignment="1">
      <alignment horizontal="center" vertical="center" wrapText="1" shrinkToFit="1"/>
    </xf>
    <xf numFmtId="0" fontId="24" fillId="24" borderId="10" xfId="43" applyFont="1" applyFill="1" applyBorder="1" applyAlignment="1">
      <alignment horizontal="center" vertical="center" wrapText="1" shrinkToFit="1"/>
    </xf>
    <xf numFmtId="2" fontId="24" fillId="24" borderId="10" xfId="39" applyNumberFormat="1" applyFont="1" applyFill="1" applyBorder="1" applyAlignment="1">
      <alignment horizontal="center" vertical="center" wrapText="1" shrinkToFit="1"/>
    </xf>
    <xf numFmtId="0" fontId="24" fillId="24" borderId="10" xfId="39" applyFont="1" applyFill="1" applyBorder="1" applyAlignment="1">
      <alignment horizontal="center" vertical="center" wrapText="1" shrinkToFit="1"/>
    </xf>
    <xf numFmtId="0" fontId="27" fillId="24" borderId="10" xfId="0" applyFont="1" applyFill="1" applyBorder="1" applyAlignment="1">
      <alignment horizontal="center" vertical="center" wrapText="1" shrinkToFit="1"/>
    </xf>
    <xf numFmtId="1" fontId="24" fillId="24" borderId="10" xfId="43" applyNumberFormat="1" applyFont="1" applyFill="1" applyBorder="1" applyAlignment="1">
      <alignment horizontal="center" vertical="center" wrapText="1" shrinkToFit="1"/>
    </xf>
    <xf numFmtId="2" fontId="24" fillId="27" borderId="10" xfId="0" applyNumberFormat="1" applyFont="1" applyFill="1" applyBorder="1" applyAlignment="1">
      <alignment horizontal="center" vertical="center" wrapText="1" shrinkToFit="1"/>
    </xf>
    <xf numFmtId="2" fontId="24" fillId="24" borderId="10" xfId="43" applyNumberFormat="1" applyFont="1" applyFill="1" applyBorder="1" applyAlignment="1">
      <alignment horizontal="center" vertical="center" wrapText="1" shrinkToFit="1"/>
    </xf>
    <xf numFmtId="2" fontId="27" fillId="24" borderId="10" xfId="43" applyNumberFormat="1" applyFont="1" applyFill="1" applyBorder="1" applyAlignment="1">
      <alignment horizontal="center" vertical="center" wrapText="1" shrinkToFit="1"/>
    </xf>
    <xf numFmtId="2" fontId="24" fillId="24" borderId="11" xfId="0" applyNumberFormat="1" applyFont="1" applyFill="1" applyBorder="1" applyAlignment="1">
      <alignment horizontal="center" vertical="center" wrapText="1" shrinkToFit="1"/>
    </xf>
    <xf numFmtId="2" fontId="24" fillId="24" borderId="12" xfId="0" applyNumberFormat="1" applyFont="1" applyFill="1" applyBorder="1" applyAlignment="1">
      <alignment horizontal="center" vertical="center" wrapText="1" shrinkToFit="1"/>
    </xf>
    <xf numFmtId="2" fontId="24" fillId="24" borderId="10" xfId="0" applyNumberFormat="1" applyFont="1" applyFill="1" applyBorder="1" applyAlignment="1">
      <alignment horizontal="center" vertical="center" wrapText="1" shrinkToFit="1"/>
    </xf>
    <xf numFmtId="2" fontId="24" fillId="24" borderId="16" xfId="0" applyNumberFormat="1" applyFont="1" applyFill="1" applyBorder="1" applyAlignment="1">
      <alignment horizontal="center" vertical="center" wrapText="1" shrinkToFit="1"/>
    </xf>
    <xf numFmtId="0" fontId="23" fillId="24" borderId="10" xfId="0" applyFont="1" applyFill="1" applyBorder="1" applyAlignment="1">
      <alignment horizontal="center" vertical="center" wrapText="1" shrinkToFit="1"/>
    </xf>
    <xf numFmtId="2" fontId="24" fillId="24" borderId="10" xfId="39" applyNumberFormat="1" applyFont="1" applyFill="1" applyBorder="1" applyAlignment="1">
      <alignment horizontal="center" vertical="center" wrapText="1" shrinkToFit="1"/>
    </xf>
    <xf numFmtId="0" fontId="24" fillId="24" borderId="11" xfId="43" applyFont="1" applyFill="1" applyBorder="1" applyAlignment="1">
      <alignment horizontal="center" vertical="center" wrapText="1" shrinkToFit="1"/>
    </xf>
    <xf numFmtId="0" fontId="24" fillId="24" borderId="16" xfId="43" applyFont="1" applyFill="1" applyBorder="1" applyAlignment="1">
      <alignment horizontal="center" vertical="center" wrapText="1" shrinkToFit="1"/>
    </xf>
    <xf numFmtId="0" fontId="24" fillId="24" borderId="12" xfId="43" applyFont="1" applyFill="1" applyBorder="1" applyAlignment="1">
      <alignment horizontal="center" vertical="center" wrapText="1" shrinkToFit="1"/>
    </xf>
    <xf numFmtId="2" fontId="24" fillId="24" borderId="11" xfId="43" applyNumberFormat="1" applyFont="1" applyFill="1" applyBorder="1" applyAlignment="1">
      <alignment horizontal="center" vertical="center" wrapText="1" shrinkToFit="1"/>
    </xf>
    <xf numFmtId="2" fontId="24" fillId="24" borderId="16" xfId="43" applyNumberFormat="1" applyFont="1" applyFill="1" applyBorder="1" applyAlignment="1">
      <alignment horizontal="center" vertical="center" wrapText="1" shrinkToFit="1"/>
    </xf>
    <xf numFmtId="2" fontId="24" fillId="24" borderId="12" xfId="43" applyNumberFormat="1" applyFont="1" applyFill="1" applyBorder="1" applyAlignment="1">
      <alignment horizontal="center" vertical="center" wrapText="1" shrinkToFit="1"/>
    </xf>
    <xf numFmtId="166" fontId="24" fillId="24" borderId="10" xfId="39" applyNumberFormat="1" applyFont="1" applyFill="1" applyBorder="1" applyAlignment="1">
      <alignment horizontal="center" vertical="center" wrapText="1" shrinkToFit="1"/>
    </xf>
    <xf numFmtId="2" fontId="24" fillId="27" borderId="10" xfId="0" applyNumberFormat="1" applyFont="1" applyFill="1" applyBorder="1" applyAlignment="1">
      <alignment horizontal="center" vertical="center" wrapText="1" shrinkToFit="1"/>
    </xf>
    <xf numFmtId="2" fontId="24" fillId="27" borderId="11" xfId="0" applyNumberFormat="1" applyFont="1" applyFill="1" applyBorder="1" applyAlignment="1">
      <alignment horizontal="center" vertical="center" wrapText="1" shrinkToFit="1"/>
    </xf>
    <xf numFmtId="2" fontId="24" fillId="27" borderId="16" xfId="0" applyNumberFormat="1" applyFont="1" applyFill="1" applyBorder="1" applyAlignment="1">
      <alignment horizontal="center" vertical="center" wrapText="1" shrinkToFit="1"/>
    </xf>
    <xf numFmtId="2" fontId="24" fillId="27" borderId="12" xfId="0" applyNumberFormat="1" applyFont="1" applyFill="1" applyBorder="1" applyAlignment="1">
      <alignment horizontal="center" vertical="center" wrapText="1" shrinkToFit="1"/>
    </xf>
    <xf numFmtId="2" fontId="27" fillId="24" borderId="10" xfId="0" applyNumberFormat="1" applyFont="1" applyFill="1" applyBorder="1" applyAlignment="1">
      <alignment horizontal="center" vertical="center" wrapText="1" shrinkToFit="1"/>
    </xf>
    <xf numFmtId="1" fontId="24" fillId="24" borderId="10" xfId="43" applyNumberFormat="1" applyFont="1" applyFill="1" applyBorder="1" applyAlignment="1">
      <alignment horizontal="center" vertical="center" wrapText="1" shrinkToFit="1"/>
    </xf>
    <xf numFmtId="0" fontId="24" fillId="24" borderId="10" xfId="43" applyFont="1" applyFill="1" applyBorder="1" applyAlignment="1">
      <alignment horizontal="center" vertical="center" wrapText="1" shrinkToFit="1"/>
    </xf>
    <xf numFmtId="2" fontId="23" fillId="24" borderId="15" xfId="43" applyNumberFormat="1" applyFont="1" applyFill="1" applyBorder="1" applyAlignment="1">
      <alignment horizontal="center" vertical="center" wrapText="1" shrinkToFit="1"/>
    </xf>
    <xf numFmtId="2" fontId="23" fillId="24" borderId="13" xfId="43" applyNumberFormat="1" applyFont="1" applyFill="1" applyBorder="1" applyAlignment="1">
      <alignment horizontal="center" vertical="center" wrapText="1" shrinkToFit="1"/>
    </xf>
    <xf numFmtId="2" fontId="23" fillId="24" borderId="14" xfId="43" applyNumberFormat="1" applyFont="1" applyFill="1" applyBorder="1" applyAlignment="1">
      <alignment horizontal="center" vertical="center" wrapText="1" shrinkToFit="1"/>
    </xf>
    <xf numFmtId="2" fontId="23" fillId="25" borderId="15" xfId="43" applyNumberFormat="1" applyFont="1" applyFill="1" applyBorder="1" applyAlignment="1">
      <alignment horizontal="center" vertical="center" wrapText="1" shrinkToFit="1"/>
    </xf>
    <xf numFmtId="2" fontId="23" fillId="25" borderId="13" xfId="43" applyNumberFormat="1" applyFont="1" applyFill="1" applyBorder="1" applyAlignment="1">
      <alignment horizontal="center" vertical="center" wrapText="1" shrinkToFit="1"/>
    </xf>
    <xf numFmtId="2" fontId="23" fillId="25" borderId="14" xfId="43" applyNumberFormat="1" applyFont="1" applyFill="1" applyBorder="1" applyAlignment="1">
      <alignment horizontal="center" vertical="center" wrapText="1" shrinkToFit="1"/>
    </xf>
    <xf numFmtId="0" fontId="23" fillId="24" borderId="15" xfId="43" applyFont="1" applyFill="1" applyBorder="1" applyAlignment="1">
      <alignment horizontal="center" vertical="center" wrapText="1" shrinkToFit="1"/>
    </xf>
    <xf numFmtId="0" fontId="23" fillId="24" borderId="13" xfId="43" applyFont="1" applyFill="1" applyBorder="1" applyAlignment="1">
      <alignment horizontal="center" vertical="center" wrapText="1" shrinkToFit="1"/>
    </xf>
    <xf numFmtId="0" fontId="23" fillId="24" borderId="14" xfId="43" applyFont="1" applyFill="1" applyBorder="1" applyAlignment="1">
      <alignment horizontal="center" vertical="center" wrapText="1" shrinkToFit="1"/>
    </xf>
    <xf numFmtId="2" fontId="24" fillId="24" borderId="10" xfId="43" applyNumberFormat="1" applyFont="1" applyFill="1" applyBorder="1" applyAlignment="1">
      <alignment horizontal="center" vertical="center" wrapText="1" shrinkToFit="1"/>
    </xf>
    <xf numFmtId="2" fontId="27" fillId="24" borderId="10" xfId="43" applyNumberFormat="1" applyFont="1" applyFill="1" applyBorder="1" applyAlignment="1">
      <alignment horizontal="center" vertical="center" wrapText="1" shrinkToFit="1"/>
    </xf>
    <xf numFmtId="0" fontId="23" fillId="24" borderId="10" xfId="43" applyFont="1" applyFill="1" applyBorder="1" applyAlignment="1">
      <alignment horizontal="center" vertical="center" wrapText="1" shrinkToFit="1"/>
    </xf>
    <xf numFmtId="0" fontId="24" fillId="24" borderId="10" xfId="0" applyFont="1" applyFill="1" applyBorder="1" applyAlignment="1">
      <alignment horizontal="center" vertical="center" wrapText="1" shrinkToFit="1"/>
    </xf>
    <xf numFmtId="2" fontId="33" fillId="0" borderId="15" xfId="43" applyNumberFormat="1" applyFont="1" applyFill="1" applyBorder="1" applyAlignment="1">
      <alignment horizontal="left" vertical="center" wrapText="1" shrinkToFit="1"/>
    </xf>
    <xf numFmtId="2" fontId="33" fillId="0" borderId="13" xfId="43" applyNumberFormat="1" applyFont="1" applyFill="1" applyBorder="1" applyAlignment="1">
      <alignment horizontal="left" vertical="center" wrapText="1" shrinkToFit="1"/>
    </xf>
    <xf numFmtId="2" fontId="33" fillId="0" borderId="14" xfId="43" applyNumberFormat="1" applyFont="1" applyFill="1" applyBorder="1" applyAlignment="1">
      <alignment horizontal="left" vertical="center" wrapText="1" shrinkToFit="1"/>
    </xf>
    <xf numFmtId="0" fontId="27" fillId="24" borderId="10" xfId="43" applyFont="1" applyFill="1" applyBorder="1" applyAlignment="1">
      <alignment horizontal="center" vertical="center" wrapText="1" shrinkToFit="1"/>
    </xf>
    <xf numFmtId="166" fontId="24" fillId="24" borderId="11" xfId="43" applyNumberFormat="1" applyFont="1" applyFill="1" applyBorder="1" applyAlignment="1">
      <alignment horizontal="center" vertical="center" wrapText="1" shrinkToFit="1"/>
    </xf>
    <xf numFmtId="166" fontId="24" fillId="24" borderId="16" xfId="43" applyNumberFormat="1" applyFont="1" applyFill="1" applyBorder="1" applyAlignment="1">
      <alignment horizontal="center" vertical="center" wrapText="1" shrinkToFit="1"/>
    </xf>
    <xf numFmtId="166" fontId="24" fillId="24" borderId="12" xfId="43" applyNumberFormat="1" applyFont="1" applyFill="1" applyBorder="1" applyAlignment="1">
      <alignment horizontal="center" vertical="center" wrapText="1" shrinkToFit="1"/>
    </xf>
    <xf numFmtId="0" fontId="24" fillId="24" borderId="11" xfId="0" applyFont="1" applyFill="1" applyBorder="1" applyAlignment="1">
      <alignment horizontal="center" vertical="center" wrapText="1" shrinkToFit="1"/>
    </xf>
    <xf numFmtId="0" fontId="24" fillId="24" borderId="16" xfId="0" applyFont="1" applyFill="1" applyBorder="1" applyAlignment="1">
      <alignment horizontal="center" vertical="center" wrapText="1" shrinkToFit="1"/>
    </xf>
    <xf numFmtId="0" fontId="24" fillId="24" borderId="12" xfId="0" applyFont="1" applyFill="1" applyBorder="1" applyAlignment="1">
      <alignment horizontal="center" vertical="center" wrapText="1" shrinkToFit="1"/>
    </xf>
    <xf numFmtId="2" fontId="24" fillId="24" borderId="11" xfId="46" applyNumberFormat="1" applyFont="1" applyFill="1" applyBorder="1" applyAlignment="1">
      <alignment horizontal="center" vertical="center" wrapText="1" shrinkToFit="1"/>
    </xf>
    <xf numFmtId="2" fontId="24" fillId="24" borderId="16" xfId="46" applyNumberFormat="1" applyFont="1" applyFill="1" applyBorder="1" applyAlignment="1">
      <alignment horizontal="center" vertical="center" wrapText="1" shrinkToFit="1"/>
    </xf>
    <xf numFmtId="2" fontId="24" fillId="24" borderId="12" xfId="46" applyNumberFormat="1" applyFont="1" applyFill="1" applyBorder="1" applyAlignment="1">
      <alignment horizontal="center" vertical="center" wrapText="1" shrinkToFit="1"/>
    </xf>
    <xf numFmtId="166" fontId="24" fillId="24" borderId="11" xfId="0" applyNumberFormat="1" applyFont="1" applyFill="1" applyBorder="1" applyAlignment="1">
      <alignment horizontal="center" vertical="center" wrapText="1" shrinkToFit="1"/>
    </xf>
    <xf numFmtId="166" fontId="24" fillId="24" borderId="16" xfId="0" applyNumberFormat="1" applyFont="1" applyFill="1" applyBorder="1" applyAlignment="1">
      <alignment horizontal="center" vertical="center" wrapText="1" shrinkToFit="1"/>
    </xf>
    <xf numFmtId="166" fontId="24" fillId="24" borderId="12" xfId="0" applyNumberFormat="1" applyFont="1" applyFill="1" applyBorder="1" applyAlignment="1">
      <alignment horizontal="center" vertical="center" wrapText="1" shrinkToFit="1"/>
    </xf>
    <xf numFmtId="1" fontId="24" fillId="24" borderId="11" xfId="43" applyNumberFormat="1" applyFont="1" applyFill="1" applyBorder="1" applyAlignment="1">
      <alignment horizontal="center" vertical="center" wrapText="1" shrinkToFit="1"/>
    </xf>
    <xf numFmtId="1" fontId="24" fillId="24" borderId="16" xfId="43" applyNumberFormat="1" applyFont="1" applyFill="1" applyBorder="1" applyAlignment="1">
      <alignment horizontal="center" vertical="center" wrapText="1" shrinkToFit="1"/>
    </xf>
    <xf numFmtId="1" fontId="24" fillId="24" borderId="12" xfId="43" applyNumberFormat="1" applyFont="1" applyFill="1" applyBorder="1" applyAlignment="1">
      <alignment horizontal="center" vertical="center" wrapText="1" shrinkToFit="1"/>
    </xf>
    <xf numFmtId="0" fontId="23" fillId="24" borderId="15" xfId="43" applyFont="1" applyFill="1" applyBorder="1" applyAlignment="1">
      <alignment horizontal="center" vertical="top" wrapText="1" shrinkToFit="1"/>
    </xf>
    <xf numFmtId="0" fontId="23" fillId="24" borderId="13" xfId="43" applyFont="1" applyFill="1" applyBorder="1" applyAlignment="1">
      <alignment horizontal="center" vertical="top" wrapText="1" shrinkToFit="1"/>
    </xf>
    <xf numFmtId="0" fontId="23" fillId="24" borderId="14" xfId="43" applyFont="1" applyFill="1" applyBorder="1" applyAlignment="1">
      <alignment horizontal="center" vertical="top" wrapText="1" shrinkToFit="1"/>
    </xf>
    <xf numFmtId="2" fontId="23" fillId="24" borderId="10" xfId="43" applyNumberFormat="1" applyFont="1" applyFill="1" applyBorder="1" applyAlignment="1">
      <alignment horizontal="center" vertical="center" wrapText="1" shrinkToFit="1"/>
    </xf>
    <xf numFmtId="1" fontId="24" fillId="24" borderId="10" xfId="39" applyNumberFormat="1" applyFont="1" applyFill="1" applyBorder="1" applyAlignment="1">
      <alignment horizontal="center" vertical="center" wrapText="1" shrinkToFit="1"/>
    </xf>
    <xf numFmtId="2" fontId="33" fillId="24" borderId="15" xfId="43" applyNumberFormat="1" applyFont="1" applyFill="1" applyBorder="1" applyAlignment="1">
      <alignment horizontal="left" vertical="center" wrapText="1" shrinkToFit="1"/>
    </xf>
    <xf numFmtId="2" fontId="33" fillId="24" borderId="13" xfId="43" applyNumberFormat="1" applyFont="1" applyFill="1" applyBorder="1" applyAlignment="1">
      <alignment horizontal="left" vertical="center" wrapText="1" shrinkToFit="1"/>
    </xf>
    <xf numFmtId="2" fontId="33" fillId="24" borderId="14" xfId="43" applyNumberFormat="1" applyFont="1" applyFill="1" applyBorder="1" applyAlignment="1">
      <alignment horizontal="left" vertical="center" wrapText="1" shrinkToFit="1"/>
    </xf>
    <xf numFmtId="0" fontId="27" fillId="24" borderId="10" xfId="0" applyFont="1" applyFill="1" applyBorder="1" applyAlignment="1">
      <alignment horizontal="center" vertical="center" wrapText="1" shrinkToFit="1"/>
    </xf>
    <xf numFmtId="2" fontId="24" fillId="27" borderId="12" xfId="0" applyNumberFormat="1" applyFont="1" applyFill="1" applyBorder="1"/>
    <xf numFmtId="0" fontId="24" fillId="24" borderId="10" xfId="39" applyFont="1" applyFill="1" applyBorder="1" applyAlignment="1">
      <alignment horizontal="center" vertical="center" wrapText="1" shrinkToFit="1"/>
    </xf>
    <xf numFmtId="0" fontId="23" fillId="0" borderId="0" xfId="43" applyFont="1" applyFill="1" applyBorder="1" applyAlignment="1">
      <alignment horizontal="center" vertical="center" wrapText="1" shrinkToFit="1"/>
    </xf>
    <xf numFmtId="14" fontId="23" fillId="0" borderId="17" xfId="43" applyNumberFormat="1" applyFont="1" applyFill="1" applyBorder="1" applyAlignment="1">
      <alignment horizontal="center" vertical="center" wrapText="1" shrinkToFit="1"/>
    </xf>
    <xf numFmtId="0" fontId="23" fillId="0" borderId="17" xfId="43" applyFont="1" applyFill="1" applyBorder="1" applyAlignment="1">
      <alignment horizontal="center" vertical="center" wrapText="1" shrinkToFit="1"/>
    </xf>
    <xf numFmtId="0" fontId="23" fillId="0" borderId="11" xfId="43" applyFont="1" applyFill="1" applyBorder="1" applyAlignment="1">
      <alignment horizontal="center" vertical="center" wrapText="1" shrinkToFit="1"/>
    </xf>
    <xf numFmtId="0" fontId="23" fillId="0" borderId="16" xfId="43" applyFont="1" applyFill="1" applyBorder="1" applyAlignment="1">
      <alignment horizontal="center" vertical="center" wrapText="1" shrinkToFit="1"/>
    </xf>
    <xf numFmtId="0" fontId="23" fillId="0" borderId="12" xfId="43" applyFont="1" applyFill="1" applyBorder="1" applyAlignment="1">
      <alignment horizontal="center" vertical="center" wrapText="1" shrinkToFit="1"/>
    </xf>
    <xf numFmtId="167" fontId="23" fillId="0" borderId="11" xfId="43" applyNumberFormat="1" applyFont="1" applyFill="1" applyBorder="1" applyAlignment="1">
      <alignment horizontal="center" vertical="center" wrapText="1" shrinkToFit="1"/>
    </xf>
    <xf numFmtId="167" fontId="23" fillId="0" borderId="16" xfId="43" applyNumberFormat="1" applyFont="1" applyFill="1" applyBorder="1" applyAlignment="1">
      <alignment horizontal="center" vertical="center" wrapText="1" shrinkToFit="1"/>
    </xf>
    <xf numFmtId="167" fontId="23" fillId="0" borderId="12" xfId="43" applyNumberFormat="1" applyFont="1" applyFill="1" applyBorder="1" applyAlignment="1">
      <alignment horizontal="center" vertical="center" wrapText="1" shrinkToFit="1"/>
    </xf>
    <xf numFmtId="167" fontId="23" fillId="24" borderId="11" xfId="43" applyNumberFormat="1" applyFont="1" applyFill="1" applyBorder="1" applyAlignment="1">
      <alignment horizontal="center" vertical="center" wrapText="1" shrinkToFit="1"/>
    </xf>
    <xf numFmtId="167" fontId="23" fillId="24" borderId="16" xfId="43" applyNumberFormat="1" applyFont="1" applyFill="1" applyBorder="1" applyAlignment="1">
      <alignment horizontal="center" vertical="center" wrapText="1" shrinkToFit="1"/>
    </xf>
    <xf numFmtId="167" fontId="23" fillId="24" borderId="12" xfId="43" applyNumberFormat="1" applyFont="1" applyFill="1" applyBorder="1" applyAlignment="1">
      <alignment horizontal="center" vertical="center" wrapText="1" shrinkToFit="1"/>
    </xf>
    <xf numFmtId="0" fontId="27" fillId="0" borderId="11" xfId="43" applyFont="1" applyFill="1" applyBorder="1" applyAlignment="1">
      <alignment horizontal="center" vertical="center" wrapText="1" shrinkToFit="1"/>
    </xf>
    <xf numFmtId="0" fontId="27" fillId="0" borderId="16" xfId="43" applyFont="1" applyFill="1" applyBorder="1" applyAlignment="1">
      <alignment horizontal="center" vertical="center" wrapText="1" shrinkToFit="1"/>
    </xf>
    <xf numFmtId="0" fontId="27" fillId="0" borderId="12" xfId="43" applyFont="1" applyFill="1" applyBorder="1" applyAlignment="1">
      <alignment horizontal="center" vertical="center" wrapText="1" shrinkToFit="1"/>
    </xf>
    <xf numFmtId="0" fontId="23" fillId="0" borderId="15" xfId="43" applyFont="1" applyFill="1" applyBorder="1" applyAlignment="1">
      <alignment horizontal="center" vertical="center" wrapText="1" shrinkToFit="1"/>
    </xf>
    <xf numFmtId="0" fontId="23" fillId="0" borderId="13" xfId="43" applyFont="1" applyFill="1" applyBorder="1" applyAlignment="1">
      <alignment horizontal="center" vertical="center" wrapText="1" shrinkToFit="1"/>
    </xf>
    <xf numFmtId="0" fontId="23" fillId="0" borderId="14" xfId="43" applyFont="1" applyFill="1" applyBorder="1" applyAlignment="1">
      <alignment horizontal="center" vertical="center" wrapText="1" shrinkToFit="1"/>
    </xf>
    <xf numFmtId="0" fontId="23" fillId="24" borderId="11" xfId="43" applyFont="1" applyFill="1" applyBorder="1" applyAlignment="1">
      <alignment horizontal="center" vertical="center" wrapText="1" shrinkToFit="1"/>
    </xf>
    <xf numFmtId="0" fontId="23" fillId="24" borderId="12" xfId="43" applyFont="1" applyFill="1" applyBorder="1" applyAlignment="1">
      <alignment horizontal="center" vertical="center" wrapText="1" shrinkToFit="1"/>
    </xf>
    <xf numFmtId="0" fontId="23" fillId="0" borderId="15" xfId="0" applyFont="1" applyFill="1" applyBorder="1" applyAlignment="1">
      <alignment horizontal="center" vertical="center" wrapText="1" shrinkToFit="1"/>
    </xf>
    <xf numFmtId="0" fontId="23" fillId="0" borderId="13" xfId="0" applyFont="1" applyFill="1" applyBorder="1" applyAlignment="1">
      <alignment horizontal="center" vertical="center" wrapText="1" shrinkToFit="1"/>
    </xf>
    <xf numFmtId="0" fontId="23" fillId="0" borderId="14" xfId="0" applyFont="1" applyFill="1" applyBorder="1" applyAlignment="1">
      <alignment horizontal="center" vertical="center" wrapText="1" shrinkToFit="1"/>
    </xf>
    <xf numFmtId="0" fontId="23" fillId="0" borderId="11" xfId="0" applyFont="1" applyFill="1" applyBorder="1" applyAlignment="1">
      <alignment horizontal="center" vertical="center" wrapText="1" shrinkToFit="1"/>
    </xf>
    <xf numFmtId="0" fontId="23" fillId="0" borderId="16" xfId="0" applyFont="1" applyFill="1" applyBorder="1" applyAlignment="1">
      <alignment horizontal="center" vertical="center" wrapText="1" shrinkToFit="1"/>
    </xf>
    <xf numFmtId="0" fontId="23" fillId="0" borderId="12" xfId="0" applyFont="1" applyFill="1" applyBorder="1" applyAlignment="1">
      <alignment horizontal="center" vertical="center" wrapText="1" shrinkToFit="1"/>
    </xf>
    <xf numFmtId="166" fontId="23" fillId="0" borderId="10" xfId="43" applyNumberFormat="1" applyFont="1" applyFill="1" applyBorder="1" applyAlignment="1">
      <alignment horizontal="center" vertical="center" wrapText="1" shrinkToFit="1"/>
    </xf>
    <xf numFmtId="0" fontId="23" fillId="24" borderId="11" xfId="0" applyFont="1" applyFill="1" applyBorder="1" applyAlignment="1">
      <alignment horizontal="center" vertical="center" wrapText="1" shrinkToFit="1"/>
    </xf>
    <xf numFmtId="0" fontId="23" fillId="24" borderId="12" xfId="0" applyFont="1" applyFill="1" applyBorder="1" applyAlignment="1">
      <alignment horizontal="center" vertical="center" wrapText="1" shrinkToFit="1"/>
    </xf>
    <xf numFmtId="166" fontId="23" fillId="24" borderId="11" xfId="43" applyNumberFormat="1" applyFont="1" applyFill="1" applyBorder="1" applyAlignment="1">
      <alignment horizontal="center" vertical="center" wrapText="1" shrinkToFit="1"/>
    </xf>
    <xf numFmtId="166" fontId="23" fillId="24" borderId="12" xfId="43" applyNumberFormat="1" applyFont="1" applyFill="1" applyBorder="1" applyAlignment="1">
      <alignment horizontal="center" vertical="center" wrapText="1" shrinkToFit="1"/>
    </xf>
    <xf numFmtId="0" fontId="23" fillId="24" borderId="18" xfId="43" applyFont="1" applyFill="1" applyBorder="1" applyAlignment="1">
      <alignment horizontal="center" vertical="center" wrapText="1" shrinkToFit="1"/>
    </xf>
    <xf numFmtId="0" fontId="23" fillId="24" borderId="0" xfId="43" applyFont="1" applyFill="1" applyBorder="1" applyAlignment="1">
      <alignment horizontal="center" vertical="center" wrapText="1" shrinkToFit="1"/>
    </xf>
    <xf numFmtId="0" fontId="23" fillId="24" borderId="19" xfId="43" applyFont="1" applyFill="1" applyBorder="1" applyAlignment="1">
      <alignment horizontal="center" vertical="center" wrapText="1" shrinkToFit="1"/>
    </xf>
    <xf numFmtId="1" fontId="24" fillId="24" borderId="20" xfId="43" applyNumberFormat="1" applyFont="1" applyFill="1" applyBorder="1" applyAlignment="1">
      <alignment horizontal="center" vertical="center" wrapText="1" shrinkToFit="1"/>
    </xf>
    <xf numFmtId="1" fontId="24" fillId="24" borderId="21" xfId="43" applyNumberFormat="1" applyFont="1" applyFill="1" applyBorder="1" applyAlignment="1">
      <alignment horizontal="center" vertical="center" wrapText="1" shrinkToFit="1"/>
    </xf>
    <xf numFmtId="1" fontId="24" fillId="24" borderId="22" xfId="43" applyNumberFormat="1" applyFont="1" applyFill="1" applyBorder="1" applyAlignment="1">
      <alignment horizontal="center" vertical="center" wrapText="1" shrinkToFit="1"/>
    </xf>
    <xf numFmtId="10" fontId="23" fillId="26" borderId="11" xfId="0" applyNumberFormat="1" applyFont="1" applyFill="1" applyBorder="1" applyAlignment="1">
      <alignment horizontal="center" vertical="center" wrapText="1" shrinkToFit="1"/>
    </xf>
    <xf numFmtId="10" fontId="23" fillId="26" borderId="12" xfId="0" applyNumberFormat="1" applyFont="1" applyFill="1" applyBorder="1" applyAlignment="1">
      <alignment horizontal="center" vertical="center" wrapText="1" shrinkToFit="1"/>
    </xf>
    <xf numFmtId="0" fontId="23" fillId="0" borderId="10" xfId="0" applyFont="1" applyFill="1" applyBorder="1" applyAlignment="1">
      <alignment horizontal="center" vertical="center" wrapText="1" shrinkToFit="1"/>
    </xf>
    <xf numFmtId="0" fontId="26" fillId="24" borderId="10" xfId="0" applyFont="1" applyFill="1" applyBorder="1" applyAlignment="1">
      <alignment horizontal="center" vertical="center" wrapText="1" shrinkToFit="1"/>
    </xf>
    <xf numFmtId="2" fontId="24" fillId="0" borderId="11" xfId="46" applyNumberFormat="1" applyFont="1" applyFill="1" applyBorder="1" applyAlignment="1">
      <alignment horizontal="center" vertical="center" wrapText="1" shrinkToFit="1"/>
    </xf>
    <xf numFmtId="2" fontId="24" fillId="0" borderId="12" xfId="46" applyNumberFormat="1" applyFont="1" applyFill="1" applyBorder="1" applyAlignment="1">
      <alignment horizontal="center" vertical="center" wrapText="1" shrinkToFit="1"/>
    </xf>
    <xf numFmtId="2" fontId="29" fillId="0" borderId="11" xfId="46" applyNumberFormat="1" applyFont="1" applyFill="1" applyBorder="1" applyAlignment="1">
      <alignment horizontal="center" vertical="center" wrapText="1" shrinkToFit="1"/>
    </xf>
    <xf numFmtId="2" fontId="29" fillId="0" borderId="12" xfId="46" applyNumberFormat="1" applyFont="1" applyFill="1" applyBorder="1" applyAlignment="1">
      <alignment horizontal="center" vertical="center" wrapText="1" shrinkToFit="1"/>
    </xf>
    <xf numFmtId="166" fontId="24" fillId="0" borderId="11" xfId="46" applyNumberFormat="1" applyFont="1" applyFill="1" applyBorder="1" applyAlignment="1">
      <alignment horizontal="center" vertical="center" wrapText="1" shrinkToFit="1"/>
    </xf>
    <xf numFmtId="166" fontId="24" fillId="0" borderId="12" xfId="46" applyNumberFormat="1" applyFont="1" applyFill="1" applyBorder="1" applyAlignment="1">
      <alignment horizontal="center" vertical="center" wrapText="1" shrinkToFit="1"/>
    </xf>
    <xf numFmtId="1" fontId="23" fillId="0" borderId="15" xfId="43" applyNumberFormat="1" applyFont="1" applyFill="1" applyBorder="1" applyAlignment="1">
      <alignment horizontal="center" vertical="center" wrapText="1" shrinkToFit="1"/>
    </xf>
    <xf numFmtId="1" fontId="23" fillId="0" borderId="13" xfId="43" applyNumberFormat="1" applyFont="1" applyFill="1" applyBorder="1" applyAlignment="1">
      <alignment horizontal="center" vertical="center" wrapText="1" shrinkToFit="1"/>
    </xf>
    <xf numFmtId="1" fontId="23" fillId="0" borderId="14" xfId="43" applyNumberFormat="1" applyFont="1" applyFill="1" applyBorder="1" applyAlignment="1">
      <alignment horizontal="center" vertical="center" wrapText="1" shrinkToFit="1"/>
    </xf>
    <xf numFmtId="0" fontId="24" fillId="0" borderId="11" xfId="46" applyFont="1" applyFill="1" applyBorder="1" applyAlignment="1">
      <alignment horizontal="center" vertical="center" wrapText="1" shrinkToFit="1"/>
    </xf>
    <xf numFmtId="0" fontId="24" fillId="0" borderId="12" xfId="46" applyFont="1" applyFill="1" applyBorder="1" applyAlignment="1">
      <alignment horizontal="center" vertical="center" wrapText="1" shrinkToFit="1"/>
    </xf>
    <xf numFmtId="2" fontId="24" fillId="27" borderId="11" xfId="43" applyNumberFormat="1" applyFont="1" applyFill="1" applyBorder="1" applyAlignment="1">
      <alignment horizontal="center" vertical="center" wrapText="1" shrinkToFit="1"/>
    </xf>
    <xf numFmtId="2" fontId="24" fillId="27" borderId="12" xfId="43" applyNumberFormat="1" applyFont="1" applyFill="1" applyBorder="1" applyAlignment="1">
      <alignment horizontal="center" vertical="center" wrapText="1" shrinkToFit="1"/>
    </xf>
    <xf numFmtId="0" fontId="29" fillId="0" borderId="11" xfId="46" applyFont="1" applyFill="1" applyBorder="1" applyAlignment="1">
      <alignment horizontal="center" vertical="center" wrapText="1" shrinkToFit="1"/>
    </xf>
    <xf numFmtId="0" fontId="29" fillId="0" borderId="12" xfId="46" applyFont="1" applyFill="1" applyBorder="1" applyAlignment="1">
      <alignment horizontal="center" vertical="center" wrapText="1" shrinkToFit="1"/>
    </xf>
    <xf numFmtId="166" fontId="24" fillId="24" borderId="11" xfId="46" applyNumberFormat="1" applyFont="1" applyFill="1" applyBorder="1" applyAlignment="1">
      <alignment horizontal="center" vertical="center" wrapText="1" shrinkToFit="1"/>
    </xf>
    <xf numFmtId="166" fontId="24" fillId="24" borderId="12" xfId="46" applyNumberFormat="1" applyFont="1" applyFill="1" applyBorder="1" applyAlignment="1">
      <alignment horizontal="center" vertical="center" wrapText="1" shrinkToFit="1"/>
    </xf>
    <xf numFmtId="0" fontId="23" fillId="0" borderId="15" xfId="46" applyFont="1" applyFill="1" applyBorder="1" applyAlignment="1">
      <alignment horizontal="center" vertical="center" wrapText="1" shrinkToFit="1"/>
    </xf>
    <xf numFmtId="0" fontId="23" fillId="0" borderId="13" xfId="46" applyFont="1" applyFill="1" applyBorder="1" applyAlignment="1">
      <alignment horizontal="center" vertical="center" wrapText="1" shrinkToFit="1"/>
    </xf>
    <xf numFmtId="0" fontId="23" fillId="0" borderId="14" xfId="46" applyFont="1" applyFill="1" applyBorder="1" applyAlignment="1">
      <alignment horizontal="center" vertical="center" wrapText="1" shrinkToFit="1"/>
    </xf>
    <xf numFmtId="0" fontId="26" fillId="0" borderId="10" xfId="0" applyFont="1" applyFill="1" applyBorder="1" applyAlignment="1">
      <alignment horizontal="center" vertical="center" wrapText="1" shrinkToFit="1"/>
    </xf>
    <xf numFmtId="166" fontId="24" fillId="24" borderId="16" xfId="46" applyNumberFormat="1" applyFont="1" applyFill="1" applyBorder="1" applyAlignment="1">
      <alignment horizontal="center" vertical="center" wrapText="1" shrinkToFit="1"/>
    </xf>
    <xf numFmtId="166" fontId="24" fillId="0" borderId="16" xfId="46" applyNumberFormat="1" applyFont="1" applyFill="1" applyBorder="1" applyAlignment="1">
      <alignment horizontal="center" vertical="center" wrapText="1" shrinkToFit="1"/>
    </xf>
    <xf numFmtId="0" fontId="24" fillId="0" borderId="16" xfId="46" applyFont="1" applyFill="1" applyBorder="1" applyAlignment="1">
      <alignment horizontal="center" vertical="center" wrapText="1" shrinkToFit="1"/>
    </xf>
    <xf numFmtId="2" fontId="24" fillId="0" borderId="16" xfId="46" applyNumberFormat="1" applyFont="1" applyFill="1" applyBorder="1" applyAlignment="1">
      <alignment horizontal="center" vertical="center" wrapText="1" shrinkToFit="1"/>
    </xf>
    <xf numFmtId="2" fontId="29" fillId="0" borderId="16" xfId="46" applyNumberFormat="1" applyFont="1" applyFill="1" applyBorder="1" applyAlignment="1">
      <alignment horizontal="center" vertical="center" wrapText="1" shrinkToFit="1"/>
    </xf>
    <xf numFmtId="2" fontId="26" fillId="0" borderId="10" xfId="43" applyNumberFormat="1" applyFont="1" applyFill="1" applyBorder="1" applyAlignment="1">
      <alignment horizontal="center" vertical="center" wrapText="1" shrinkToFit="1"/>
    </xf>
    <xf numFmtId="1" fontId="23" fillId="25" borderId="15" xfId="43" applyNumberFormat="1" applyFont="1" applyFill="1" applyBorder="1" applyAlignment="1">
      <alignment horizontal="center" vertical="center" wrapText="1" shrinkToFit="1"/>
    </xf>
    <xf numFmtId="1" fontId="23" fillId="25" borderId="13" xfId="43" applyNumberFormat="1" applyFont="1" applyFill="1" applyBorder="1" applyAlignment="1">
      <alignment horizontal="center" vertical="center" wrapText="1" shrinkToFit="1"/>
    </xf>
    <xf numFmtId="1" fontId="23" fillId="25" borderId="14" xfId="43" applyNumberFormat="1" applyFont="1" applyFill="1" applyBorder="1" applyAlignment="1">
      <alignment horizontal="center" vertical="center" wrapText="1" shrinkToFit="1"/>
    </xf>
    <xf numFmtId="0" fontId="24" fillId="0" borderId="11" xfId="0" applyFont="1" applyFill="1" applyBorder="1" applyAlignment="1">
      <alignment horizontal="center" vertical="center" wrapText="1" shrinkToFit="1"/>
    </xf>
    <xf numFmtId="0" fontId="24" fillId="0" borderId="12" xfId="0" applyFont="1" applyFill="1" applyBorder="1" applyAlignment="1">
      <alignment horizontal="center" vertical="center" wrapText="1" shrinkToFit="1"/>
    </xf>
    <xf numFmtId="0" fontId="23" fillId="25" borderId="15" xfId="46" applyFont="1" applyFill="1" applyBorder="1" applyAlignment="1">
      <alignment horizontal="center" vertical="center" wrapText="1" shrinkToFit="1"/>
    </xf>
    <xf numFmtId="0" fontId="23" fillId="25" borderId="13" xfId="46" applyFont="1" applyFill="1" applyBorder="1" applyAlignment="1">
      <alignment horizontal="center" vertical="center" wrapText="1" shrinkToFit="1"/>
    </xf>
    <xf numFmtId="0" fontId="23" fillId="25" borderId="14" xfId="46" applyFont="1" applyFill="1" applyBorder="1" applyAlignment="1">
      <alignment horizontal="center" vertical="center" wrapText="1" shrinkToFit="1"/>
    </xf>
    <xf numFmtId="0" fontId="23" fillId="0" borderId="10" xfId="43" applyFont="1" applyFill="1" applyBorder="1" applyAlignment="1">
      <alignment horizontal="center" vertical="center" wrapText="1" shrinkToFit="1"/>
    </xf>
    <xf numFmtId="2" fontId="23" fillId="27" borderId="11" xfId="0" applyNumberFormat="1" applyFont="1" applyFill="1" applyBorder="1" applyAlignment="1">
      <alignment horizontal="center" vertical="center" wrapText="1" shrinkToFit="1"/>
    </xf>
    <xf numFmtId="2" fontId="23" fillId="27" borderId="12" xfId="0" applyNumberFormat="1" applyFont="1" applyFill="1" applyBorder="1" applyAlignment="1">
      <alignment horizontal="center" vertical="center" wrapText="1" shrinkToFit="1"/>
    </xf>
    <xf numFmtId="10" fontId="23" fillId="26" borderId="11" xfId="51" applyNumberFormat="1" applyFont="1" applyFill="1" applyBorder="1" applyAlignment="1">
      <alignment horizontal="center" vertical="center" wrapText="1" shrinkToFit="1"/>
    </xf>
    <xf numFmtId="10" fontId="23" fillId="26" borderId="12" xfId="51" applyNumberFormat="1" applyFont="1" applyFill="1" applyBorder="1" applyAlignment="1">
      <alignment horizontal="center" vertical="center" wrapText="1" shrinkToFit="1"/>
    </xf>
    <xf numFmtId="0" fontId="37" fillId="0" borderId="10" xfId="57" applyFont="1" applyBorder="1" applyAlignment="1">
      <alignment horizontal="center" vertical="center" wrapText="1"/>
    </xf>
    <xf numFmtId="0" fontId="35" fillId="0" borderId="10" xfId="57" applyFont="1" applyBorder="1" applyAlignment="1">
      <alignment horizontal="center" vertical="center" wrapText="1"/>
    </xf>
    <xf numFmtId="0" fontId="37" fillId="0" borderId="11" xfId="57" applyFont="1" applyBorder="1" applyAlignment="1">
      <alignment horizontal="center" vertical="center" wrapText="1"/>
    </xf>
    <xf numFmtId="0" fontId="37" fillId="0" borderId="12" xfId="57" applyFont="1" applyBorder="1" applyAlignment="1">
      <alignment horizontal="center" vertical="center" wrapText="1"/>
    </xf>
  </cellXfs>
  <cellStyles count="67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 2" xfId="28"/>
    <cellStyle name="Comma 4" xfId="58"/>
    <cellStyle name="Excel Built-in Normal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2 2" xfId="40"/>
    <cellStyle name="Normal 2 3" xfId="41"/>
    <cellStyle name="Normal 2 4" xfId="59"/>
    <cellStyle name="Normal 20" xfId="60"/>
    <cellStyle name="Normal 25" xfId="61"/>
    <cellStyle name="Normal 3" xfId="42"/>
    <cellStyle name="Normal 4" xfId="43"/>
    <cellStyle name="Normal 4 2" xfId="44"/>
    <cellStyle name="Normal 4 2 3" xfId="62"/>
    <cellStyle name="Normal 4 3" xfId="45"/>
    <cellStyle name="Normal 46" xfId="63"/>
    <cellStyle name="Normal 46 2" xfId="64"/>
    <cellStyle name="Normal 5" xfId="57"/>
    <cellStyle name="Normal 6" xfId="65"/>
    <cellStyle name="Normal_SHDP-AA 7-5-2012" xfId="46"/>
    <cellStyle name="Note 2" xfId="47"/>
    <cellStyle name="Note 2 2" xfId="48"/>
    <cellStyle name="Note 3" xfId="49"/>
    <cellStyle name="Output 2" xfId="50"/>
    <cellStyle name="Percent" xfId="51" builtinId="5"/>
    <cellStyle name="Percent 2" xfId="66"/>
    <cellStyle name="Style 1" xfId="52"/>
    <cellStyle name="Title 2" xfId="53"/>
    <cellStyle name="Total 2" xfId="54"/>
    <cellStyle name="Warning Text 2" xfId="55"/>
    <cellStyle name="ಸಾಮಾನ್ಯ_Sheet1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itha/MMR/2019-20/February%202020/Phae%20I%20%20February%20%20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nitha/MMR/2017-18/March%20%202018/Phae%20I%20%20%20March%20%20%20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gress Report Phase-I (2)"/>
      <sheetName val="District wise"/>
      <sheetName val="Sheet1"/>
    </sheetNames>
    <sheetDataSet>
      <sheetData sheetId="0">
        <row r="203">
          <cell r="AA203">
            <v>168409.86000000002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rogress Report Phase-I (2)"/>
      <sheetName val="District wise"/>
      <sheetName val="Sheet1"/>
    </sheetNames>
    <sheetDataSet>
      <sheetData sheetId="0">
        <row r="203">
          <cell r="AA203">
            <v>167392.86000000002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C213"/>
  <sheetViews>
    <sheetView tabSelected="1" view="pageBreakPreview" topLeftCell="E1" zoomScale="40" zoomScaleSheetLayoutView="40" workbookViewId="0">
      <pane ySplit="6" topLeftCell="A196" activePane="bottomLeft" state="frozen"/>
      <selection pane="bottomLeft" activeCell="T210" sqref="T210"/>
    </sheetView>
  </sheetViews>
  <sheetFormatPr defaultRowHeight="26.25"/>
  <cols>
    <col min="1" max="1" width="5.42578125" style="1" customWidth="1"/>
    <col min="2" max="2" width="13.28515625" style="1" customWidth="1"/>
    <col min="3" max="3" width="7.28515625" style="1" customWidth="1"/>
    <col min="4" max="4" width="96.140625" style="27" customWidth="1"/>
    <col min="5" max="5" width="11.5703125" style="1" bestFit="1" customWidth="1"/>
    <col min="6" max="6" width="26.85546875" style="1" customWidth="1"/>
    <col min="7" max="7" width="24" style="158" customWidth="1"/>
    <col min="8" max="8" width="19.28515625" style="158" customWidth="1"/>
    <col min="9" max="9" width="22.5703125" style="159" customWidth="1"/>
    <col min="10" max="10" width="22.5703125" style="42" customWidth="1"/>
    <col min="11" max="11" width="25.28515625" style="28" customWidth="1"/>
    <col min="12" max="12" width="24.140625" style="28" customWidth="1"/>
    <col min="13" max="13" width="25.42578125" style="113" customWidth="1"/>
    <col min="14" max="14" width="18.28515625" style="1" customWidth="1"/>
    <col min="15" max="15" width="16" style="1" customWidth="1"/>
    <col min="16" max="16" width="18.140625" style="1" customWidth="1"/>
    <col min="17" max="17" width="19.5703125" style="1" customWidth="1"/>
    <col min="18" max="18" width="20.7109375" style="1" customWidth="1"/>
    <col min="19" max="19" width="16" style="178" customWidth="1"/>
    <col min="20" max="20" width="19.5703125" style="178" customWidth="1"/>
    <col min="21" max="21" width="19.42578125" style="178" customWidth="1"/>
    <col min="22" max="22" width="19.140625" style="1" customWidth="1"/>
    <col min="23" max="23" width="18.7109375" style="219" customWidth="1"/>
    <col min="24" max="24" width="13.7109375" style="29" customWidth="1"/>
    <col min="25" max="25" width="18.85546875" style="29" customWidth="1"/>
    <col min="26" max="26" width="15.42578125" style="29" customWidth="1"/>
    <col min="27" max="27" width="21.5703125" style="240" customWidth="1"/>
    <col min="28" max="28" width="17.28515625" style="150" customWidth="1"/>
    <col min="29" max="29" width="25.5703125" style="1" customWidth="1"/>
    <col min="30" max="16384" width="9.140625" style="1"/>
  </cols>
  <sheetData>
    <row r="1" spans="1:29">
      <c r="A1" s="339" t="s">
        <v>56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</row>
    <row r="2" spans="1:29">
      <c r="A2" s="339" t="s">
        <v>62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</row>
    <row r="3" spans="1:29">
      <c r="A3" s="340">
        <v>44530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</row>
    <row r="4" spans="1:29" ht="62.25" customHeight="1">
      <c r="A4" s="342" t="s">
        <v>0</v>
      </c>
      <c r="B4" s="342" t="s">
        <v>70</v>
      </c>
      <c r="C4" s="342" t="s">
        <v>54</v>
      </c>
      <c r="D4" s="342" t="s">
        <v>1</v>
      </c>
      <c r="E4" s="342" t="s">
        <v>2</v>
      </c>
      <c r="F4" s="342" t="s">
        <v>104</v>
      </c>
      <c r="G4" s="345" t="s">
        <v>73</v>
      </c>
      <c r="H4" s="345" t="s">
        <v>103</v>
      </c>
      <c r="I4" s="348" t="s">
        <v>105</v>
      </c>
      <c r="J4" s="351" t="s">
        <v>162</v>
      </c>
      <c r="K4" s="354" t="s">
        <v>154</v>
      </c>
      <c r="L4" s="355"/>
      <c r="M4" s="356"/>
      <c r="N4" s="354" t="s">
        <v>153</v>
      </c>
      <c r="O4" s="355"/>
      <c r="P4" s="356"/>
      <c r="Q4" s="354" t="s">
        <v>152</v>
      </c>
      <c r="R4" s="355"/>
      <c r="S4" s="356"/>
      <c r="T4" s="359" t="s">
        <v>58</v>
      </c>
      <c r="U4" s="360"/>
      <c r="V4" s="360"/>
      <c r="W4" s="361"/>
      <c r="X4" s="359" t="s">
        <v>492</v>
      </c>
      <c r="Y4" s="360"/>
      <c r="Z4" s="361"/>
      <c r="AA4" s="220" t="s">
        <v>59</v>
      </c>
      <c r="AB4" s="148"/>
      <c r="AC4" s="362" t="s">
        <v>67</v>
      </c>
    </row>
    <row r="5" spans="1:29" ht="50.25" customHeight="1">
      <c r="A5" s="343"/>
      <c r="B5" s="343"/>
      <c r="C5" s="343"/>
      <c r="D5" s="343"/>
      <c r="E5" s="343"/>
      <c r="F5" s="343"/>
      <c r="G5" s="346"/>
      <c r="H5" s="346"/>
      <c r="I5" s="349"/>
      <c r="J5" s="352"/>
      <c r="K5" s="365" t="s">
        <v>68</v>
      </c>
      <c r="L5" s="365" t="s">
        <v>69</v>
      </c>
      <c r="M5" s="368" t="s">
        <v>151</v>
      </c>
      <c r="N5" s="342" t="s">
        <v>55</v>
      </c>
      <c r="O5" s="342" t="s">
        <v>157</v>
      </c>
      <c r="P5" s="342" t="s">
        <v>63</v>
      </c>
      <c r="Q5" s="342" t="s">
        <v>55</v>
      </c>
      <c r="R5" s="342" t="s">
        <v>157</v>
      </c>
      <c r="S5" s="357" t="s">
        <v>63</v>
      </c>
      <c r="T5" s="366" t="s">
        <v>61</v>
      </c>
      <c r="U5" s="366" t="s">
        <v>74</v>
      </c>
      <c r="V5" s="362" t="s">
        <v>65</v>
      </c>
      <c r="W5" s="376" t="s">
        <v>64</v>
      </c>
      <c r="X5" s="378" t="s">
        <v>61</v>
      </c>
      <c r="Y5" s="378" t="s">
        <v>60</v>
      </c>
      <c r="Z5" s="415" t="s">
        <v>63</v>
      </c>
      <c r="AA5" s="416" t="s">
        <v>66</v>
      </c>
      <c r="AB5" s="280" t="s">
        <v>493</v>
      </c>
      <c r="AC5" s="363"/>
    </row>
    <row r="6" spans="1:29" ht="111.75" customHeight="1">
      <c r="A6" s="344"/>
      <c r="B6" s="344"/>
      <c r="C6" s="344"/>
      <c r="D6" s="344"/>
      <c r="E6" s="344"/>
      <c r="F6" s="344"/>
      <c r="G6" s="347"/>
      <c r="H6" s="347"/>
      <c r="I6" s="350"/>
      <c r="J6" s="353"/>
      <c r="K6" s="365"/>
      <c r="L6" s="365"/>
      <c r="M6" s="369"/>
      <c r="N6" s="344"/>
      <c r="O6" s="344"/>
      <c r="P6" s="344"/>
      <c r="Q6" s="344"/>
      <c r="R6" s="344"/>
      <c r="S6" s="358"/>
      <c r="T6" s="367"/>
      <c r="U6" s="367"/>
      <c r="V6" s="364"/>
      <c r="W6" s="377"/>
      <c r="X6" s="378"/>
      <c r="Y6" s="378"/>
      <c r="Z6" s="415"/>
      <c r="AA6" s="417"/>
      <c r="AB6" s="280"/>
      <c r="AC6" s="364"/>
    </row>
    <row r="7" spans="1:29" ht="28.5" customHeight="1">
      <c r="A7" s="53">
        <v>1</v>
      </c>
      <c r="B7" s="53">
        <v>2</v>
      </c>
      <c r="C7" s="53">
        <v>3</v>
      </c>
      <c r="D7" s="53">
        <v>4</v>
      </c>
      <c r="E7" s="53">
        <v>5</v>
      </c>
      <c r="F7" s="53">
        <v>6</v>
      </c>
      <c r="G7" s="152">
        <v>7</v>
      </c>
      <c r="H7" s="152">
        <v>8</v>
      </c>
      <c r="I7" s="151">
        <v>9</v>
      </c>
      <c r="J7" s="32">
        <v>10</v>
      </c>
      <c r="K7" s="2">
        <v>10</v>
      </c>
      <c r="L7" s="2">
        <v>11</v>
      </c>
      <c r="M7" s="71">
        <v>12</v>
      </c>
      <c r="N7" s="53">
        <v>14</v>
      </c>
      <c r="O7" s="53">
        <v>15</v>
      </c>
      <c r="P7" s="117">
        <v>16</v>
      </c>
      <c r="Q7" s="117">
        <v>17</v>
      </c>
      <c r="R7" s="117">
        <v>18</v>
      </c>
      <c r="S7" s="193">
        <v>19</v>
      </c>
      <c r="T7" s="172">
        <v>20</v>
      </c>
      <c r="U7" s="172">
        <v>21</v>
      </c>
      <c r="V7" s="117">
        <v>22</v>
      </c>
      <c r="W7" s="206">
        <v>23</v>
      </c>
      <c r="X7" s="117">
        <v>24</v>
      </c>
      <c r="Y7" s="117">
        <v>25</v>
      </c>
      <c r="Z7" s="117">
        <v>26</v>
      </c>
      <c r="AA7" s="221">
        <v>27</v>
      </c>
      <c r="AB7" s="141">
        <v>28</v>
      </c>
      <c r="AC7" s="118">
        <v>29</v>
      </c>
    </row>
    <row r="8" spans="1:29" s="61" customFormat="1">
      <c r="A8" s="307" t="s">
        <v>187</v>
      </c>
      <c r="B8" s="307"/>
      <c r="C8" s="307"/>
      <c r="D8" s="307"/>
      <c r="E8" s="57"/>
      <c r="F8" s="57"/>
      <c r="G8" s="153"/>
      <c r="H8" s="153"/>
      <c r="I8" s="153"/>
      <c r="J8" s="58"/>
      <c r="K8" s="59"/>
      <c r="L8" s="59"/>
      <c r="M8" s="59"/>
      <c r="N8" s="57"/>
      <c r="O8" s="57"/>
      <c r="P8" s="57"/>
      <c r="Q8" s="57"/>
      <c r="R8" s="57"/>
      <c r="S8" s="57"/>
      <c r="T8" s="57"/>
      <c r="U8" s="57"/>
      <c r="V8" s="57"/>
      <c r="W8" s="207"/>
      <c r="X8" s="57"/>
      <c r="Y8" s="57"/>
      <c r="Z8" s="57"/>
      <c r="AA8" s="222"/>
      <c r="AB8" s="57"/>
      <c r="AC8" s="60"/>
    </row>
    <row r="9" spans="1:29" s="61" customFormat="1">
      <c r="A9" s="329" t="s">
        <v>188</v>
      </c>
      <c r="B9" s="329"/>
      <c r="C9" s="329"/>
      <c r="D9" s="330"/>
      <c r="E9" s="370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1"/>
      <c r="V9" s="371"/>
      <c r="W9" s="371"/>
      <c r="X9" s="371"/>
      <c r="Y9" s="371"/>
      <c r="Z9" s="371"/>
      <c r="AA9" s="371"/>
      <c r="AB9" s="371"/>
      <c r="AC9" s="372"/>
    </row>
    <row r="10" spans="1:29" s="61" customFormat="1" ht="105">
      <c r="A10" s="97">
        <v>1</v>
      </c>
      <c r="B10" s="98" t="s">
        <v>189</v>
      </c>
      <c r="C10" s="98">
        <v>1</v>
      </c>
      <c r="D10" s="62" t="s">
        <v>190</v>
      </c>
      <c r="E10" s="99">
        <v>1</v>
      </c>
      <c r="F10" s="142">
        <v>1926.67</v>
      </c>
      <c r="G10" s="137">
        <v>1609.73</v>
      </c>
      <c r="H10" s="162">
        <v>215.09</v>
      </c>
      <c r="I10" s="137">
        <f>G10+H10</f>
        <v>1824.82</v>
      </c>
      <c r="J10" s="104" t="s">
        <v>191</v>
      </c>
      <c r="K10" s="103" t="s">
        <v>192</v>
      </c>
      <c r="L10" s="103" t="s">
        <v>193</v>
      </c>
      <c r="M10" s="114" t="s">
        <v>454</v>
      </c>
      <c r="N10" s="143">
        <v>0</v>
      </c>
      <c r="O10" s="143">
        <v>35.25</v>
      </c>
      <c r="P10" s="143">
        <f>N10+O10</f>
        <v>35.25</v>
      </c>
      <c r="Q10" s="143">
        <v>0</v>
      </c>
      <c r="R10" s="143">
        <v>35.25</v>
      </c>
      <c r="S10" s="194">
        <f>Q10+R10</f>
        <v>35.25</v>
      </c>
      <c r="T10" s="173">
        <v>0</v>
      </c>
      <c r="U10" s="173">
        <v>35.25</v>
      </c>
      <c r="V10" s="143">
        <f>T10+U10</f>
        <v>35.25</v>
      </c>
      <c r="W10" s="208">
        <f>V10/S10</f>
        <v>1</v>
      </c>
      <c r="X10" s="143">
        <f>Q10-T10</f>
        <v>0</v>
      </c>
      <c r="Y10" s="143">
        <f>R10-U10</f>
        <v>0</v>
      </c>
      <c r="Z10" s="143">
        <f>X10+Y10</f>
        <v>0</v>
      </c>
      <c r="AA10" s="223">
        <v>1890.98</v>
      </c>
      <c r="AB10" s="137">
        <v>0</v>
      </c>
      <c r="AC10" s="102" t="s">
        <v>102</v>
      </c>
    </row>
    <row r="11" spans="1:29" s="61" customFormat="1" ht="86.25" customHeight="1">
      <c r="A11" s="373">
        <v>2</v>
      </c>
      <c r="B11" s="282" t="s">
        <v>195</v>
      </c>
      <c r="C11" s="98" t="s">
        <v>196</v>
      </c>
      <c r="D11" s="62" t="s">
        <v>446</v>
      </c>
      <c r="E11" s="98">
        <v>23</v>
      </c>
      <c r="F11" s="285">
        <v>2134.94</v>
      </c>
      <c r="G11" s="276">
        <v>1929.66</v>
      </c>
      <c r="H11" s="276">
        <v>53.5</v>
      </c>
      <c r="I11" s="276">
        <f>G11+H11</f>
        <v>1983.16</v>
      </c>
      <c r="J11" s="336" t="s">
        <v>197</v>
      </c>
      <c r="K11" s="322" t="s">
        <v>192</v>
      </c>
      <c r="L11" s="322" t="s">
        <v>193</v>
      </c>
      <c r="M11" s="322" t="s">
        <v>455</v>
      </c>
      <c r="N11" s="143">
        <v>7.9</v>
      </c>
      <c r="O11" s="143">
        <v>3</v>
      </c>
      <c r="P11" s="143">
        <f>SUM(N11:O11)</f>
        <v>10.9</v>
      </c>
      <c r="Q11" s="143">
        <v>0</v>
      </c>
      <c r="R11" s="143">
        <v>2.91</v>
      </c>
      <c r="S11" s="194">
        <f>SUM(Q11:R11)</f>
        <v>2.91</v>
      </c>
      <c r="T11" s="173">
        <v>0</v>
      </c>
      <c r="U11" s="173">
        <v>2.91</v>
      </c>
      <c r="V11" s="143">
        <f>T11+U11</f>
        <v>2.91</v>
      </c>
      <c r="W11" s="208">
        <f>V11/S11</f>
        <v>1</v>
      </c>
      <c r="X11" s="143">
        <f t="shared" ref="X11:X13" si="0">Q11-T11</f>
        <v>0</v>
      </c>
      <c r="Y11" s="143">
        <f t="shared" ref="Y11:Y13" si="1">R11-U11</f>
        <v>0</v>
      </c>
      <c r="Z11" s="143">
        <f>X11+Y11</f>
        <v>0</v>
      </c>
      <c r="AA11" s="290">
        <v>2058.88</v>
      </c>
      <c r="AB11" s="276">
        <v>0</v>
      </c>
      <c r="AC11" s="316" t="s">
        <v>102</v>
      </c>
    </row>
    <row r="12" spans="1:29" s="61" customFormat="1" ht="78.75">
      <c r="A12" s="374"/>
      <c r="B12" s="283"/>
      <c r="C12" s="98" t="s">
        <v>199</v>
      </c>
      <c r="D12" s="62" t="s">
        <v>200</v>
      </c>
      <c r="E12" s="98">
        <v>137</v>
      </c>
      <c r="F12" s="286"/>
      <c r="G12" s="279"/>
      <c r="H12" s="279"/>
      <c r="I12" s="279"/>
      <c r="J12" s="336"/>
      <c r="K12" s="323"/>
      <c r="L12" s="323"/>
      <c r="M12" s="323"/>
      <c r="N12" s="143">
        <v>0</v>
      </c>
      <c r="O12" s="143">
        <v>13.4</v>
      </c>
      <c r="P12" s="143">
        <f>N12+O12</f>
        <v>13.4</v>
      </c>
      <c r="Q12" s="143">
        <v>0</v>
      </c>
      <c r="R12" s="143">
        <v>13.8</v>
      </c>
      <c r="S12" s="194">
        <f>Q12+R12</f>
        <v>13.8</v>
      </c>
      <c r="T12" s="173">
        <v>0</v>
      </c>
      <c r="U12" s="173">
        <v>13.8</v>
      </c>
      <c r="V12" s="143">
        <f>T12+U12</f>
        <v>13.8</v>
      </c>
      <c r="W12" s="208">
        <f>V12/S12</f>
        <v>1</v>
      </c>
      <c r="X12" s="143">
        <f t="shared" si="0"/>
        <v>0</v>
      </c>
      <c r="Y12" s="143">
        <f t="shared" si="1"/>
        <v>0</v>
      </c>
      <c r="Z12" s="143">
        <f>X12+Y12</f>
        <v>0</v>
      </c>
      <c r="AA12" s="291"/>
      <c r="AB12" s="279"/>
      <c r="AC12" s="317"/>
    </row>
    <row r="13" spans="1:29" s="61" customFormat="1" ht="105">
      <c r="A13" s="375"/>
      <c r="B13" s="284"/>
      <c r="C13" s="98" t="s">
        <v>201</v>
      </c>
      <c r="D13" s="62" t="s">
        <v>447</v>
      </c>
      <c r="E13" s="98">
        <v>28</v>
      </c>
      <c r="F13" s="287"/>
      <c r="G13" s="277"/>
      <c r="H13" s="277"/>
      <c r="I13" s="277"/>
      <c r="J13" s="336"/>
      <c r="K13" s="324"/>
      <c r="L13" s="324"/>
      <c r="M13" s="324"/>
      <c r="N13" s="143">
        <v>10.82</v>
      </c>
      <c r="O13" s="143">
        <v>16.29</v>
      </c>
      <c r="P13" s="143">
        <f>N13+O13</f>
        <v>27.11</v>
      </c>
      <c r="Q13" s="143">
        <v>9.68</v>
      </c>
      <c r="R13" s="143">
        <v>16.47</v>
      </c>
      <c r="S13" s="194">
        <f>Q13+R13</f>
        <v>26.15</v>
      </c>
      <c r="T13" s="173">
        <v>9.68</v>
      </c>
      <c r="U13" s="173">
        <v>16.47</v>
      </c>
      <c r="V13" s="143">
        <f>T13+U13</f>
        <v>26.15</v>
      </c>
      <c r="W13" s="208">
        <f>V13/S13</f>
        <v>1</v>
      </c>
      <c r="X13" s="143">
        <f t="shared" si="0"/>
        <v>0</v>
      </c>
      <c r="Y13" s="143">
        <f t="shared" si="1"/>
        <v>0</v>
      </c>
      <c r="Z13" s="143">
        <f>X13+Y13</f>
        <v>0</v>
      </c>
      <c r="AA13" s="292"/>
      <c r="AB13" s="277"/>
      <c r="AC13" s="318"/>
    </row>
    <row r="14" spans="1:29" s="66" customFormat="1">
      <c r="A14" s="296" t="s">
        <v>3</v>
      </c>
      <c r="B14" s="297"/>
      <c r="C14" s="297"/>
      <c r="D14" s="297"/>
      <c r="E14" s="63"/>
      <c r="F14" s="140">
        <f>SUM(F10:F13)</f>
        <v>4061.61</v>
      </c>
      <c r="G14" s="166">
        <f t="shared" ref="G14:I14" si="2">SUM(G10:G13)</f>
        <v>3539.3900000000003</v>
      </c>
      <c r="H14" s="166">
        <f t="shared" si="2"/>
        <v>268.59000000000003</v>
      </c>
      <c r="I14" s="166">
        <f t="shared" si="2"/>
        <v>3807.98</v>
      </c>
      <c r="J14" s="92"/>
      <c r="K14" s="64"/>
      <c r="L14" s="64"/>
      <c r="M14" s="64"/>
      <c r="N14" s="140">
        <f t="shared" ref="N14:Z14" si="3">SUM(N10:N13)</f>
        <v>18.72</v>
      </c>
      <c r="O14" s="140">
        <f t="shared" si="3"/>
        <v>67.94</v>
      </c>
      <c r="P14" s="140">
        <f t="shared" si="3"/>
        <v>86.66</v>
      </c>
      <c r="Q14" s="140">
        <f t="shared" si="3"/>
        <v>9.68</v>
      </c>
      <c r="R14" s="140">
        <f t="shared" si="3"/>
        <v>68.429999999999993</v>
      </c>
      <c r="S14" s="192">
        <f t="shared" si="3"/>
        <v>78.109999999999985</v>
      </c>
      <c r="T14" s="171">
        <f t="shared" si="3"/>
        <v>9.68</v>
      </c>
      <c r="U14" s="171">
        <f t="shared" si="3"/>
        <v>68.429999999999993</v>
      </c>
      <c r="V14" s="140">
        <f t="shared" si="3"/>
        <v>78.109999999999985</v>
      </c>
      <c r="W14" s="209">
        <f t="shared" ref="W14:W71" si="4">V14/S14</f>
        <v>1</v>
      </c>
      <c r="X14" s="140">
        <f t="shared" si="3"/>
        <v>0</v>
      </c>
      <c r="Y14" s="140">
        <f t="shared" si="3"/>
        <v>0</v>
      </c>
      <c r="Z14" s="140">
        <f t="shared" si="3"/>
        <v>0</v>
      </c>
      <c r="AA14" s="224">
        <f>SUM(AA10:AA13)</f>
        <v>3949.86</v>
      </c>
      <c r="AB14" s="140">
        <f>SUM(AB10:AB13)</f>
        <v>0</v>
      </c>
      <c r="AC14" s="94"/>
    </row>
    <row r="15" spans="1:29" s="61" customFormat="1">
      <c r="A15" s="302" t="s">
        <v>202</v>
      </c>
      <c r="B15" s="303"/>
      <c r="C15" s="303"/>
      <c r="D15" s="304"/>
      <c r="E15" s="67"/>
      <c r="F15" s="154"/>
      <c r="G15" s="154"/>
      <c r="H15" s="154"/>
      <c r="I15" s="154"/>
      <c r="J15" s="68"/>
      <c r="K15" s="69"/>
      <c r="L15" s="69"/>
      <c r="M15" s="69"/>
      <c r="N15" s="154"/>
      <c r="O15" s="154"/>
      <c r="P15" s="154"/>
      <c r="Q15" s="154"/>
      <c r="R15" s="154"/>
      <c r="S15" s="154"/>
      <c r="T15" s="154"/>
      <c r="U15" s="154"/>
      <c r="V15" s="154"/>
      <c r="W15" s="210"/>
      <c r="X15" s="154"/>
      <c r="Y15" s="154"/>
      <c r="Z15" s="154"/>
      <c r="AA15" s="225"/>
      <c r="AB15" s="154"/>
      <c r="AC15" s="70"/>
    </row>
    <row r="16" spans="1:29" s="61" customFormat="1" ht="78.75">
      <c r="A16" s="97">
        <v>3</v>
      </c>
      <c r="B16" s="98" t="s">
        <v>203</v>
      </c>
      <c r="C16" s="98">
        <v>3</v>
      </c>
      <c r="D16" s="62" t="s">
        <v>435</v>
      </c>
      <c r="E16" s="98">
        <v>6</v>
      </c>
      <c r="F16" s="142">
        <v>3066.49</v>
      </c>
      <c r="G16" s="137">
        <v>2915.69</v>
      </c>
      <c r="H16" s="162">
        <v>164.69</v>
      </c>
      <c r="I16" s="143">
        <f>H16+G16</f>
        <v>3080.38</v>
      </c>
      <c r="J16" s="104" t="s">
        <v>204</v>
      </c>
      <c r="K16" s="103" t="s">
        <v>205</v>
      </c>
      <c r="L16" s="103" t="s">
        <v>206</v>
      </c>
      <c r="M16" s="114" t="s">
        <v>456</v>
      </c>
      <c r="N16" s="143">
        <v>23.59</v>
      </c>
      <c r="O16" s="143">
        <v>47.07</v>
      </c>
      <c r="P16" s="143">
        <f t="shared" ref="P16:P21" si="5">N16+O16</f>
        <v>70.66</v>
      </c>
      <c r="Q16" s="143">
        <v>23.59</v>
      </c>
      <c r="R16" s="143">
        <v>47.27</v>
      </c>
      <c r="S16" s="194">
        <f t="shared" ref="S16:S22" si="6">Q16+R16</f>
        <v>70.86</v>
      </c>
      <c r="T16" s="173">
        <v>23.59</v>
      </c>
      <c r="U16" s="173">
        <v>47.27</v>
      </c>
      <c r="V16" s="143">
        <f t="shared" ref="V16:V71" si="7">T16+U16</f>
        <v>70.86</v>
      </c>
      <c r="W16" s="209">
        <f t="shared" si="4"/>
        <v>1</v>
      </c>
      <c r="X16" s="143">
        <f t="shared" ref="X16:X22" si="8">Q16-T16</f>
        <v>0</v>
      </c>
      <c r="Y16" s="143">
        <f t="shared" ref="Y16:Y22" si="9">R16-U16</f>
        <v>0</v>
      </c>
      <c r="Z16" s="143">
        <f>X16+Y16</f>
        <v>0</v>
      </c>
      <c r="AA16" s="223">
        <v>3050.1</v>
      </c>
      <c r="AB16" s="137">
        <f>I16-AA16</f>
        <v>30.2800000000002</v>
      </c>
      <c r="AC16" s="102" t="s">
        <v>102</v>
      </c>
    </row>
    <row r="17" spans="1:29" s="61" customFormat="1" ht="78.75">
      <c r="A17" s="97">
        <v>4</v>
      </c>
      <c r="B17" s="98" t="s">
        <v>207</v>
      </c>
      <c r="C17" s="98">
        <v>4</v>
      </c>
      <c r="D17" s="62" t="s">
        <v>436</v>
      </c>
      <c r="E17" s="98">
        <v>6</v>
      </c>
      <c r="F17" s="142">
        <v>1806.23</v>
      </c>
      <c r="G17" s="142">
        <v>1875.02</v>
      </c>
      <c r="H17" s="162">
        <v>94.14</v>
      </c>
      <c r="I17" s="184">
        <f>H17+G17</f>
        <v>1969.16</v>
      </c>
      <c r="J17" s="100" t="s">
        <v>208</v>
      </c>
      <c r="K17" s="101" t="s">
        <v>209</v>
      </c>
      <c r="L17" s="101" t="s">
        <v>210</v>
      </c>
      <c r="M17" s="115" t="s">
        <v>457</v>
      </c>
      <c r="N17" s="145">
        <v>6.65</v>
      </c>
      <c r="O17" s="145">
        <v>30.67</v>
      </c>
      <c r="P17" s="143">
        <f t="shared" si="5"/>
        <v>37.32</v>
      </c>
      <c r="Q17" s="145">
        <v>8.4</v>
      </c>
      <c r="R17" s="145">
        <v>24.6</v>
      </c>
      <c r="S17" s="194">
        <f t="shared" si="6"/>
        <v>33</v>
      </c>
      <c r="T17" s="173">
        <v>8.4</v>
      </c>
      <c r="U17" s="173">
        <v>24.6</v>
      </c>
      <c r="V17" s="143">
        <f t="shared" si="7"/>
        <v>33</v>
      </c>
      <c r="W17" s="209">
        <f t="shared" si="4"/>
        <v>1</v>
      </c>
      <c r="X17" s="143">
        <f t="shared" si="8"/>
        <v>0</v>
      </c>
      <c r="Y17" s="143">
        <f t="shared" si="9"/>
        <v>0</v>
      </c>
      <c r="Z17" s="143">
        <f t="shared" ref="Z17:Z22" si="10">X17+Y17</f>
        <v>0</v>
      </c>
      <c r="AA17" s="223">
        <v>1977.29</v>
      </c>
      <c r="AB17" s="137">
        <v>0</v>
      </c>
      <c r="AC17" s="102" t="s">
        <v>102</v>
      </c>
    </row>
    <row r="18" spans="1:29" s="61" customFormat="1" ht="78.75">
      <c r="A18" s="325">
        <v>5</v>
      </c>
      <c r="B18" s="282" t="s">
        <v>211</v>
      </c>
      <c r="C18" s="98" t="s">
        <v>212</v>
      </c>
      <c r="D18" s="62" t="s">
        <v>213</v>
      </c>
      <c r="E18" s="98">
        <v>30</v>
      </c>
      <c r="F18" s="285">
        <v>1748.83</v>
      </c>
      <c r="G18" s="276">
        <v>1978.15</v>
      </c>
      <c r="H18" s="276">
        <v>242.4</v>
      </c>
      <c r="I18" s="276">
        <f>G18+H18</f>
        <v>2220.5500000000002</v>
      </c>
      <c r="J18" s="293" t="s">
        <v>214</v>
      </c>
      <c r="K18" s="313" t="s">
        <v>215</v>
      </c>
      <c r="L18" s="322" t="s">
        <v>216</v>
      </c>
      <c r="M18" s="322" t="s">
        <v>458</v>
      </c>
      <c r="N18" s="143">
        <v>17.2</v>
      </c>
      <c r="O18" s="143">
        <v>14</v>
      </c>
      <c r="P18" s="143">
        <f t="shared" si="5"/>
        <v>31.2</v>
      </c>
      <c r="Q18" s="143">
        <v>17.2</v>
      </c>
      <c r="R18" s="143">
        <v>11.6</v>
      </c>
      <c r="S18" s="194">
        <f t="shared" si="6"/>
        <v>28.799999999999997</v>
      </c>
      <c r="T18" s="173">
        <v>17.2</v>
      </c>
      <c r="U18" s="173">
        <v>11.6</v>
      </c>
      <c r="V18" s="143">
        <f t="shared" si="7"/>
        <v>28.799999999999997</v>
      </c>
      <c r="W18" s="209">
        <f t="shared" si="4"/>
        <v>1</v>
      </c>
      <c r="X18" s="143">
        <f t="shared" si="8"/>
        <v>0</v>
      </c>
      <c r="Y18" s="143">
        <f t="shared" si="9"/>
        <v>0</v>
      </c>
      <c r="Z18" s="143">
        <f t="shared" si="10"/>
        <v>0</v>
      </c>
      <c r="AA18" s="290">
        <v>2251.5500000000002</v>
      </c>
      <c r="AB18" s="276">
        <v>0</v>
      </c>
      <c r="AC18" s="316" t="s">
        <v>102</v>
      </c>
    </row>
    <row r="19" spans="1:29" s="61" customFormat="1" ht="78.75">
      <c r="A19" s="327"/>
      <c r="B19" s="284"/>
      <c r="C19" s="98" t="s">
        <v>217</v>
      </c>
      <c r="D19" s="62" t="s">
        <v>437</v>
      </c>
      <c r="E19" s="98">
        <v>63</v>
      </c>
      <c r="F19" s="287"/>
      <c r="G19" s="277"/>
      <c r="H19" s="277"/>
      <c r="I19" s="277"/>
      <c r="J19" s="293"/>
      <c r="K19" s="315"/>
      <c r="L19" s="324"/>
      <c r="M19" s="324"/>
      <c r="N19" s="143">
        <v>17.05</v>
      </c>
      <c r="O19" s="143">
        <v>6</v>
      </c>
      <c r="P19" s="143">
        <f t="shared" si="5"/>
        <v>23.05</v>
      </c>
      <c r="Q19" s="143">
        <v>17.7</v>
      </c>
      <c r="R19" s="143">
        <v>5.6</v>
      </c>
      <c r="S19" s="194">
        <f t="shared" si="6"/>
        <v>23.299999999999997</v>
      </c>
      <c r="T19" s="173">
        <v>17.7</v>
      </c>
      <c r="U19" s="173">
        <v>5.6</v>
      </c>
      <c r="V19" s="143">
        <f t="shared" si="7"/>
        <v>23.299999999999997</v>
      </c>
      <c r="W19" s="209">
        <f t="shared" si="4"/>
        <v>1</v>
      </c>
      <c r="X19" s="143">
        <f t="shared" si="8"/>
        <v>0</v>
      </c>
      <c r="Y19" s="143">
        <f t="shared" si="9"/>
        <v>0</v>
      </c>
      <c r="Z19" s="143">
        <f t="shared" si="10"/>
        <v>0</v>
      </c>
      <c r="AA19" s="337"/>
      <c r="AB19" s="277"/>
      <c r="AC19" s="318"/>
    </row>
    <row r="20" spans="1:29" s="61" customFormat="1" ht="78.75">
      <c r="A20" s="97">
        <v>6</v>
      </c>
      <c r="B20" s="98" t="s">
        <v>218</v>
      </c>
      <c r="C20" s="98">
        <v>6</v>
      </c>
      <c r="D20" s="62" t="s">
        <v>219</v>
      </c>
      <c r="E20" s="98">
        <v>83</v>
      </c>
      <c r="F20" s="142">
        <v>2144.9699999999998</v>
      </c>
      <c r="G20" s="137">
        <v>2347.41</v>
      </c>
      <c r="H20" s="162">
        <v>348.23</v>
      </c>
      <c r="I20" s="143">
        <f>H20+G20</f>
        <v>2695.64</v>
      </c>
      <c r="J20" s="104" t="s">
        <v>220</v>
      </c>
      <c r="K20" s="103" t="s">
        <v>221</v>
      </c>
      <c r="L20" s="114" t="s">
        <v>462</v>
      </c>
      <c r="M20" s="114" t="s">
        <v>459</v>
      </c>
      <c r="N20" s="143">
        <v>6</v>
      </c>
      <c r="O20" s="143">
        <v>35.36</v>
      </c>
      <c r="P20" s="143">
        <f t="shared" si="5"/>
        <v>41.36</v>
      </c>
      <c r="Q20" s="143">
        <v>6</v>
      </c>
      <c r="R20" s="143">
        <v>35.36</v>
      </c>
      <c r="S20" s="194">
        <f t="shared" si="6"/>
        <v>41.36</v>
      </c>
      <c r="T20" s="173">
        <v>6</v>
      </c>
      <c r="U20" s="173">
        <v>35.36</v>
      </c>
      <c r="V20" s="143">
        <f t="shared" si="7"/>
        <v>41.36</v>
      </c>
      <c r="W20" s="209">
        <f t="shared" si="4"/>
        <v>1</v>
      </c>
      <c r="X20" s="143">
        <f t="shared" si="8"/>
        <v>0</v>
      </c>
      <c r="Y20" s="143">
        <f t="shared" si="9"/>
        <v>0</v>
      </c>
      <c r="Z20" s="143">
        <f t="shared" si="10"/>
        <v>0</v>
      </c>
      <c r="AA20" s="223">
        <v>2706.84</v>
      </c>
      <c r="AB20" s="137">
        <v>0</v>
      </c>
      <c r="AC20" s="102" t="s">
        <v>102</v>
      </c>
    </row>
    <row r="21" spans="1:29" s="61" customFormat="1" ht="78.75">
      <c r="A21" s="97">
        <v>7</v>
      </c>
      <c r="B21" s="98" t="s">
        <v>222</v>
      </c>
      <c r="C21" s="98">
        <v>7</v>
      </c>
      <c r="D21" s="62" t="s">
        <v>223</v>
      </c>
      <c r="E21" s="98">
        <v>57</v>
      </c>
      <c r="F21" s="142">
        <v>2168</v>
      </c>
      <c r="G21" s="137">
        <v>2499.41</v>
      </c>
      <c r="H21" s="162">
        <v>372.65</v>
      </c>
      <c r="I21" s="143">
        <f>H21+G21</f>
        <v>2872.06</v>
      </c>
      <c r="J21" s="104" t="s">
        <v>197</v>
      </c>
      <c r="K21" s="103" t="s">
        <v>224</v>
      </c>
      <c r="L21" s="114" t="s">
        <v>460</v>
      </c>
      <c r="M21" s="114" t="s">
        <v>460</v>
      </c>
      <c r="N21" s="143">
        <v>0</v>
      </c>
      <c r="O21" s="143">
        <v>41.38</v>
      </c>
      <c r="P21" s="143">
        <f t="shared" si="5"/>
        <v>41.38</v>
      </c>
      <c r="Q21" s="143">
        <v>0.3</v>
      </c>
      <c r="R21" s="143">
        <v>41.08</v>
      </c>
      <c r="S21" s="194">
        <f t="shared" si="6"/>
        <v>41.379999999999995</v>
      </c>
      <c r="T21" s="173">
        <v>0.3</v>
      </c>
      <c r="U21" s="173">
        <v>41.08</v>
      </c>
      <c r="V21" s="143">
        <f t="shared" si="7"/>
        <v>41.379999999999995</v>
      </c>
      <c r="W21" s="209">
        <f t="shared" si="4"/>
        <v>1</v>
      </c>
      <c r="X21" s="143">
        <f t="shared" si="8"/>
        <v>0</v>
      </c>
      <c r="Y21" s="143">
        <f t="shared" si="9"/>
        <v>0</v>
      </c>
      <c r="Z21" s="143">
        <f t="shared" si="10"/>
        <v>0</v>
      </c>
      <c r="AA21" s="223">
        <v>2900.44</v>
      </c>
      <c r="AB21" s="137">
        <v>0</v>
      </c>
      <c r="AC21" s="102" t="s">
        <v>102</v>
      </c>
    </row>
    <row r="22" spans="1:29" s="61" customFormat="1" ht="78.75" customHeight="1">
      <c r="A22" s="97">
        <v>8</v>
      </c>
      <c r="B22" s="98" t="s">
        <v>225</v>
      </c>
      <c r="C22" s="98">
        <v>8</v>
      </c>
      <c r="D22" s="62" t="s">
        <v>226</v>
      </c>
      <c r="E22" s="98">
        <v>57</v>
      </c>
      <c r="F22" s="142">
        <v>2249.1</v>
      </c>
      <c r="G22" s="137">
        <v>2449.94</v>
      </c>
      <c r="H22" s="162">
        <v>509.75</v>
      </c>
      <c r="I22" s="143">
        <f>H22+G22</f>
        <v>2959.69</v>
      </c>
      <c r="J22" s="104" t="s">
        <v>220</v>
      </c>
      <c r="K22" s="103" t="s">
        <v>227</v>
      </c>
      <c r="L22" s="103" t="s">
        <v>228</v>
      </c>
      <c r="M22" s="114" t="s">
        <v>461</v>
      </c>
      <c r="N22" s="143">
        <v>0</v>
      </c>
      <c r="O22" s="143">
        <v>44.51</v>
      </c>
      <c r="P22" s="143">
        <f>N22+O22</f>
        <v>44.51</v>
      </c>
      <c r="Q22" s="143">
        <v>0</v>
      </c>
      <c r="R22" s="143">
        <v>42.55</v>
      </c>
      <c r="S22" s="194">
        <f t="shared" si="6"/>
        <v>42.55</v>
      </c>
      <c r="T22" s="173">
        <v>0</v>
      </c>
      <c r="U22" s="173">
        <v>42.55</v>
      </c>
      <c r="V22" s="143">
        <f t="shared" si="7"/>
        <v>42.55</v>
      </c>
      <c r="W22" s="209">
        <f t="shared" si="4"/>
        <v>1</v>
      </c>
      <c r="X22" s="143">
        <f t="shared" si="8"/>
        <v>0</v>
      </c>
      <c r="Y22" s="143">
        <f t="shared" si="9"/>
        <v>0</v>
      </c>
      <c r="Z22" s="143">
        <f t="shared" si="10"/>
        <v>0</v>
      </c>
      <c r="AA22" s="223">
        <v>2939.45</v>
      </c>
      <c r="AB22" s="137">
        <f t="shared" ref="AB22" si="11">I22-AA22</f>
        <v>20.240000000000236</v>
      </c>
      <c r="AC22" s="93" t="s">
        <v>102</v>
      </c>
    </row>
    <row r="23" spans="1:29" s="66" customFormat="1">
      <c r="A23" s="296" t="s">
        <v>3</v>
      </c>
      <c r="B23" s="297"/>
      <c r="C23" s="297"/>
      <c r="D23" s="297"/>
      <c r="E23" s="63"/>
      <c r="F23" s="140">
        <f>SUM(F16:F22)</f>
        <v>13183.619999999999</v>
      </c>
      <c r="G23" s="166">
        <f t="shared" ref="G23:I23" si="12">SUM(G16:G22)</f>
        <v>14065.62</v>
      </c>
      <c r="H23" s="166">
        <f t="shared" si="12"/>
        <v>1731.8600000000001</v>
      </c>
      <c r="I23" s="166">
        <f t="shared" si="12"/>
        <v>15797.48</v>
      </c>
      <c r="J23" s="92"/>
      <c r="K23" s="64"/>
      <c r="L23" s="64"/>
      <c r="M23" s="64"/>
      <c r="N23" s="140">
        <f t="shared" ref="N23:V23" si="13">SUM(N16:N22)</f>
        <v>70.489999999999995</v>
      </c>
      <c r="O23" s="140">
        <f t="shared" si="13"/>
        <v>218.99</v>
      </c>
      <c r="P23" s="140">
        <f t="shared" si="13"/>
        <v>289.47999999999996</v>
      </c>
      <c r="Q23" s="140">
        <f t="shared" si="13"/>
        <v>73.19</v>
      </c>
      <c r="R23" s="140">
        <f t="shared" si="13"/>
        <v>208.06</v>
      </c>
      <c r="S23" s="192">
        <f t="shared" si="13"/>
        <v>281.25</v>
      </c>
      <c r="T23" s="171">
        <f t="shared" si="13"/>
        <v>73.19</v>
      </c>
      <c r="U23" s="171">
        <f t="shared" si="13"/>
        <v>208.06</v>
      </c>
      <c r="V23" s="140">
        <f t="shared" si="13"/>
        <v>281.25</v>
      </c>
      <c r="W23" s="209">
        <f t="shared" si="4"/>
        <v>1</v>
      </c>
      <c r="X23" s="140">
        <f t="shared" ref="X23:Y23" si="14">SUM(X16:X22)</f>
        <v>0</v>
      </c>
      <c r="Y23" s="140">
        <f t="shared" si="14"/>
        <v>0</v>
      </c>
      <c r="Z23" s="72">
        <f>X23+Y23</f>
        <v>0</v>
      </c>
      <c r="AA23" s="224">
        <f t="shared" ref="AA23:AB23" si="15">SUM(AA16:AA22)</f>
        <v>15825.669999999998</v>
      </c>
      <c r="AB23" s="140">
        <f t="shared" si="15"/>
        <v>50.520000000000437</v>
      </c>
      <c r="AC23" s="94"/>
    </row>
    <row r="24" spans="1:29" s="61" customFormat="1">
      <c r="A24" s="302" t="s">
        <v>229</v>
      </c>
      <c r="B24" s="303"/>
      <c r="C24" s="303"/>
      <c r="D24" s="304"/>
      <c r="E24" s="67"/>
      <c r="F24" s="154"/>
      <c r="G24" s="154"/>
      <c r="H24" s="154"/>
      <c r="I24" s="154"/>
      <c r="J24" s="68"/>
      <c r="K24" s="69"/>
      <c r="L24" s="69"/>
      <c r="M24" s="69"/>
      <c r="N24" s="154"/>
      <c r="O24" s="154"/>
      <c r="P24" s="154"/>
      <c r="Q24" s="154"/>
      <c r="R24" s="154"/>
      <c r="S24" s="154"/>
      <c r="T24" s="154"/>
      <c r="U24" s="154"/>
      <c r="V24" s="154"/>
      <c r="W24" s="209"/>
      <c r="X24" s="154"/>
      <c r="Y24" s="154"/>
      <c r="Z24" s="154"/>
      <c r="AA24" s="225"/>
      <c r="AB24" s="154"/>
      <c r="AC24" s="70"/>
    </row>
    <row r="25" spans="1:29" s="61" customFormat="1" ht="105">
      <c r="A25" s="325">
        <v>9</v>
      </c>
      <c r="B25" s="282" t="s">
        <v>230</v>
      </c>
      <c r="C25" s="98" t="s">
        <v>231</v>
      </c>
      <c r="D25" s="62" t="s">
        <v>232</v>
      </c>
      <c r="E25" s="98">
        <v>2</v>
      </c>
      <c r="F25" s="285">
        <v>2161.6799999999998</v>
      </c>
      <c r="G25" s="276">
        <v>2542.44</v>
      </c>
      <c r="H25" s="276">
        <v>220.68</v>
      </c>
      <c r="I25" s="276">
        <f>G25+H25</f>
        <v>2763.12</v>
      </c>
      <c r="J25" s="293" t="s">
        <v>233</v>
      </c>
      <c r="K25" s="322" t="s">
        <v>234</v>
      </c>
      <c r="L25" s="322" t="s">
        <v>235</v>
      </c>
      <c r="M25" s="322" t="s">
        <v>462</v>
      </c>
      <c r="N25" s="143">
        <v>23.83</v>
      </c>
      <c r="O25" s="143">
        <v>10.47</v>
      </c>
      <c r="P25" s="143">
        <f>N25+O25</f>
        <v>34.299999999999997</v>
      </c>
      <c r="Q25" s="143">
        <v>22.65</v>
      </c>
      <c r="R25" s="143">
        <v>10.92</v>
      </c>
      <c r="S25" s="194">
        <f>Q25+R25</f>
        <v>33.57</v>
      </c>
      <c r="T25" s="173">
        <v>22.65</v>
      </c>
      <c r="U25" s="173">
        <v>10.92</v>
      </c>
      <c r="V25" s="143">
        <f t="shared" si="7"/>
        <v>33.57</v>
      </c>
      <c r="W25" s="209">
        <f t="shared" si="4"/>
        <v>1</v>
      </c>
      <c r="X25" s="143">
        <f t="shared" ref="X25:X28" si="16">Q25-T25</f>
        <v>0</v>
      </c>
      <c r="Y25" s="143">
        <f t="shared" ref="Y25:Y28" si="17">R25-U25</f>
        <v>0</v>
      </c>
      <c r="Z25" s="143">
        <f>X25+Y25</f>
        <v>0</v>
      </c>
      <c r="AA25" s="290">
        <v>2725.45</v>
      </c>
      <c r="AB25" s="276">
        <f>I25-AA25</f>
        <v>37.670000000000073</v>
      </c>
      <c r="AC25" s="316" t="s">
        <v>102</v>
      </c>
    </row>
    <row r="26" spans="1:29" s="61" customFormat="1" ht="78.75">
      <c r="A26" s="327"/>
      <c r="B26" s="284"/>
      <c r="C26" s="98" t="s">
        <v>236</v>
      </c>
      <c r="D26" s="62" t="s">
        <v>237</v>
      </c>
      <c r="E26" s="98">
        <v>62</v>
      </c>
      <c r="F26" s="287"/>
      <c r="G26" s="277"/>
      <c r="H26" s="277"/>
      <c r="I26" s="277"/>
      <c r="J26" s="293"/>
      <c r="K26" s="324"/>
      <c r="L26" s="324"/>
      <c r="M26" s="324"/>
      <c r="N26" s="143">
        <v>4.8</v>
      </c>
      <c r="O26" s="143">
        <v>17.86</v>
      </c>
      <c r="P26" s="143">
        <f>N26+O26</f>
        <v>22.66</v>
      </c>
      <c r="Q26" s="143">
        <v>0</v>
      </c>
      <c r="R26" s="143">
        <v>15.26</v>
      </c>
      <c r="S26" s="194">
        <f>Q26+R26</f>
        <v>15.26</v>
      </c>
      <c r="T26" s="173">
        <v>0</v>
      </c>
      <c r="U26" s="173">
        <v>15.26</v>
      </c>
      <c r="V26" s="143">
        <f t="shared" si="7"/>
        <v>15.26</v>
      </c>
      <c r="W26" s="209">
        <f t="shared" si="4"/>
        <v>1</v>
      </c>
      <c r="X26" s="143">
        <f t="shared" si="16"/>
        <v>0</v>
      </c>
      <c r="Y26" s="143">
        <f t="shared" si="17"/>
        <v>0</v>
      </c>
      <c r="Z26" s="143">
        <f>X26+Y26</f>
        <v>0</v>
      </c>
      <c r="AA26" s="292"/>
      <c r="AB26" s="277"/>
      <c r="AC26" s="318"/>
    </row>
    <row r="27" spans="1:29" s="61" customFormat="1" ht="78.75">
      <c r="A27" s="97">
        <v>10</v>
      </c>
      <c r="B27" s="98" t="s">
        <v>238</v>
      </c>
      <c r="C27" s="98">
        <v>10</v>
      </c>
      <c r="D27" s="62" t="s">
        <v>239</v>
      </c>
      <c r="E27" s="98">
        <v>57</v>
      </c>
      <c r="F27" s="142">
        <v>1434.02</v>
      </c>
      <c r="G27" s="137">
        <v>1609.55</v>
      </c>
      <c r="H27" s="162">
        <v>144.25</v>
      </c>
      <c r="I27" s="143">
        <f>H27+G27</f>
        <v>1753.8</v>
      </c>
      <c r="J27" s="104" t="s">
        <v>240</v>
      </c>
      <c r="K27" s="103" t="s">
        <v>241</v>
      </c>
      <c r="L27" s="103" t="s">
        <v>242</v>
      </c>
      <c r="M27" s="114" t="s">
        <v>463</v>
      </c>
      <c r="N27" s="143">
        <v>0</v>
      </c>
      <c r="O27" s="143">
        <v>25.83</v>
      </c>
      <c r="P27" s="143">
        <f>N27+O27</f>
        <v>25.83</v>
      </c>
      <c r="Q27" s="143">
        <v>0</v>
      </c>
      <c r="R27" s="143">
        <v>26.06</v>
      </c>
      <c r="S27" s="194">
        <f>SUM(Q27:R27)</f>
        <v>26.06</v>
      </c>
      <c r="T27" s="173">
        <v>0</v>
      </c>
      <c r="U27" s="173">
        <v>26.06</v>
      </c>
      <c r="V27" s="143">
        <f t="shared" si="7"/>
        <v>26.06</v>
      </c>
      <c r="W27" s="209">
        <f t="shared" si="4"/>
        <v>1</v>
      </c>
      <c r="X27" s="143">
        <f t="shared" si="16"/>
        <v>0</v>
      </c>
      <c r="Y27" s="143">
        <f t="shared" si="17"/>
        <v>0</v>
      </c>
      <c r="Z27" s="143">
        <f>X27+Y27</f>
        <v>0</v>
      </c>
      <c r="AA27" s="223">
        <v>1750.33</v>
      </c>
      <c r="AB27" s="137">
        <f t="shared" ref="AB27:AB28" si="18">I27-AA27</f>
        <v>3.4700000000000273</v>
      </c>
      <c r="AC27" s="102" t="s">
        <v>102</v>
      </c>
    </row>
    <row r="28" spans="1:29" s="61" customFormat="1" ht="78.75">
      <c r="A28" s="97">
        <v>11</v>
      </c>
      <c r="B28" s="98" t="s">
        <v>243</v>
      </c>
      <c r="C28" s="98">
        <v>11</v>
      </c>
      <c r="D28" s="62" t="s">
        <v>438</v>
      </c>
      <c r="E28" s="98">
        <v>76</v>
      </c>
      <c r="F28" s="142">
        <v>1452.21</v>
      </c>
      <c r="G28" s="137">
        <v>1616.25</v>
      </c>
      <c r="H28" s="162">
        <v>98.97</v>
      </c>
      <c r="I28" s="143">
        <f>H28+G28</f>
        <v>1715.22</v>
      </c>
      <c r="J28" s="104" t="s">
        <v>240</v>
      </c>
      <c r="K28" s="103" t="s">
        <v>241</v>
      </c>
      <c r="L28" s="103" t="s">
        <v>242</v>
      </c>
      <c r="M28" s="107" t="s">
        <v>198</v>
      </c>
      <c r="N28" s="143">
        <v>6.14</v>
      </c>
      <c r="O28" s="143">
        <v>24.95</v>
      </c>
      <c r="P28" s="143">
        <f>SUM(N28:O28)</f>
        <v>31.09</v>
      </c>
      <c r="Q28" s="143">
        <v>6.12</v>
      </c>
      <c r="R28" s="143">
        <v>24.98</v>
      </c>
      <c r="S28" s="194">
        <f>Q28+R28</f>
        <v>31.1</v>
      </c>
      <c r="T28" s="173">
        <v>6.12</v>
      </c>
      <c r="U28" s="173">
        <v>24.98</v>
      </c>
      <c r="V28" s="143">
        <f t="shared" si="7"/>
        <v>31.1</v>
      </c>
      <c r="W28" s="209">
        <f t="shared" si="4"/>
        <v>1</v>
      </c>
      <c r="X28" s="143">
        <f t="shared" si="16"/>
        <v>0</v>
      </c>
      <c r="Y28" s="143">
        <f t="shared" si="17"/>
        <v>0</v>
      </c>
      <c r="Z28" s="143">
        <f>X28+Y28</f>
        <v>0</v>
      </c>
      <c r="AA28" s="223">
        <v>1666.76</v>
      </c>
      <c r="AB28" s="137">
        <f t="shared" si="18"/>
        <v>48.460000000000036</v>
      </c>
      <c r="AC28" s="102" t="s">
        <v>102</v>
      </c>
    </row>
    <row r="29" spans="1:29" s="66" customFormat="1">
      <c r="A29" s="296" t="s">
        <v>3</v>
      </c>
      <c r="B29" s="297"/>
      <c r="C29" s="297"/>
      <c r="D29" s="298"/>
      <c r="E29" s="94"/>
      <c r="F29" s="140">
        <f>SUM(F25:F28)</f>
        <v>5047.91</v>
      </c>
      <c r="G29" s="140">
        <f>SUM(G25:G28)</f>
        <v>5768.24</v>
      </c>
      <c r="H29" s="166">
        <f>SUM(H25:H28)</f>
        <v>463.9</v>
      </c>
      <c r="I29" s="140">
        <f>SUM(I25:I28)</f>
        <v>6232.14</v>
      </c>
      <c r="J29" s="92"/>
      <c r="K29" s="64"/>
      <c r="L29" s="64"/>
      <c r="M29" s="64"/>
      <c r="N29" s="140">
        <f>SUM(N25:N28)</f>
        <v>34.769999999999996</v>
      </c>
      <c r="O29" s="140">
        <f t="shared" ref="O29:V29" si="19">SUM(O25:O28)</f>
        <v>79.11</v>
      </c>
      <c r="P29" s="140">
        <f t="shared" si="19"/>
        <v>113.88</v>
      </c>
      <c r="Q29" s="140">
        <f t="shared" si="19"/>
        <v>28.77</v>
      </c>
      <c r="R29" s="140">
        <f t="shared" si="19"/>
        <v>77.22</v>
      </c>
      <c r="S29" s="192">
        <f t="shared" si="19"/>
        <v>105.99000000000001</v>
      </c>
      <c r="T29" s="171">
        <f t="shared" si="19"/>
        <v>28.77</v>
      </c>
      <c r="U29" s="171">
        <f t="shared" si="19"/>
        <v>77.22</v>
      </c>
      <c r="V29" s="140">
        <f t="shared" si="19"/>
        <v>105.99000000000001</v>
      </c>
      <c r="W29" s="209">
        <f t="shared" si="4"/>
        <v>1</v>
      </c>
      <c r="X29" s="140">
        <f>SUM(X25:X28)</f>
        <v>0</v>
      </c>
      <c r="Y29" s="140">
        <f>SUM(Y25:Y28)</f>
        <v>0</v>
      </c>
      <c r="Z29" s="140">
        <f>SUM(Z25:Z28)</f>
        <v>0</v>
      </c>
      <c r="AA29" s="224">
        <f>SUM(AA25:AA28)</f>
        <v>6142.54</v>
      </c>
      <c r="AB29" s="140">
        <f>SUM(AB25:AB28)</f>
        <v>89.600000000000136</v>
      </c>
      <c r="AC29" s="94"/>
    </row>
    <row r="30" spans="1:29" s="61" customFormat="1">
      <c r="A30" s="302" t="s">
        <v>244</v>
      </c>
      <c r="B30" s="303"/>
      <c r="C30" s="303"/>
      <c r="D30" s="304"/>
      <c r="E30" s="98"/>
      <c r="F30" s="145"/>
      <c r="G30" s="145"/>
      <c r="H30" s="165"/>
      <c r="I30" s="145"/>
      <c r="J30" s="100"/>
      <c r="K30" s="73"/>
      <c r="L30" s="73"/>
      <c r="M30" s="73"/>
      <c r="N30" s="145"/>
      <c r="O30" s="145"/>
      <c r="P30" s="143"/>
      <c r="Q30" s="145"/>
      <c r="R30" s="145"/>
      <c r="S30" s="194"/>
      <c r="T30" s="173"/>
      <c r="U30" s="173"/>
      <c r="V30" s="143"/>
      <c r="W30" s="209"/>
      <c r="X30" s="143"/>
      <c r="Y30" s="143"/>
      <c r="Z30" s="143"/>
      <c r="AA30" s="226"/>
      <c r="AB30" s="137"/>
      <c r="AC30" s="93"/>
    </row>
    <row r="31" spans="1:29" s="61" customFormat="1" ht="78.75">
      <c r="A31" s="325">
        <v>12</v>
      </c>
      <c r="B31" s="282" t="s">
        <v>245</v>
      </c>
      <c r="C31" s="98" t="s">
        <v>246</v>
      </c>
      <c r="D31" s="62" t="s">
        <v>439</v>
      </c>
      <c r="E31" s="98">
        <v>69</v>
      </c>
      <c r="F31" s="285">
        <v>1207.5</v>
      </c>
      <c r="G31" s="276">
        <v>1075.97</v>
      </c>
      <c r="H31" s="276">
        <v>183.74</v>
      </c>
      <c r="I31" s="276">
        <f>G31+H31</f>
        <v>1259.71</v>
      </c>
      <c r="J31" s="293" t="s">
        <v>247</v>
      </c>
      <c r="K31" s="322" t="s">
        <v>248</v>
      </c>
      <c r="L31" s="322" t="s">
        <v>249</v>
      </c>
      <c r="M31" s="322" t="s">
        <v>464</v>
      </c>
      <c r="N31" s="143">
        <v>16.399999999999999</v>
      </c>
      <c r="O31" s="143">
        <v>1.6</v>
      </c>
      <c r="P31" s="143">
        <f>N31+O31</f>
        <v>18</v>
      </c>
      <c r="Q31" s="143">
        <v>16.399999999999999</v>
      </c>
      <c r="R31" s="143">
        <v>1.6</v>
      </c>
      <c r="S31" s="194">
        <f>Q31+R31</f>
        <v>18</v>
      </c>
      <c r="T31" s="173">
        <v>16.399999999999999</v>
      </c>
      <c r="U31" s="173">
        <v>1.6</v>
      </c>
      <c r="V31" s="143">
        <f t="shared" si="7"/>
        <v>18</v>
      </c>
      <c r="W31" s="209">
        <f t="shared" si="4"/>
        <v>1</v>
      </c>
      <c r="X31" s="143">
        <f t="shared" ref="X31:X32" si="20">Q31-T31</f>
        <v>0</v>
      </c>
      <c r="Y31" s="143">
        <f t="shared" ref="Y31:Y32" si="21">R31-U31</f>
        <v>0</v>
      </c>
      <c r="Z31" s="143">
        <f>X31+Y31</f>
        <v>0</v>
      </c>
      <c r="AA31" s="290">
        <v>1259.94</v>
      </c>
      <c r="AB31" s="276">
        <f>I31-AA31</f>
        <v>-0.23000000000001819</v>
      </c>
      <c r="AC31" s="316" t="s">
        <v>102</v>
      </c>
    </row>
    <row r="32" spans="1:29" s="61" customFormat="1" ht="66.75" customHeight="1">
      <c r="A32" s="327"/>
      <c r="B32" s="284"/>
      <c r="C32" s="98" t="s">
        <v>250</v>
      </c>
      <c r="D32" s="62" t="s">
        <v>251</v>
      </c>
      <c r="E32" s="98">
        <v>6</v>
      </c>
      <c r="F32" s="287"/>
      <c r="G32" s="277"/>
      <c r="H32" s="277"/>
      <c r="I32" s="277"/>
      <c r="J32" s="293"/>
      <c r="K32" s="324"/>
      <c r="L32" s="324"/>
      <c r="M32" s="324"/>
      <c r="N32" s="143">
        <v>41.25</v>
      </c>
      <c r="O32" s="143">
        <v>0</v>
      </c>
      <c r="P32" s="143">
        <f>N32+O32</f>
        <v>41.25</v>
      </c>
      <c r="Q32" s="143">
        <v>25.95</v>
      </c>
      <c r="R32" s="143">
        <v>15.15</v>
      </c>
      <c r="S32" s="194">
        <f>Q32+R32</f>
        <v>41.1</v>
      </c>
      <c r="T32" s="173">
        <v>25.95</v>
      </c>
      <c r="U32" s="173">
        <v>15.15</v>
      </c>
      <c r="V32" s="143">
        <f t="shared" si="7"/>
        <v>41.1</v>
      </c>
      <c r="W32" s="209">
        <f t="shared" si="4"/>
        <v>1</v>
      </c>
      <c r="X32" s="143">
        <f t="shared" si="20"/>
        <v>0</v>
      </c>
      <c r="Y32" s="143">
        <f t="shared" si="21"/>
        <v>0</v>
      </c>
      <c r="Z32" s="143">
        <f>X32+Y32</f>
        <v>0</v>
      </c>
      <c r="AA32" s="292"/>
      <c r="AB32" s="277"/>
      <c r="AC32" s="318"/>
    </row>
    <row r="33" spans="1:29" s="66" customFormat="1">
      <c r="A33" s="296" t="s">
        <v>3</v>
      </c>
      <c r="B33" s="297"/>
      <c r="C33" s="297"/>
      <c r="D33" s="298"/>
      <c r="E33" s="94"/>
      <c r="F33" s="140">
        <f>SUM(F31)</f>
        <v>1207.5</v>
      </c>
      <c r="G33" s="140">
        <f>SUM(G31)</f>
        <v>1075.97</v>
      </c>
      <c r="H33" s="166">
        <f>SUM(H31)</f>
        <v>183.74</v>
      </c>
      <c r="I33" s="140">
        <f>SUM(I31)</f>
        <v>1259.71</v>
      </c>
      <c r="J33" s="92"/>
      <c r="K33" s="64"/>
      <c r="L33" s="64"/>
      <c r="M33" s="64"/>
      <c r="N33" s="140">
        <f t="shared" ref="N33:U33" si="22">SUM(N31:N32)</f>
        <v>57.65</v>
      </c>
      <c r="O33" s="140">
        <f t="shared" si="22"/>
        <v>1.6</v>
      </c>
      <c r="P33" s="140">
        <f t="shared" si="22"/>
        <v>59.25</v>
      </c>
      <c r="Q33" s="140">
        <f t="shared" si="22"/>
        <v>42.349999999999994</v>
      </c>
      <c r="R33" s="140">
        <f t="shared" si="22"/>
        <v>16.75</v>
      </c>
      <c r="S33" s="192">
        <f t="shared" si="22"/>
        <v>59.1</v>
      </c>
      <c r="T33" s="171">
        <f t="shared" si="22"/>
        <v>42.349999999999994</v>
      </c>
      <c r="U33" s="171">
        <f t="shared" si="22"/>
        <v>16.75</v>
      </c>
      <c r="V33" s="72">
        <f>V31+V32</f>
        <v>59.1</v>
      </c>
      <c r="W33" s="209">
        <f t="shared" si="4"/>
        <v>1</v>
      </c>
      <c r="X33" s="140">
        <f>SUM(X31:X32)</f>
        <v>0</v>
      </c>
      <c r="Y33" s="140">
        <f>SUM(Y31:Y32)</f>
        <v>0</v>
      </c>
      <c r="Z33" s="72">
        <f>X33+Y33</f>
        <v>0</v>
      </c>
      <c r="AA33" s="227">
        <f>SUM(AA31)</f>
        <v>1259.94</v>
      </c>
      <c r="AB33" s="65"/>
      <c r="AC33" s="94"/>
    </row>
    <row r="34" spans="1:29" s="61" customFormat="1">
      <c r="A34" s="302" t="s">
        <v>252</v>
      </c>
      <c r="B34" s="303"/>
      <c r="C34" s="303"/>
      <c r="D34" s="304"/>
      <c r="E34" s="98"/>
      <c r="F34" s="145"/>
      <c r="G34" s="145"/>
      <c r="H34" s="165"/>
      <c r="I34" s="145"/>
      <c r="J34" s="92"/>
      <c r="K34" s="73"/>
      <c r="L34" s="73"/>
      <c r="M34" s="73"/>
      <c r="N34" s="145"/>
      <c r="O34" s="145"/>
      <c r="P34" s="143"/>
      <c r="Q34" s="145"/>
      <c r="R34" s="145"/>
      <c r="S34" s="194"/>
      <c r="T34" s="173">
        <v>0</v>
      </c>
      <c r="U34" s="173">
        <v>0</v>
      </c>
      <c r="V34" s="143"/>
      <c r="W34" s="209"/>
      <c r="X34" s="143"/>
      <c r="Y34" s="143"/>
      <c r="Z34" s="143"/>
      <c r="AA34" s="226"/>
      <c r="AB34" s="137"/>
      <c r="AC34" s="93"/>
    </row>
    <row r="35" spans="1:29" s="61" customFormat="1" ht="60" customHeight="1">
      <c r="A35" s="325">
        <v>13</v>
      </c>
      <c r="B35" s="282" t="s">
        <v>253</v>
      </c>
      <c r="C35" s="98" t="s">
        <v>254</v>
      </c>
      <c r="D35" s="62" t="s">
        <v>448</v>
      </c>
      <c r="E35" s="98">
        <v>69</v>
      </c>
      <c r="F35" s="285">
        <v>1717.28</v>
      </c>
      <c r="G35" s="276">
        <v>1494.82</v>
      </c>
      <c r="H35" s="276">
        <v>0</v>
      </c>
      <c r="I35" s="276">
        <f>G35+H35</f>
        <v>1494.82</v>
      </c>
      <c r="J35" s="293" t="s">
        <v>197</v>
      </c>
      <c r="K35" s="322" t="s">
        <v>248</v>
      </c>
      <c r="L35" s="322" t="s">
        <v>453</v>
      </c>
      <c r="M35" s="322" t="s">
        <v>453</v>
      </c>
      <c r="N35" s="143">
        <v>22</v>
      </c>
      <c r="O35" s="143">
        <v>6.54</v>
      </c>
      <c r="P35" s="143">
        <f>N35+O35</f>
        <v>28.54</v>
      </c>
      <c r="Q35" s="143">
        <v>24.59</v>
      </c>
      <c r="R35" s="143">
        <v>2.4700000000000002</v>
      </c>
      <c r="S35" s="194">
        <f>Q35+R35</f>
        <v>27.06</v>
      </c>
      <c r="T35" s="173">
        <v>24.59</v>
      </c>
      <c r="U35" s="173">
        <v>2.4700000000000002</v>
      </c>
      <c r="V35" s="143">
        <f>T35+U35</f>
        <v>27.06</v>
      </c>
      <c r="W35" s="209">
        <f t="shared" si="4"/>
        <v>1</v>
      </c>
      <c r="X35" s="143">
        <f t="shared" ref="X35:X36" si="23">Q35-T35</f>
        <v>0</v>
      </c>
      <c r="Y35" s="143">
        <f t="shared" ref="Y35:Y36" si="24">R35-U35</f>
        <v>0</v>
      </c>
      <c r="Z35" s="143">
        <f>X35+Y35</f>
        <v>0</v>
      </c>
      <c r="AA35" s="290">
        <v>1390.06</v>
      </c>
      <c r="AB35" s="276">
        <f>I35-AA35</f>
        <v>104.75999999999999</v>
      </c>
      <c r="AC35" s="316" t="s">
        <v>102</v>
      </c>
    </row>
    <row r="36" spans="1:29" s="61" customFormat="1" ht="78.75">
      <c r="A36" s="327"/>
      <c r="B36" s="284"/>
      <c r="C36" s="98" t="s">
        <v>255</v>
      </c>
      <c r="D36" s="62" t="s">
        <v>256</v>
      </c>
      <c r="E36" s="98">
        <v>6</v>
      </c>
      <c r="F36" s="287"/>
      <c r="G36" s="277"/>
      <c r="H36" s="277"/>
      <c r="I36" s="277"/>
      <c r="J36" s="293"/>
      <c r="K36" s="324"/>
      <c r="L36" s="324"/>
      <c r="M36" s="324"/>
      <c r="N36" s="143">
        <v>29.64</v>
      </c>
      <c r="O36" s="143">
        <v>17.86</v>
      </c>
      <c r="P36" s="143">
        <f>N36+O36</f>
        <v>47.5</v>
      </c>
      <c r="Q36" s="143">
        <v>29.64</v>
      </c>
      <c r="R36" s="143">
        <v>18.13</v>
      </c>
      <c r="S36" s="194">
        <f>Q36+R36</f>
        <v>47.769999999999996</v>
      </c>
      <c r="T36" s="173">
        <v>29.64</v>
      </c>
      <c r="U36" s="173">
        <v>18.132000000000001</v>
      </c>
      <c r="V36" s="143">
        <f t="shared" si="7"/>
        <v>47.772000000000006</v>
      </c>
      <c r="W36" s="209">
        <f t="shared" si="4"/>
        <v>1.0000418672807203</v>
      </c>
      <c r="X36" s="143">
        <f t="shared" si="23"/>
        <v>0</v>
      </c>
      <c r="Y36" s="143">
        <f t="shared" si="24"/>
        <v>-2.0000000000024443E-3</v>
      </c>
      <c r="Z36" s="143">
        <f>X36+Y36</f>
        <v>-2.0000000000024443E-3</v>
      </c>
      <c r="AA36" s="292"/>
      <c r="AB36" s="277"/>
      <c r="AC36" s="318"/>
    </row>
    <row r="37" spans="1:29" s="66" customFormat="1">
      <c r="A37" s="296" t="s">
        <v>3</v>
      </c>
      <c r="B37" s="297"/>
      <c r="C37" s="297"/>
      <c r="D37" s="298"/>
      <c r="E37" s="94"/>
      <c r="F37" s="140">
        <f>SUM(F35)</f>
        <v>1717.28</v>
      </c>
      <c r="G37" s="140">
        <f>SUM(G35)</f>
        <v>1494.82</v>
      </c>
      <c r="H37" s="166">
        <f>SUM(H35)</f>
        <v>0</v>
      </c>
      <c r="I37" s="140">
        <f>SUM(I35)</f>
        <v>1494.82</v>
      </c>
      <c r="J37" s="92"/>
      <c r="K37" s="64"/>
      <c r="L37" s="64"/>
      <c r="M37" s="64"/>
      <c r="N37" s="140">
        <f>SUM(N35:N36)</f>
        <v>51.64</v>
      </c>
      <c r="O37" s="140">
        <f t="shared" ref="O37:V37" si="25">SUM(O35:O36)</f>
        <v>24.4</v>
      </c>
      <c r="P37" s="140">
        <f t="shared" si="25"/>
        <v>76.039999999999992</v>
      </c>
      <c r="Q37" s="140">
        <f t="shared" si="25"/>
        <v>54.230000000000004</v>
      </c>
      <c r="R37" s="140">
        <f t="shared" si="25"/>
        <v>20.599999999999998</v>
      </c>
      <c r="S37" s="192">
        <f t="shared" si="25"/>
        <v>74.83</v>
      </c>
      <c r="T37" s="171">
        <f t="shared" si="25"/>
        <v>54.230000000000004</v>
      </c>
      <c r="U37" s="171">
        <f t="shared" si="25"/>
        <v>20.602</v>
      </c>
      <c r="V37" s="140">
        <f t="shared" si="25"/>
        <v>74.832000000000008</v>
      </c>
      <c r="W37" s="209">
        <f t="shared" si="4"/>
        <v>1.00002672724843</v>
      </c>
      <c r="X37" s="140">
        <f>SUM(X35:X36)</f>
        <v>0</v>
      </c>
      <c r="Y37" s="140">
        <f>SUM(Y35:Y36)</f>
        <v>-2.0000000000024443E-3</v>
      </c>
      <c r="Z37" s="72">
        <f>X37+Y37</f>
        <v>-2.0000000000024443E-3</v>
      </c>
      <c r="AA37" s="224">
        <f>SUM(AA35:AA36)</f>
        <v>1390.06</v>
      </c>
      <c r="AB37" s="140">
        <f>SUM(AB35:AB36)</f>
        <v>104.75999999999999</v>
      </c>
      <c r="AC37" s="94"/>
    </row>
    <row r="38" spans="1:29" s="122" customFormat="1">
      <c r="A38" s="299" t="s">
        <v>429</v>
      </c>
      <c r="B38" s="300"/>
      <c r="C38" s="300"/>
      <c r="D38" s="301"/>
      <c r="E38" s="119"/>
      <c r="F38" s="119">
        <f>F37+F33+F29+F23+F14</f>
        <v>25217.919999999998</v>
      </c>
      <c r="G38" s="119">
        <f t="shared" ref="G38:I38" si="26">G37+G33+G29+G23+G14</f>
        <v>25944.04</v>
      </c>
      <c r="H38" s="119">
        <f t="shared" si="26"/>
        <v>2648.09</v>
      </c>
      <c r="I38" s="119">
        <f t="shared" si="26"/>
        <v>28592.13</v>
      </c>
      <c r="J38" s="120"/>
      <c r="K38" s="121"/>
      <c r="L38" s="121"/>
      <c r="M38" s="121"/>
      <c r="N38" s="119">
        <f>N37+N33+N29+N23+N14</f>
        <v>233.27</v>
      </c>
      <c r="O38" s="119">
        <f t="shared" ref="O38:V38" si="27">O37+O33+O29+O23+O14</f>
        <v>392.04</v>
      </c>
      <c r="P38" s="119">
        <f t="shared" si="27"/>
        <v>625.30999999999995</v>
      </c>
      <c r="Q38" s="119">
        <f t="shared" si="27"/>
        <v>208.22</v>
      </c>
      <c r="R38" s="119">
        <f t="shared" si="27"/>
        <v>391.06</v>
      </c>
      <c r="S38" s="192">
        <f t="shared" si="27"/>
        <v>599.28000000000009</v>
      </c>
      <c r="T38" s="119">
        <f t="shared" si="27"/>
        <v>208.22</v>
      </c>
      <c r="U38" s="119">
        <f t="shared" si="27"/>
        <v>391.06200000000001</v>
      </c>
      <c r="V38" s="119">
        <f t="shared" si="27"/>
        <v>599.28200000000004</v>
      </c>
      <c r="W38" s="209">
        <f t="shared" si="4"/>
        <v>1.000003337338139</v>
      </c>
      <c r="X38" s="119">
        <f>X37+X33+X29+X23+X14</f>
        <v>0</v>
      </c>
      <c r="Y38" s="119">
        <f t="shared" ref="Y38:AA38" si="28">Y37+Y33+Y29+Y23+Y14</f>
        <v>-2.0000000000024443E-3</v>
      </c>
      <c r="Z38" s="119">
        <f t="shared" si="28"/>
        <v>-2.0000000000024443E-3</v>
      </c>
      <c r="AA38" s="224">
        <f t="shared" si="28"/>
        <v>28568.07</v>
      </c>
      <c r="AB38" s="119">
        <f t="shared" ref="AB38" si="29">AB37+AB33+AB29+AB23+AB14</f>
        <v>244.88000000000056</v>
      </c>
      <c r="AC38" s="119"/>
    </row>
    <row r="39" spans="1:29" s="56" customFormat="1" ht="27">
      <c r="A39" s="309" t="s">
        <v>440</v>
      </c>
      <c r="B39" s="310"/>
      <c r="C39" s="310"/>
      <c r="D39" s="311"/>
      <c r="E39" s="6"/>
      <c r="F39" s="6"/>
      <c r="G39" s="6"/>
      <c r="H39" s="6"/>
      <c r="I39" s="140"/>
      <c r="J39" s="33"/>
      <c r="K39" s="105"/>
      <c r="L39" s="105"/>
      <c r="M39" s="64"/>
      <c r="N39" s="6"/>
      <c r="O39" s="6"/>
      <c r="P39" s="6"/>
      <c r="Q39" s="6"/>
      <c r="R39" s="6"/>
      <c r="S39" s="192"/>
      <c r="T39" s="171"/>
      <c r="U39" s="171"/>
      <c r="V39" s="6"/>
      <c r="W39" s="209"/>
      <c r="X39" s="6"/>
      <c r="Y39" s="6"/>
      <c r="Z39" s="6"/>
      <c r="AA39" s="228"/>
      <c r="AB39" s="65"/>
      <c r="AC39" s="6"/>
    </row>
    <row r="40" spans="1:29" s="61" customFormat="1">
      <c r="A40" s="328" t="s">
        <v>441</v>
      </c>
      <c r="B40" s="329"/>
      <c r="C40" s="329"/>
      <c r="D40" s="330"/>
      <c r="E40" s="98"/>
      <c r="F40" s="145"/>
      <c r="G40" s="145"/>
      <c r="H40" s="165"/>
      <c r="I40" s="145"/>
      <c r="J40" s="100"/>
      <c r="K40" s="73"/>
      <c r="L40" s="73"/>
      <c r="M40" s="73"/>
      <c r="N40" s="145"/>
      <c r="O40" s="145"/>
      <c r="P40" s="143"/>
      <c r="Q40" s="145"/>
      <c r="R40" s="145"/>
      <c r="S40" s="194"/>
      <c r="T40" s="173"/>
      <c r="U40" s="173"/>
      <c r="V40" s="143"/>
      <c r="W40" s="209"/>
      <c r="X40" s="143"/>
      <c r="Y40" s="143"/>
      <c r="Z40" s="143"/>
      <c r="AA40" s="226"/>
      <c r="AB40" s="137"/>
      <c r="AC40" s="93"/>
    </row>
    <row r="41" spans="1:29" s="61" customFormat="1" ht="78.75">
      <c r="A41" s="325">
        <v>14</v>
      </c>
      <c r="B41" s="282" t="s">
        <v>257</v>
      </c>
      <c r="C41" s="98" t="s">
        <v>258</v>
      </c>
      <c r="D41" s="62" t="s">
        <v>259</v>
      </c>
      <c r="E41" s="98">
        <v>93</v>
      </c>
      <c r="F41" s="319">
        <v>2266.02</v>
      </c>
      <c r="G41" s="319">
        <v>2212.08</v>
      </c>
      <c r="H41" s="319">
        <v>-7.17</v>
      </c>
      <c r="I41" s="319">
        <f>G41+H41</f>
        <v>2204.91</v>
      </c>
      <c r="J41" s="293" t="s">
        <v>260</v>
      </c>
      <c r="K41" s="322">
        <v>41194</v>
      </c>
      <c r="L41" s="322">
        <v>41528</v>
      </c>
      <c r="M41" s="322" t="s">
        <v>465</v>
      </c>
      <c r="N41" s="74">
        <v>31.57</v>
      </c>
      <c r="O41" s="74">
        <v>1.456</v>
      </c>
      <c r="P41" s="74">
        <f>N41+O41</f>
        <v>33.026000000000003</v>
      </c>
      <c r="Q41" s="74">
        <v>33.03</v>
      </c>
      <c r="R41" s="74">
        <v>0</v>
      </c>
      <c r="S41" s="194">
        <f>SUM(Q41:R41)</f>
        <v>33.03</v>
      </c>
      <c r="T41" s="173">
        <v>33.03</v>
      </c>
      <c r="U41" s="74">
        <v>0</v>
      </c>
      <c r="V41" s="143">
        <f t="shared" si="7"/>
        <v>33.03</v>
      </c>
      <c r="W41" s="209">
        <f t="shared" si="4"/>
        <v>1</v>
      </c>
      <c r="X41" s="143">
        <f t="shared" ref="X41:X43" si="30">Q41-T41</f>
        <v>0</v>
      </c>
      <c r="Y41" s="143">
        <f t="shared" ref="Y41:Y43" si="31">R41-U41</f>
        <v>0</v>
      </c>
      <c r="Z41" s="143">
        <f>X41+Y41</f>
        <v>0</v>
      </c>
      <c r="AA41" s="290">
        <v>2220.59</v>
      </c>
      <c r="AB41" s="276">
        <v>0</v>
      </c>
      <c r="AC41" s="316" t="s">
        <v>102</v>
      </c>
    </row>
    <row r="42" spans="1:29" s="61" customFormat="1" ht="105">
      <c r="A42" s="326"/>
      <c r="B42" s="283"/>
      <c r="C42" s="98" t="s">
        <v>261</v>
      </c>
      <c r="D42" s="62" t="s">
        <v>449</v>
      </c>
      <c r="E42" s="98">
        <v>55</v>
      </c>
      <c r="F42" s="320"/>
      <c r="G42" s="320"/>
      <c r="H42" s="320"/>
      <c r="I42" s="320"/>
      <c r="J42" s="293"/>
      <c r="K42" s="323"/>
      <c r="L42" s="323"/>
      <c r="M42" s="323"/>
      <c r="N42" s="74">
        <v>0</v>
      </c>
      <c r="O42" s="74">
        <v>20.96</v>
      </c>
      <c r="P42" s="74">
        <f>N42+O42</f>
        <v>20.96</v>
      </c>
      <c r="Q42" s="74">
        <v>0</v>
      </c>
      <c r="R42" s="74">
        <v>20.96</v>
      </c>
      <c r="S42" s="194">
        <f>SUM(Q42:R42)</f>
        <v>20.96</v>
      </c>
      <c r="T42" s="173">
        <v>0</v>
      </c>
      <c r="U42" s="74">
        <v>20.96</v>
      </c>
      <c r="V42" s="143">
        <f t="shared" si="7"/>
        <v>20.96</v>
      </c>
      <c r="W42" s="209">
        <f t="shared" si="4"/>
        <v>1</v>
      </c>
      <c r="X42" s="143">
        <f t="shared" si="30"/>
        <v>0</v>
      </c>
      <c r="Y42" s="143">
        <f t="shared" si="31"/>
        <v>0</v>
      </c>
      <c r="Z42" s="143">
        <f>X42+Y42</f>
        <v>0</v>
      </c>
      <c r="AA42" s="291"/>
      <c r="AB42" s="279"/>
      <c r="AC42" s="317"/>
    </row>
    <row r="43" spans="1:29" s="61" customFormat="1" ht="105">
      <c r="A43" s="327"/>
      <c r="B43" s="284"/>
      <c r="C43" s="98" t="s">
        <v>262</v>
      </c>
      <c r="D43" s="62" t="s">
        <v>263</v>
      </c>
      <c r="E43" s="98">
        <v>54</v>
      </c>
      <c r="F43" s="321"/>
      <c r="G43" s="321"/>
      <c r="H43" s="321"/>
      <c r="I43" s="321"/>
      <c r="J43" s="293"/>
      <c r="K43" s="324"/>
      <c r="L43" s="324"/>
      <c r="M43" s="324"/>
      <c r="N43" s="74">
        <v>7.2</v>
      </c>
      <c r="O43" s="74">
        <v>7.85</v>
      </c>
      <c r="P43" s="74">
        <f>N43+O43</f>
        <v>15.05</v>
      </c>
      <c r="Q43" s="74">
        <v>9.8569999999999993</v>
      </c>
      <c r="R43" s="74">
        <v>8.8840000000000003</v>
      </c>
      <c r="S43" s="194">
        <f>SUM(Q43:R43)</f>
        <v>18.741</v>
      </c>
      <c r="T43" s="74">
        <v>9.8569999999999993</v>
      </c>
      <c r="U43" s="74">
        <v>8.8840000000000003</v>
      </c>
      <c r="V43" s="143">
        <f t="shared" si="7"/>
        <v>18.741</v>
      </c>
      <c r="W43" s="209">
        <f t="shared" si="4"/>
        <v>1</v>
      </c>
      <c r="X43" s="143">
        <f t="shared" si="30"/>
        <v>0</v>
      </c>
      <c r="Y43" s="143">
        <f t="shared" si="31"/>
        <v>0</v>
      </c>
      <c r="Z43" s="143">
        <f>X43+Y43</f>
        <v>0</v>
      </c>
      <c r="AA43" s="292"/>
      <c r="AB43" s="277"/>
      <c r="AC43" s="318"/>
    </row>
    <row r="44" spans="1:29" s="66" customFormat="1">
      <c r="A44" s="296" t="s">
        <v>3</v>
      </c>
      <c r="B44" s="297"/>
      <c r="C44" s="297"/>
      <c r="D44" s="297"/>
      <c r="E44" s="63"/>
      <c r="F44" s="140">
        <f>SUM(F41)</f>
        <v>2266.02</v>
      </c>
      <c r="G44" s="140">
        <f>SUM(G41:G43)</f>
        <v>2212.08</v>
      </c>
      <c r="H44" s="166">
        <f>SUM(H41:H43)</f>
        <v>-7.17</v>
      </c>
      <c r="I44" s="140">
        <f>SUM(I41:I43)</f>
        <v>2204.91</v>
      </c>
      <c r="J44" s="92"/>
      <c r="K44" s="64"/>
      <c r="L44" s="64"/>
      <c r="M44" s="64"/>
      <c r="N44" s="140">
        <f t="shared" ref="N44:T44" si="32">SUM(N41:N43)</f>
        <v>38.770000000000003</v>
      </c>
      <c r="O44" s="140">
        <f t="shared" si="32"/>
        <v>30.265999999999998</v>
      </c>
      <c r="P44" s="140">
        <f t="shared" si="32"/>
        <v>69.036000000000001</v>
      </c>
      <c r="Q44" s="140">
        <f t="shared" si="32"/>
        <v>42.887</v>
      </c>
      <c r="R44" s="140">
        <f t="shared" si="32"/>
        <v>29.844000000000001</v>
      </c>
      <c r="S44" s="192">
        <f t="shared" si="32"/>
        <v>72.730999999999995</v>
      </c>
      <c r="T44" s="171">
        <f t="shared" si="32"/>
        <v>42.887</v>
      </c>
      <c r="U44" s="171">
        <f>SUM(U41:U43)</f>
        <v>29.844000000000001</v>
      </c>
      <c r="V44" s="72">
        <f>SUM(V41:V43)</f>
        <v>72.730999999999995</v>
      </c>
      <c r="W44" s="209">
        <f t="shared" si="4"/>
        <v>1</v>
      </c>
      <c r="X44" s="140">
        <f>SUM(X41:X43)</f>
        <v>0</v>
      </c>
      <c r="Y44" s="140">
        <f>SUM(Y41:Y43)</f>
        <v>0</v>
      </c>
      <c r="Z44" s="72">
        <f>X44+Y44</f>
        <v>0</v>
      </c>
      <c r="AA44" s="227">
        <f>SUM(AA41)</f>
        <v>2220.59</v>
      </c>
      <c r="AB44" s="65">
        <f>SUM(AB41)</f>
        <v>0</v>
      </c>
      <c r="AC44" s="94"/>
    </row>
    <row r="45" spans="1:29" s="61" customFormat="1">
      <c r="A45" s="302" t="s">
        <v>264</v>
      </c>
      <c r="B45" s="303"/>
      <c r="C45" s="303"/>
      <c r="D45" s="304"/>
      <c r="E45" s="98"/>
      <c r="F45" s="145"/>
      <c r="G45" s="145"/>
      <c r="H45" s="165"/>
      <c r="I45" s="145"/>
      <c r="J45" s="100"/>
      <c r="K45" s="73"/>
      <c r="L45" s="73"/>
      <c r="M45" s="73"/>
      <c r="N45" s="145"/>
      <c r="O45" s="145"/>
      <c r="P45" s="143"/>
      <c r="Q45" s="145"/>
      <c r="R45" s="145"/>
      <c r="S45" s="194"/>
      <c r="T45" s="173"/>
      <c r="U45" s="173"/>
      <c r="V45" s="143"/>
      <c r="W45" s="209"/>
      <c r="X45" s="143"/>
      <c r="Y45" s="143"/>
      <c r="Z45" s="143"/>
      <c r="AA45" s="226"/>
      <c r="AB45" s="137"/>
      <c r="AC45" s="93"/>
    </row>
    <row r="46" spans="1:29" s="61" customFormat="1" ht="105">
      <c r="A46" s="325">
        <v>15</v>
      </c>
      <c r="B46" s="282" t="s">
        <v>265</v>
      </c>
      <c r="C46" s="106" t="s">
        <v>266</v>
      </c>
      <c r="D46" s="75" t="s">
        <v>267</v>
      </c>
      <c r="E46" s="106">
        <v>1</v>
      </c>
      <c r="F46" s="285">
        <v>2144.9699999999998</v>
      </c>
      <c r="G46" s="285">
        <v>2464.85</v>
      </c>
      <c r="H46" s="285">
        <v>174.28</v>
      </c>
      <c r="I46" s="285">
        <f>H46+G46</f>
        <v>2639.13</v>
      </c>
      <c r="J46" s="312" t="s">
        <v>268</v>
      </c>
      <c r="K46" s="313" t="s">
        <v>269</v>
      </c>
      <c r="L46" s="313" t="s">
        <v>270</v>
      </c>
      <c r="M46" s="313" t="s">
        <v>464</v>
      </c>
      <c r="N46" s="145">
        <v>12</v>
      </c>
      <c r="O46" s="145">
        <v>4</v>
      </c>
      <c r="P46" s="143">
        <f>O46+N46</f>
        <v>16</v>
      </c>
      <c r="Q46" s="145">
        <v>12</v>
      </c>
      <c r="R46" s="145">
        <v>4</v>
      </c>
      <c r="S46" s="194">
        <f>Q46+R46</f>
        <v>16</v>
      </c>
      <c r="T46" s="173">
        <v>12</v>
      </c>
      <c r="U46" s="173">
        <v>4</v>
      </c>
      <c r="V46" s="143">
        <f>T46+U46</f>
        <v>16</v>
      </c>
      <c r="W46" s="209">
        <f t="shared" si="4"/>
        <v>1</v>
      </c>
      <c r="X46" s="143">
        <f t="shared" ref="X46:X52" si="33">Q46-T46</f>
        <v>0</v>
      </c>
      <c r="Y46" s="143">
        <f t="shared" ref="Y46:Y52" si="34">R46-U46</f>
        <v>0</v>
      </c>
      <c r="Z46" s="143">
        <f t="shared" ref="Z46:Z52" si="35">X46+Y46</f>
        <v>0</v>
      </c>
      <c r="AA46" s="290">
        <v>2646.71</v>
      </c>
      <c r="AB46" s="276">
        <f>I46-AA46</f>
        <v>-7.5799999999999272</v>
      </c>
      <c r="AC46" s="316" t="s">
        <v>271</v>
      </c>
    </row>
    <row r="47" spans="1:29" s="61" customFormat="1" ht="84" customHeight="1">
      <c r="A47" s="326"/>
      <c r="B47" s="283"/>
      <c r="C47" s="106" t="s">
        <v>272</v>
      </c>
      <c r="D47" s="75" t="s">
        <v>273</v>
      </c>
      <c r="E47" s="106">
        <v>31</v>
      </c>
      <c r="F47" s="286"/>
      <c r="G47" s="286"/>
      <c r="H47" s="286"/>
      <c r="I47" s="286"/>
      <c r="J47" s="312"/>
      <c r="K47" s="314"/>
      <c r="L47" s="314"/>
      <c r="M47" s="314"/>
      <c r="N47" s="145">
        <v>20</v>
      </c>
      <c r="O47" s="145">
        <v>0</v>
      </c>
      <c r="P47" s="143">
        <f>O47+N47</f>
        <v>20</v>
      </c>
      <c r="Q47" s="145">
        <v>20</v>
      </c>
      <c r="R47" s="145">
        <v>10</v>
      </c>
      <c r="S47" s="194">
        <f>Q47+R47</f>
        <v>30</v>
      </c>
      <c r="T47" s="175">
        <v>20</v>
      </c>
      <c r="U47" s="175">
        <v>10</v>
      </c>
      <c r="V47" s="143">
        <f>T47+U47</f>
        <v>30</v>
      </c>
      <c r="W47" s="209">
        <f t="shared" si="4"/>
        <v>1</v>
      </c>
      <c r="X47" s="143">
        <f t="shared" si="33"/>
        <v>0</v>
      </c>
      <c r="Y47" s="143">
        <f t="shared" si="34"/>
        <v>0</v>
      </c>
      <c r="Z47" s="143">
        <f t="shared" si="35"/>
        <v>0</v>
      </c>
      <c r="AA47" s="291"/>
      <c r="AB47" s="279"/>
      <c r="AC47" s="317"/>
    </row>
    <row r="48" spans="1:29" s="61" customFormat="1" ht="78.75" customHeight="1">
      <c r="A48" s="326"/>
      <c r="B48" s="283"/>
      <c r="C48" s="106" t="s">
        <v>274</v>
      </c>
      <c r="D48" s="75" t="s">
        <v>442</v>
      </c>
      <c r="E48" s="106">
        <v>53</v>
      </c>
      <c r="F48" s="286"/>
      <c r="G48" s="286"/>
      <c r="H48" s="286"/>
      <c r="I48" s="286"/>
      <c r="J48" s="312"/>
      <c r="K48" s="314"/>
      <c r="L48" s="314"/>
      <c r="M48" s="314"/>
      <c r="N48" s="145">
        <v>9.85</v>
      </c>
      <c r="O48" s="145">
        <v>0</v>
      </c>
      <c r="P48" s="143">
        <f>O48+N48</f>
        <v>9.85</v>
      </c>
      <c r="Q48" s="145">
        <v>9.7799999999999994</v>
      </c>
      <c r="R48" s="145">
        <v>0</v>
      </c>
      <c r="S48" s="194">
        <f>Q48+R48</f>
        <v>9.7799999999999994</v>
      </c>
      <c r="T48" s="173">
        <v>9.7799999999999994</v>
      </c>
      <c r="U48" s="173">
        <v>0</v>
      </c>
      <c r="V48" s="143">
        <f>T48+U48</f>
        <v>9.7799999999999994</v>
      </c>
      <c r="W48" s="209">
        <f t="shared" si="4"/>
        <v>1</v>
      </c>
      <c r="X48" s="143">
        <f t="shared" si="33"/>
        <v>0</v>
      </c>
      <c r="Y48" s="143">
        <f t="shared" si="34"/>
        <v>0</v>
      </c>
      <c r="Z48" s="143">
        <f t="shared" si="35"/>
        <v>0</v>
      </c>
      <c r="AA48" s="291"/>
      <c r="AB48" s="279"/>
      <c r="AC48" s="317"/>
    </row>
    <row r="49" spans="1:29" s="61" customFormat="1" ht="105">
      <c r="A49" s="327"/>
      <c r="B49" s="284"/>
      <c r="C49" s="106" t="s">
        <v>275</v>
      </c>
      <c r="D49" s="75" t="s">
        <v>276</v>
      </c>
      <c r="E49" s="106">
        <v>73</v>
      </c>
      <c r="F49" s="287"/>
      <c r="G49" s="287"/>
      <c r="H49" s="287"/>
      <c r="I49" s="287"/>
      <c r="J49" s="312"/>
      <c r="K49" s="315"/>
      <c r="L49" s="315"/>
      <c r="M49" s="315"/>
      <c r="N49" s="145">
        <v>16.98</v>
      </c>
      <c r="O49" s="145">
        <v>9.11</v>
      </c>
      <c r="P49" s="143">
        <f>O49+N49</f>
        <v>26.09</v>
      </c>
      <c r="Q49" s="145">
        <v>15.56</v>
      </c>
      <c r="R49" s="145">
        <v>11.12</v>
      </c>
      <c r="S49" s="194">
        <f>Q49+R49</f>
        <v>26.68</v>
      </c>
      <c r="T49" s="173">
        <v>15.56</v>
      </c>
      <c r="U49" s="173">
        <v>11.12</v>
      </c>
      <c r="V49" s="143">
        <f>T49+U49</f>
        <v>26.68</v>
      </c>
      <c r="W49" s="209">
        <f t="shared" si="4"/>
        <v>1</v>
      </c>
      <c r="X49" s="143">
        <f t="shared" si="33"/>
        <v>0</v>
      </c>
      <c r="Y49" s="143">
        <f t="shared" si="34"/>
        <v>0</v>
      </c>
      <c r="Z49" s="143">
        <f t="shared" si="35"/>
        <v>0</v>
      </c>
      <c r="AA49" s="292"/>
      <c r="AB49" s="277"/>
      <c r="AC49" s="318"/>
    </row>
    <row r="50" spans="1:29" s="61" customFormat="1" ht="157.5">
      <c r="A50" s="325">
        <v>16</v>
      </c>
      <c r="B50" s="282" t="s">
        <v>277</v>
      </c>
      <c r="C50" s="282">
        <v>16</v>
      </c>
      <c r="D50" s="75" t="s">
        <v>278</v>
      </c>
      <c r="E50" s="282">
        <v>72</v>
      </c>
      <c r="F50" s="285">
        <v>1628.29</v>
      </c>
      <c r="G50" s="285">
        <v>1876.92</v>
      </c>
      <c r="H50" s="285">
        <v>-0.23599999999999999</v>
      </c>
      <c r="I50" s="285">
        <f>H50+G50</f>
        <v>1876.684</v>
      </c>
      <c r="J50" s="312" t="s">
        <v>279</v>
      </c>
      <c r="K50" s="313" t="s">
        <v>280</v>
      </c>
      <c r="L50" s="313" t="s">
        <v>194</v>
      </c>
      <c r="M50" s="313" t="s">
        <v>466</v>
      </c>
      <c r="N50" s="285">
        <v>49.85</v>
      </c>
      <c r="O50" s="285">
        <v>14.847</v>
      </c>
      <c r="P50" s="276">
        <f>N50+O50</f>
        <v>64.697000000000003</v>
      </c>
      <c r="Q50" s="285">
        <v>28.43</v>
      </c>
      <c r="R50" s="285">
        <v>30.771999999999998</v>
      </c>
      <c r="S50" s="276">
        <f>Q50+R50</f>
        <v>59.201999999999998</v>
      </c>
      <c r="T50" s="285">
        <v>28.43</v>
      </c>
      <c r="U50" s="285">
        <v>30.77</v>
      </c>
      <c r="V50" s="276">
        <f t="shared" si="7"/>
        <v>59.2</v>
      </c>
      <c r="W50" s="418">
        <f>V50/S50</f>
        <v>0.99996621735752178</v>
      </c>
      <c r="X50" s="143">
        <f t="shared" si="33"/>
        <v>0</v>
      </c>
      <c r="Y50" s="143">
        <f t="shared" si="34"/>
        <v>1.9999999999988916E-3</v>
      </c>
      <c r="Z50" s="276">
        <f t="shared" si="35"/>
        <v>1.9999999999988916E-3</v>
      </c>
      <c r="AA50" s="290">
        <v>1873.21</v>
      </c>
      <c r="AB50" s="276">
        <f>I50-AA50</f>
        <v>3.4739999999999327</v>
      </c>
      <c r="AC50" s="308" t="s">
        <v>271</v>
      </c>
    </row>
    <row r="51" spans="1:29" s="61" customFormat="1" ht="52.5">
      <c r="A51" s="327"/>
      <c r="B51" s="284"/>
      <c r="C51" s="284"/>
      <c r="D51" s="75" t="s">
        <v>281</v>
      </c>
      <c r="E51" s="284"/>
      <c r="F51" s="287"/>
      <c r="G51" s="287"/>
      <c r="H51" s="287"/>
      <c r="I51" s="287"/>
      <c r="J51" s="312"/>
      <c r="K51" s="315"/>
      <c r="L51" s="315"/>
      <c r="M51" s="315"/>
      <c r="N51" s="287"/>
      <c r="O51" s="287"/>
      <c r="P51" s="277"/>
      <c r="Q51" s="287"/>
      <c r="R51" s="287"/>
      <c r="S51" s="277"/>
      <c r="T51" s="287"/>
      <c r="U51" s="287"/>
      <c r="V51" s="277"/>
      <c r="W51" s="419"/>
      <c r="X51" s="143">
        <f t="shared" si="33"/>
        <v>0</v>
      </c>
      <c r="Y51" s="143">
        <f t="shared" si="34"/>
        <v>0</v>
      </c>
      <c r="Z51" s="277"/>
      <c r="AA51" s="292"/>
      <c r="AB51" s="277"/>
      <c r="AC51" s="308"/>
    </row>
    <row r="52" spans="1:29" s="61" customFormat="1" ht="105">
      <c r="A52" s="97">
        <v>17</v>
      </c>
      <c r="B52" s="98" t="s">
        <v>282</v>
      </c>
      <c r="C52" s="98">
        <v>17</v>
      </c>
      <c r="D52" s="75" t="s">
        <v>283</v>
      </c>
      <c r="E52" s="98">
        <v>72</v>
      </c>
      <c r="F52" s="142">
        <v>2201.2800000000002</v>
      </c>
      <c r="G52" s="137">
        <v>2678.34</v>
      </c>
      <c r="H52" s="164">
        <v>441.77</v>
      </c>
      <c r="I52" s="143">
        <f>H52+G52</f>
        <v>3120.11</v>
      </c>
      <c r="J52" s="104" t="s">
        <v>284</v>
      </c>
      <c r="K52" s="103" t="s">
        <v>285</v>
      </c>
      <c r="L52" s="103" t="s">
        <v>286</v>
      </c>
      <c r="M52" s="114" t="s">
        <v>466</v>
      </c>
      <c r="N52" s="143">
        <v>47.99</v>
      </c>
      <c r="O52" s="143">
        <v>22</v>
      </c>
      <c r="P52" s="143">
        <f>N52+O52</f>
        <v>69.990000000000009</v>
      </c>
      <c r="Q52" s="143">
        <v>42.98</v>
      </c>
      <c r="R52" s="143">
        <v>27.04</v>
      </c>
      <c r="S52" s="194">
        <f>SUM(Q52:R52)</f>
        <v>70.02</v>
      </c>
      <c r="T52" s="173">
        <v>42.98</v>
      </c>
      <c r="U52" s="173">
        <v>27.04</v>
      </c>
      <c r="V52" s="143">
        <f>SUM(T52:U52)</f>
        <v>70.02</v>
      </c>
      <c r="W52" s="209">
        <f>V52/S52</f>
        <v>1</v>
      </c>
      <c r="X52" s="143">
        <f t="shared" si="33"/>
        <v>0</v>
      </c>
      <c r="Y52" s="143">
        <f t="shared" si="34"/>
        <v>0</v>
      </c>
      <c r="Z52" s="143">
        <f t="shared" si="35"/>
        <v>0</v>
      </c>
      <c r="AA52" s="223">
        <v>2916.01</v>
      </c>
      <c r="AB52" s="137">
        <v>0</v>
      </c>
      <c r="AC52" s="93" t="s">
        <v>271</v>
      </c>
    </row>
    <row r="53" spans="1:29" s="66" customFormat="1">
      <c r="A53" s="296" t="s">
        <v>3</v>
      </c>
      <c r="B53" s="297"/>
      <c r="C53" s="297"/>
      <c r="D53" s="298"/>
      <c r="E53" s="94"/>
      <c r="F53" s="140">
        <f>SUM(F46:F52)</f>
        <v>5974.54</v>
      </c>
      <c r="G53" s="140">
        <f>SUM(G46:G52)</f>
        <v>7020.1100000000006</v>
      </c>
      <c r="H53" s="166">
        <f>SUM(H46:H52)</f>
        <v>615.81399999999996</v>
      </c>
      <c r="I53" s="140">
        <f>SUM(I46:I52)</f>
        <v>7635.9240000000009</v>
      </c>
      <c r="J53" s="92"/>
      <c r="K53" s="64"/>
      <c r="L53" s="64"/>
      <c r="M53" s="64"/>
      <c r="N53" s="140">
        <f t="shared" ref="N53:V53" si="36">SUM(N46:N52)</f>
        <v>156.67000000000002</v>
      </c>
      <c r="O53" s="140">
        <f t="shared" si="36"/>
        <v>49.957000000000001</v>
      </c>
      <c r="P53" s="140">
        <f t="shared" si="36"/>
        <v>206.62700000000001</v>
      </c>
      <c r="Q53" s="140">
        <f t="shared" si="36"/>
        <v>128.75</v>
      </c>
      <c r="R53" s="140">
        <f t="shared" si="36"/>
        <v>82.931999999999988</v>
      </c>
      <c r="S53" s="192">
        <f t="shared" si="36"/>
        <v>211.68200000000002</v>
      </c>
      <c r="T53" s="171">
        <f t="shared" si="36"/>
        <v>128.75</v>
      </c>
      <c r="U53" s="171">
        <f t="shared" si="36"/>
        <v>82.93</v>
      </c>
      <c r="V53" s="140">
        <f t="shared" si="36"/>
        <v>211.68</v>
      </c>
      <c r="W53" s="209">
        <f t="shared" si="4"/>
        <v>0.99999055186553409</v>
      </c>
      <c r="X53" s="140">
        <f>SUM(X46:X52)</f>
        <v>0</v>
      </c>
      <c r="Y53" s="140">
        <f>SUM(Y46:Y52)</f>
        <v>1.9999999999988916E-3</v>
      </c>
      <c r="Z53" s="140">
        <f>SUM(Z46:Z52)</f>
        <v>1.9999999999988916E-3</v>
      </c>
      <c r="AA53" s="224">
        <f>SUM(AA46:AA52)</f>
        <v>7435.93</v>
      </c>
      <c r="AB53" s="140">
        <f>SUM(AB46:AB52)</f>
        <v>-4.1059999999999945</v>
      </c>
      <c r="AC53" s="94"/>
    </row>
    <row r="54" spans="1:29" s="61" customFormat="1">
      <c r="A54" s="302" t="s">
        <v>287</v>
      </c>
      <c r="B54" s="303"/>
      <c r="C54" s="303"/>
      <c r="D54" s="304"/>
      <c r="E54" s="98"/>
      <c r="F54" s="145"/>
      <c r="G54" s="145"/>
      <c r="H54" s="165"/>
      <c r="I54" s="145"/>
      <c r="J54" s="100"/>
      <c r="K54" s="73"/>
      <c r="L54" s="73"/>
      <c r="M54" s="73"/>
      <c r="N54" s="145"/>
      <c r="O54" s="145"/>
      <c r="P54" s="143"/>
      <c r="Q54" s="145"/>
      <c r="R54" s="145"/>
      <c r="S54" s="194"/>
      <c r="T54" s="173"/>
      <c r="U54" s="173"/>
      <c r="V54" s="143"/>
      <c r="W54" s="209"/>
      <c r="X54" s="143"/>
      <c r="Y54" s="143"/>
      <c r="Z54" s="143"/>
      <c r="AA54" s="226"/>
      <c r="AB54" s="137"/>
      <c r="AC54" s="93"/>
    </row>
    <row r="55" spans="1:29" s="61" customFormat="1" ht="78.75" customHeight="1">
      <c r="A55" s="325">
        <v>18</v>
      </c>
      <c r="B55" s="282" t="s">
        <v>288</v>
      </c>
      <c r="C55" s="98" t="s">
        <v>289</v>
      </c>
      <c r="D55" s="75" t="s">
        <v>290</v>
      </c>
      <c r="E55" s="98">
        <v>57</v>
      </c>
      <c r="F55" s="285">
        <v>2342.33</v>
      </c>
      <c r="G55" s="276">
        <v>2478.84</v>
      </c>
      <c r="H55" s="276">
        <v>246.18</v>
      </c>
      <c r="I55" s="276">
        <f>H55+G55</f>
        <v>2725.02</v>
      </c>
      <c r="J55" s="293" t="s">
        <v>291</v>
      </c>
      <c r="K55" s="322" t="s">
        <v>292</v>
      </c>
      <c r="L55" s="322" t="s">
        <v>293</v>
      </c>
      <c r="M55" s="322" t="s">
        <v>467</v>
      </c>
      <c r="N55" s="143">
        <v>9.14</v>
      </c>
      <c r="O55" s="143">
        <v>20.239999999999998</v>
      </c>
      <c r="P55" s="143">
        <f>N55+O55</f>
        <v>29.38</v>
      </c>
      <c r="Q55" s="143">
        <v>0</v>
      </c>
      <c r="R55" s="143">
        <v>29.38</v>
      </c>
      <c r="S55" s="194">
        <f>Q55+R55</f>
        <v>29.38</v>
      </c>
      <c r="T55" s="173">
        <v>0</v>
      </c>
      <c r="U55" s="173">
        <v>29.38</v>
      </c>
      <c r="V55" s="143">
        <f t="shared" si="7"/>
        <v>29.38</v>
      </c>
      <c r="W55" s="209">
        <f t="shared" si="4"/>
        <v>1</v>
      </c>
      <c r="X55" s="143">
        <f t="shared" ref="X55:X56" si="37">Q55-T55</f>
        <v>0</v>
      </c>
      <c r="Y55" s="143">
        <f t="shared" ref="Y55:Y56" si="38">R55-U55</f>
        <v>0</v>
      </c>
      <c r="Z55" s="143">
        <f>X55+Y55</f>
        <v>0</v>
      </c>
      <c r="AA55" s="290">
        <v>2705.56</v>
      </c>
      <c r="AB55" s="276">
        <f>I55-AA55</f>
        <v>19.460000000000036</v>
      </c>
      <c r="AC55" s="316" t="s">
        <v>271</v>
      </c>
    </row>
    <row r="56" spans="1:29" s="61" customFormat="1" ht="78.75">
      <c r="A56" s="327"/>
      <c r="B56" s="284"/>
      <c r="C56" s="98" t="s">
        <v>294</v>
      </c>
      <c r="D56" s="75" t="s">
        <v>295</v>
      </c>
      <c r="E56" s="98">
        <v>55</v>
      </c>
      <c r="F56" s="287"/>
      <c r="G56" s="277"/>
      <c r="H56" s="277"/>
      <c r="I56" s="277"/>
      <c r="J56" s="293"/>
      <c r="K56" s="324"/>
      <c r="L56" s="324"/>
      <c r="M56" s="324"/>
      <c r="N56" s="143">
        <v>0</v>
      </c>
      <c r="O56" s="143">
        <v>17</v>
      </c>
      <c r="P56" s="143">
        <f>N56+O56</f>
        <v>17</v>
      </c>
      <c r="Q56" s="143">
        <v>0</v>
      </c>
      <c r="R56" s="143">
        <v>17.809999999999999</v>
      </c>
      <c r="S56" s="194">
        <f>Q56+R56</f>
        <v>17.809999999999999</v>
      </c>
      <c r="T56" s="173">
        <v>0</v>
      </c>
      <c r="U56" s="173">
        <v>17.809999999999999</v>
      </c>
      <c r="V56" s="143">
        <f t="shared" si="7"/>
        <v>17.809999999999999</v>
      </c>
      <c r="W56" s="209">
        <f t="shared" si="4"/>
        <v>1</v>
      </c>
      <c r="X56" s="143">
        <f t="shared" si="37"/>
        <v>0</v>
      </c>
      <c r="Y56" s="143">
        <f t="shared" si="38"/>
        <v>0</v>
      </c>
      <c r="Z56" s="143">
        <f>X56+Y56</f>
        <v>0</v>
      </c>
      <c r="AA56" s="292"/>
      <c r="AB56" s="277"/>
      <c r="AC56" s="318"/>
    </row>
    <row r="57" spans="1:29" s="66" customFormat="1">
      <c r="A57" s="296" t="s">
        <v>3</v>
      </c>
      <c r="B57" s="297"/>
      <c r="C57" s="297"/>
      <c r="D57" s="298"/>
      <c r="E57" s="94"/>
      <c r="F57" s="140">
        <f>SUM(F55:F56)</f>
        <v>2342.33</v>
      </c>
      <c r="G57" s="140">
        <f t="shared" ref="G57:T57" si="39">SUM(G55:G56)</f>
        <v>2478.84</v>
      </c>
      <c r="H57" s="166">
        <f t="shared" si="39"/>
        <v>246.18</v>
      </c>
      <c r="I57" s="140">
        <f t="shared" si="39"/>
        <v>2725.02</v>
      </c>
      <c r="J57" s="92"/>
      <c r="K57" s="64"/>
      <c r="L57" s="64"/>
      <c r="M57" s="64"/>
      <c r="N57" s="140">
        <f t="shared" si="39"/>
        <v>9.14</v>
      </c>
      <c r="O57" s="140">
        <f t="shared" si="39"/>
        <v>37.239999999999995</v>
      </c>
      <c r="P57" s="140">
        <f t="shared" si="39"/>
        <v>46.379999999999995</v>
      </c>
      <c r="Q57" s="140">
        <f t="shared" si="39"/>
        <v>0</v>
      </c>
      <c r="R57" s="140">
        <f t="shared" si="39"/>
        <v>47.19</v>
      </c>
      <c r="S57" s="192">
        <f t="shared" si="39"/>
        <v>47.19</v>
      </c>
      <c r="T57" s="171">
        <f t="shared" si="39"/>
        <v>0</v>
      </c>
      <c r="U57" s="171">
        <f>SUM(U55:U56)</f>
        <v>47.19</v>
      </c>
      <c r="V57" s="72">
        <f t="shared" si="7"/>
        <v>47.19</v>
      </c>
      <c r="W57" s="209">
        <f t="shared" si="4"/>
        <v>1</v>
      </c>
      <c r="X57" s="140">
        <f>SUM(X55:X56)</f>
        <v>0</v>
      </c>
      <c r="Y57" s="140">
        <f t="shared" ref="Y57" si="40">SUM(Y55:Y56)</f>
        <v>0</v>
      </c>
      <c r="Z57" s="72">
        <f>X57+Y57</f>
        <v>0</v>
      </c>
      <c r="AA57" s="224">
        <f>SUM(AA55:AA56)</f>
        <v>2705.56</v>
      </c>
      <c r="AB57" s="140">
        <f>SUM(AB55:AB56)</f>
        <v>19.460000000000036</v>
      </c>
      <c r="AC57" s="94"/>
    </row>
    <row r="58" spans="1:29" s="61" customFormat="1">
      <c r="A58" s="302" t="s">
        <v>296</v>
      </c>
      <c r="B58" s="303"/>
      <c r="C58" s="303"/>
      <c r="D58" s="304"/>
      <c r="E58" s="98"/>
      <c r="F58" s="145"/>
      <c r="G58" s="145"/>
      <c r="H58" s="165"/>
      <c r="I58" s="145"/>
      <c r="J58" s="100"/>
      <c r="K58" s="73"/>
      <c r="L58" s="73"/>
      <c r="M58" s="73"/>
      <c r="N58" s="145"/>
      <c r="O58" s="145"/>
      <c r="P58" s="143"/>
      <c r="Q58" s="145"/>
      <c r="R58" s="145"/>
      <c r="S58" s="194"/>
      <c r="T58" s="173"/>
      <c r="U58" s="173"/>
      <c r="V58" s="143"/>
      <c r="W58" s="209"/>
      <c r="X58" s="143"/>
      <c r="Y58" s="143"/>
      <c r="Z58" s="143"/>
      <c r="AA58" s="226"/>
      <c r="AB58" s="137"/>
      <c r="AC58" s="93"/>
    </row>
    <row r="59" spans="1:29" s="61" customFormat="1" ht="78.75">
      <c r="A59" s="325">
        <v>19</v>
      </c>
      <c r="B59" s="282" t="s">
        <v>297</v>
      </c>
      <c r="C59" s="98" t="s">
        <v>298</v>
      </c>
      <c r="D59" s="75" t="s">
        <v>299</v>
      </c>
      <c r="E59" s="98">
        <v>41</v>
      </c>
      <c r="F59" s="285">
        <v>2814</v>
      </c>
      <c r="G59" s="285">
        <v>2736.37</v>
      </c>
      <c r="H59" s="285">
        <v>139.88</v>
      </c>
      <c r="I59" s="276">
        <f>H59+G59</f>
        <v>2876.25</v>
      </c>
      <c r="J59" s="293" t="s">
        <v>300</v>
      </c>
      <c r="K59" s="322" t="s">
        <v>301</v>
      </c>
      <c r="L59" s="322" t="s">
        <v>302</v>
      </c>
      <c r="M59" s="322" t="s">
        <v>468</v>
      </c>
      <c r="N59" s="143">
        <v>0.61</v>
      </c>
      <c r="O59" s="143">
        <v>26.23</v>
      </c>
      <c r="P59" s="143">
        <f>N59+O59</f>
        <v>26.84</v>
      </c>
      <c r="Q59" s="143">
        <v>0</v>
      </c>
      <c r="R59" s="143">
        <v>30.04</v>
      </c>
      <c r="S59" s="194">
        <f>Q59+R59</f>
        <v>30.04</v>
      </c>
      <c r="T59" s="173">
        <v>0</v>
      </c>
      <c r="U59" s="173">
        <v>30.04</v>
      </c>
      <c r="V59" s="143">
        <f t="shared" si="7"/>
        <v>30.04</v>
      </c>
      <c r="W59" s="209">
        <f t="shared" si="4"/>
        <v>1</v>
      </c>
      <c r="X59" s="143">
        <f t="shared" ref="X59:X62" si="41">Q59-T59</f>
        <v>0</v>
      </c>
      <c r="Y59" s="143">
        <f t="shared" ref="Y59:Y62" si="42">R59-U59</f>
        <v>0</v>
      </c>
      <c r="Z59" s="143">
        <f>X59+Y59</f>
        <v>0</v>
      </c>
      <c r="AA59" s="290">
        <v>2882.39</v>
      </c>
      <c r="AB59" s="276">
        <f>I59-AA59</f>
        <v>-6.1399999999998727</v>
      </c>
      <c r="AC59" s="316" t="s">
        <v>102</v>
      </c>
    </row>
    <row r="60" spans="1:29" s="61" customFormat="1" ht="62.25" customHeight="1">
      <c r="A60" s="327"/>
      <c r="B60" s="284"/>
      <c r="C60" s="98" t="s">
        <v>303</v>
      </c>
      <c r="D60" s="75" t="s">
        <v>304</v>
      </c>
      <c r="E60" s="98">
        <v>41</v>
      </c>
      <c r="F60" s="287"/>
      <c r="G60" s="287"/>
      <c r="H60" s="287"/>
      <c r="I60" s="277"/>
      <c r="J60" s="293"/>
      <c r="K60" s="324"/>
      <c r="L60" s="324"/>
      <c r="M60" s="324"/>
      <c r="N60" s="143">
        <v>0</v>
      </c>
      <c r="O60" s="143">
        <v>26.15</v>
      </c>
      <c r="P60" s="143">
        <f>N60+O60</f>
        <v>26.15</v>
      </c>
      <c r="Q60" s="143">
        <v>0</v>
      </c>
      <c r="R60" s="143">
        <v>26.15</v>
      </c>
      <c r="S60" s="194">
        <f>Q60+R60</f>
        <v>26.15</v>
      </c>
      <c r="T60" s="173">
        <v>0</v>
      </c>
      <c r="U60" s="173">
        <v>26.15</v>
      </c>
      <c r="V60" s="143">
        <f t="shared" si="7"/>
        <v>26.15</v>
      </c>
      <c r="W60" s="209">
        <f t="shared" si="4"/>
        <v>1</v>
      </c>
      <c r="X60" s="143">
        <f t="shared" si="41"/>
        <v>0</v>
      </c>
      <c r="Y60" s="143">
        <f t="shared" si="42"/>
        <v>0</v>
      </c>
      <c r="Z60" s="143">
        <f>X60+Y60</f>
        <v>0</v>
      </c>
      <c r="AA60" s="292"/>
      <c r="AB60" s="277"/>
      <c r="AC60" s="318"/>
    </row>
    <row r="61" spans="1:29" s="61" customFormat="1" ht="105">
      <c r="A61" s="325">
        <v>20</v>
      </c>
      <c r="B61" s="282" t="s">
        <v>305</v>
      </c>
      <c r="C61" s="98" t="s">
        <v>306</v>
      </c>
      <c r="D61" s="75" t="s">
        <v>307</v>
      </c>
      <c r="E61" s="98">
        <v>41</v>
      </c>
      <c r="F61" s="276">
        <v>2404</v>
      </c>
      <c r="G61" s="276">
        <v>2577.8200000000002</v>
      </c>
      <c r="H61" s="285">
        <v>227.56</v>
      </c>
      <c r="I61" s="276">
        <f>H61+G61</f>
        <v>2805.38</v>
      </c>
      <c r="J61" s="293" t="s">
        <v>284</v>
      </c>
      <c r="K61" s="322" t="s">
        <v>308</v>
      </c>
      <c r="L61" s="322" t="s">
        <v>309</v>
      </c>
      <c r="M61" s="322" t="s">
        <v>469</v>
      </c>
      <c r="N61" s="143">
        <v>0</v>
      </c>
      <c r="O61" s="143">
        <v>24.45</v>
      </c>
      <c r="P61" s="143">
        <f>N61+O61</f>
        <v>24.45</v>
      </c>
      <c r="Q61" s="143">
        <v>0</v>
      </c>
      <c r="R61" s="143">
        <v>24.114999999999998</v>
      </c>
      <c r="S61" s="194">
        <f>Q61+R61</f>
        <v>24.114999999999998</v>
      </c>
      <c r="T61" s="173">
        <v>0</v>
      </c>
      <c r="U61" s="173">
        <v>24.114999999999998</v>
      </c>
      <c r="V61" s="143">
        <f t="shared" si="7"/>
        <v>24.114999999999998</v>
      </c>
      <c r="W61" s="209">
        <f t="shared" si="4"/>
        <v>1</v>
      </c>
      <c r="X61" s="143">
        <f t="shared" si="41"/>
        <v>0</v>
      </c>
      <c r="Y61" s="143">
        <f t="shared" si="42"/>
        <v>0</v>
      </c>
      <c r="Z61" s="143">
        <f>X61+Y61</f>
        <v>0</v>
      </c>
      <c r="AA61" s="290">
        <v>2826.62</v>
      </c>
      <c r="AB61" s="276">
        <v>0</v>
      </c>
      <c r="AC61" s="316" t="s">
        <v>102</v>
      </c>
    </row>
    <row r="62" spans="1:29" s="61" customFormat="1" ht="78.75">
      <c r="A62" s="327"/>
      <c r="B62" s="284"/>
      <c r="C62" s="98" t="s">
        <v>310</v>
      </c>
      <c r="D62" s="75" t="s">
        <v>311</v>
      </c>
      <c r="E62" s="98">
        <v>41</v>
      </c>
      <c r="F62" s="277"/>
      <c r="G62" s="277"/>
      <c r="H62" s="287"/>
      <c r="I62" s="277"/>
      <c r="J62" s="293"/>
      <c r="K62" s="324"/>
      <c r="L62" s="324"/>
      <c r="M62" s="324"/>
      <c r="N62" s="143">
        <v>21.88</v>
      </c>
      <c r="O62" s="143">
        <v>16.29</v>
      </c>
      <c r="P62" s="143">
        <f>N62+O62</f>
        <v>38.17</v>
      </c>
      <c r="Q62" s="143">
        <v>6.25</v>
      </c>
      <c r="R62" s="143">
        <v>35.57</v>
      </c>
      <c r="S62" s="194">
        <f>Q62+R62</f>
        <v>41.82</v>
      </c>
      <c r="T62" s="173">
        <v>6.25</v>
      </c>
      <c r="U62" s="173">
        <v>35.57</v>
      </c>
      <c r="V62" s="143">
        <f t="shared" si="7"/>
        <v>41.82</v>
      </c>
      <c r="W62" s="209">
        <f t="shared" si="4"/>
        <v>1</v>
      </c>
      <c r="X62" s="143">
        <f t="shared" si="41"/>
        <v>0</v>
      </c>
      <c r="Y62" s="143">
        <f t="shared" si="42"/>
        <v>0</v>
      </c>
      <c r="Z62" s="143">
        <f>X62+Y62</f>
        <v>0</v>
      </c>
      <c r="AA62" s="292"/>
      <c r="AB62" s="277"/>
      <c r="AC62" s="318"/>
    </row>
    <row r="63" spans="1:29" s="66" customFormat="1">
      <c r="A63" s="296" t="s">
        <v>3</v>
      </c>
      <c r="B63" s="297"/>
      <c r="C63" s="297"/>
      <c r="D63" s="298"/>
      <c r="E63" s="94"/>
      <c r="F63" s="140">
        <f>SUM(F59:F62)</f>
        <v>5218</v>
      </c>
      <c r="G63" s="140">
        <f>SUM(G59:G62)</f>
        <v>5314.1900000000005</v>
      </c>
      <c r="H63" s="166">
        <f>SUM(H59:H62)</f>
        <v>367.44</v>
      </c>
      <c r="I63" s="140">
        <f>SUM(I59:I62)</f>
        <v>5681.63</v>
      </c>
      <c r="J63" s="92"/>
      <c r="K63" s="64"/>
      <c r="L63" s="64"/>
      <c r="M63" s="64"/>
      <c r="N63" s="140">
        <f>SUM(N59:N62)</f>
        <v>22.49</v>
      </c>
      <c r="O63" s="140">
        <f t="shared" ref="O63:V63" si="43">SUM(O59:O62)</f>
        <v>93.12</v>
      </c>
      <c r="P63" s="140">
        <f t="shared" si="43"/>
        <v>115.61</v>
      </c>
      <c r="Q63" s="140">
        <f t="shared" si="43"/>
        <v>6.25</v>
      </c>
      <c r="R63" s="140">
        <f t="shared" si="43"/>
        <v>115.875</v>
      </c>
      <c r="S63" s="192">
        <f t="shared" si="43"/>
        <v>122.125</v>
      </c>
      <c r="T63" s="171">
        <f t="shared" si="43"/>
        <v>6.25</v>
      </c>
      <c r="U63" s="171">
        <f t="shared" si="43"/>
        <v>115.875</v>
      </c>
      <c r="V63" s="140">
        <f t="shared" si="43"/>
        <v>122.125</v>
      </c>
      <c r="W63" s="209">
        <f t="shared" si="4"/>
        <v>1</v>
      </c>
      <c r="X63" s="140">
        <f>SUM(X59:X62)</f>
        <v>0</v>
      </c>
      <c r="Y63" s="140">
        <f>SUM(Y59:Y62)</f>
        <v>0</v>
      </c>
      <c r="Z63" s="140">
        <f>SUM(Z59:Z62)</f>
        <v>0</v>
      </c>
      <c r="AA63" s="224">
        <f>SUM(AA59:AA62)</f>
        <v>5709.01</v>
      </c>
      <c r="AB63" s="140">
        <f>SUM(AB59:AB62)</f>
        <v>-6.1399999999998727</v>
      </c>
      <c r="AC63" s="94"/>
    </row>
    <row r="64" spans="1:29" s="122" customFormat="1">
      <c r="A64" s="299" t="s">
        <v>443</v>
      </c>
      <c r="B64" s="300"/>
      <c r="C64" s="300"/>
      <c r="D64" s="301"/>
      <c r="E64" s="119"/>
      <c r="F64" s="119">
        <f>F63+F57+F53+F44</f>
        <v>15800.89</v>
      </c>
      <c r="G64" s="119">
        <f t="shared" ref="G64:I64" si="44">G63+G57+G53+G44</f>
        <v>17025.22</v>
      </c>
      <c r="H64" s="119">
        <f t="shared" si="44"/>
        <v>1222.2639999999999</v>
      </c>
      <c r="I64" s="119">
        <f t="shared" si="44"/>
        <v>18247.484</v>
      </c>
      <c r="J64" s="120"/>
      <c r="K64" s="121"/>
      <c r="L64" s="121"/>
      <c r="M64" s="121"/>
      <c r="N64" s="119">
        <f>N63+N57+N53+N44</f>
        <v>227.07000000000002</v>
      </c>
      <c r="O64" s="119">
        <f t="shared" ref="O64:V64" si="45">O63+O57+O53+O44</f>
        <v>210.583</v>
      </c>
      <c r="P64" s="119">
        <f t="shared" si="45"/>
        <v>437.65300000000002</v>
      </c>
      <c r="Q64" s="119">
        <f t="shared" si="45"/>
        <v>177.887</v>
      </c>
      <c r="R64" s="119">
        <f t="shared" si="45"/>
        <v>275.84100000000001</v>
      </c>
      <c r="S64" s="192">
        <f t="shared" si="45"/>
        <v>453.72800000000001</v>
      </c>
      <c r="T64" s="119">
        <f t="shared" si="45"/>
        <v>177.887</v>
      </c>
      <c r="U64" s="119">
        <f t="shared" si="45"/>
        <v>275.839</v>
      </c>
      <c r="V64" s="119">
        <f t="shared" si="45"/>
        <v>453.726</v>
      </c>
      <c r="W64" s="209">
        <f t="shared" si="4"/>
        <v>0.99999559207278366</v>
      </c>
      <c r="X64" s="119">
        <f>X63+X57+X53+X44</f>
        <v>0</v>
      </c>
      <c r="Y64" s="119">
        <f t="shared" ref="Y64:AA64" si="46">Y63+Y57+Y53+Y44</f>
        <v>1.9999999999988916E-3</v>
      </c>
      <c r="Z64" s="119">
        <f t="shared" si="46"/>
        <v>1.9999999999988916E-3</v>
      </c>
      <c r="AA64" s="224">
        <f t="shared" si="46"/>
        <v>18071.09</v>
      </c>
      <c r="AB64" s="119">
        <f t="shared" ref="AB64" si="47">AB63+AB57+AB53+AB44</f>
        <v>9.2140000000001692</v>
      </c>
      <c r="AC64" s="119"/>
    </row>
    <row r="65" spans="1:29" s="56" customFormat="1" ht="27">
      <c r="A65" s="309" t="s">
        <v>444</v>
      </c>
      <c r="B65" s="310"/>
      <c r="C65" s="310"/>
      <c r="D65" s="311"/>
      <c r="E65" s="6"/>
      <c r="F65" s="6"/>
      <c r="G65" s="6"/>
      <c r="H65" s="6"/>
      <c r="I65" s="140"/>
      <c r="J65" s="33"/>
      <c r="K65" s="105"/>
      <c r="L65" s="105"/>
      <c r="M65" s="64"/>
      <c r="N65" s="6"/>
      <c r="O65" s="6"/>
      <c r="P65" s="6"/>
      <c r="Q65" s="6"/>
      <c r="R65" s="6"/>
      <c r="S65" s="192"/>
      <c r="T65" s="171"/>
      <c r="U65" s="171"/>
      <c r="V65" s="6"/>
      <c r="W65" s="209"/>
      <c r="X65" s="6"/>
      <c r="Y65" s="6"/>
      <c r="Z65" s="6"/>
      <c r="AA65" s="224"/>
      <c r="AB65" s="65"/>
      <c r="AC65" s="6"/>
    </row>
    <row r="66" spans="1:29" s="61" customFormat="1">
      <c r="A66" s="307" t="s">
        <v>312</v>
      </c>
      <c r="B66" s="307"/>
      <c r="C66" s="307"/>
      <c r="D66" s="307"/>
      <c r="E66" s="98"/>
      <c r="F66" s="145"/>
      <c r="G66" s="145"/>
      <c r="H66" s="165"/>
      <c r="I66" s="145"/>
      <c r="J66" s="100"/>
      <c r="K66" s="73"/>
      <c r="L66" s="73"/>
      <c r="M66" s="73"/>
      <c r="N66" s="145"/>
      <c r="O66" s="145"/>
      <c r="P66" s="143"/>
      <c r="Q66" s="145"/>
      <c r="R66" s="145"/>
      <c r="S66" s="194"/>
      <c r="T66" s="173"/>
      <c r="U66" s="173"/>
      <c r="V66" s="143"/>
      <c r="W66" s="211"/>
      <c r="X66" s="143"/>
      <c r="Y66" s="143"/>
      <c r="Z66" s="143"/>
      <c r="AA66" s="229"/>
      <c r="AB66" s="143"/>
      <c r="AC66" s="93"/>
    </row>
    <row r="67" spans="1:29" s="61" customFormat="1" ht="157.5">
      <c r="A67" s="95">
        <v>21</v>
      </c>
      <c r="B67" s="98" t="s">
        <v>313</v>
      </c>
      <c r="C67" s="96">
        <v>21</v>
      </c>
      <c r="D67" s="76" t="s">
        <v>314</v>
      </c>
      <c r="E67" s="96">
        <v>132</v>
      </c>
      <c r="F67" s="144">
        <v>2766</v>
      </c>
      <c r="G67" s="144">
        <v>3042.53</v>
      </c>
      <c r="H67" s="163">
        <v>135.88</v>
      </c>
      <c r="I67" s="144">
        <f>G67+H67</f>
        <v>3178.4100000000003</v>
      </c>
      <c r="J67" s="77" t="s">
        <v>315</v>
      </c>
      <c r="K67" s="91" t="s">
        <v>316</v>
      </c>
      <c r="L67" s="91" t="s">
        <v>317</v>
      </c>
      <c r="M67" s="108" t="s">
        <v>318</v>
      </c>
      <c r="N67" s="144">
        <v>25.3</v>
      </c>
      <c r="O67" s="144">
        <v>43.79</v>
      </c>
      <c r="P67" s="143">
        <f>N67+O67</f>
        <v>69.09</v>
      </c>
      <c r="Q67" s="144">
        <v>16.384</v>
      </c>
      <c r="R67" s="144">
        <v>45.22</v>
      </c>
      <c r="S67" s="194">
        <f>Q67+R67</f>
        <v>61.603999999999999</v>
      </c>
      <c r="T67" s="173">
        <v>16.384</v>
      </c>
      <c r="U67" s="173">
        <v>45.22</v>
      </c>
      <c r="V67" s="143">
        <f t="shared" si="7"/>
        <v>61.603999999999999</v>
      </c>
      <c r="W67" s="211">
        <f t="shared" si="4"/>
        <v>1</v>
      </c>
      <c r="X67" s="143">
        <f t="shared" ref="X67:X71" si="48">Q67-T67</f>
        <v>0</v>
      </c>
      <c r="Y67" s="143">
        <f t="shared" ref="Y67:Y71" si="49">R67-U67</f>
        <v>0</v>
      </c>
      <c r="Z67" s="143">
        <f>X67+Y67</f>
        <v>0</v>
      </c>
      <c r="AA67" s="230">
        <v>3114.94</v>
      </c>
      <c r="AB67" s="143">
        <f>I67-AA67</f>
        <v>63.470000000000255</v>
      </c>
      <c r="AC67" s="93" t="s">
        <v>102</v>
      </c>
    </row>
    <row r="68" spans="1:29" s="61" customFormat="1" ht="131.25">
      <c r="A68" s="294">
        <v>22</v>
      </c>
      <c r="B68" s="295" t="s">
        <v>319</v>
      </c>
      <c r="C68" s="98" t="s">
        <v>320</v>
      </c>
      <c r="D68" s="76" t="s">
        <v>321</v>
      </c>
      <c r="E68" s="96" t="s">
        <v>322</v>
      </c>
      <c r="F68" s="281">
        <v>2414.1</v>
      </c>
      <c r="G68" s="281">
        <v>2653.24</v>
      </c>
      <c r="H68" s="281">
        <v>260.39999999999998</v>
      </c>
      <c r="I68" s="278">
        <f>G68+H68</f>
        <v>2913.64</v>
      </c>
      <c r="J68" s="293" t="s">
        <v>323</v>
      </c>
      <c r="K68" s="288" t="s">
        <v>324</v>
      </c>
      <c r="L68" s="288">
        <v>42394</v>
      </c>
      <c r="M68" s="288">
        <v>42394</v>
      </c>
      <c r="N68" s="143">
        <v>3.4</v>
      </c>
      <c r="O68" s="143">
        <v>23.63</v>
      </c>
      <c r="P68" s="143">
        <f>N68+O68</f>
        <v>27.029999999999998</v>
      </c>
      <c r="Q68" s="143">
        <v>0</v>
      </c>
      <c r="R68" s="143">
        <v>21.32</v>
      </c>
      <c r="S68" s="194">
        <f>Q68+R68</f>
        <v>21.32</v>
      </c>
      <c r="T68" s="173">
        <v>0</v>
      </c>
      <c r="U68" s="173">
        <v>21.32</v>
      </c>
      <c r="V68" s="168">
        <f>T68+U68</f>
        <v>21.32</v>
      </c>
      <c r="W68" s="211">
        <f t="shared" si="4"/>
        <v>1</v>
      </c>
      <c r="X68" s="143">
        <f t="shared" si="48"/>
        <v>0</v>
      </c>
      <c r="Y68" s="143">
        <f t="shared" si="49"/>
        <v>0</v>
      </c>
      <c r="Z68" s="143">
        <f>X68+Y68</f>
        <v>0</v>
      </c>
      <c r="AA68" s="289">
        <v>2921.45</v>
      </c>
      <c r="AB68" s="278">
        <f>I68-AA68</f>
        <v>-7.8099999999999454</v>
      </c>
      <c r="AC68" s="308" t="s">
        <v>102</v>
      </c>
    </row>
    <row r="69" spans="1:29" s="61" customFormat="1" ht="78.75">
      <c r="A69" s="294"/>
      <c r="B69" s="295"/>
      <c r="C69" s="98" t="s">
        <v>326</v>
      </c>
      <c r="D69" s="76" t="s">
        <v>327</v>
      </c>
      <c r="E69" s="96">
        <v>49</v>
      </c>
      <c r="F69" s="281"/>
      <c r="G69" s="281"/>
      <c r="H69" s="281"/>
      <c r="I69" s="278"/>
      <c r="J69" s="293"/>
      <c r="K69" s="288"/>
      <c r="L69" s="288"/>
      <c r="M69" s="288"/>
      <c r="N69" s="143">
        <v>0</v>
      </c>
      <c r="O69" s="143">
        <v>14.76</v>
      </c>
      <c r="P69" s="143">
        <f>N69+O69</f>
        <v>14.76</v>
      </c>
      <c r="Q69" s="143">
        <v>0</v>
      </c>
      <c r="R69" s="143">
        <v>9.17</v>
      </c>
      <c r="S69" s="194">
        <f>Q69+R69</f>
        <v>9.17</v>
      </c>
      <c r="T69" s="173">
        <v>0</v>
      </c>
      <c r="U69" s="173">
        <v>9.17</v>
      </c>
      <c r="V69" s="168">
        <f>T69+U69</f>
        <v>9.17</v>
      </c>
      <c r="W69" s="211">
        <f t="shared" si="4"/>
        <v>1</v>
      </c>
      <c r="X69" s="143">
        <f t="shared" si="48"/>
        <v>0</v>
      </c>
      <c r="Y69" s="143">
        <f t="shared" si="49"/>
        <v>0</v>
      </c>
      <c r="Z69" s="143">
        <f>X69+Y69</f>
        <v>0</v>
      </c>
      <c r="AA69" s="289"/>
      <c r="AB69" s="278"/>
      <c r="AC69" s="308"/>
    </row>
    <row r="70" spans="1:29" s="61" customFormat="1" ht="78.75">
      <c r="A70" s="294">
        <v>23</v>
      </c>
      <c r="B70" s="295" t="s">
        <v>328</v>
      </c>
      <c r="C70" s="98" t="s">
        <v>329</v>
      </c>
      <c r="D70" s="76" t="s">
        <v>330</v>
      </c>
      <c r="E70" s="96">
        <v>131</v>
      </c>
      <c r="F70" s="281">
        <v>2937</v>
      </c>
      <c r="G70" s="281">
        <v>2951.09</v>
      </c>
      <c r="H70" s="281">
        <v>259.64</v>
      </c>
      <c r="I70" s="278">
        <f>G70+H70</f>
        <v>3210.73</v>
      </c>
      <c r="J70" s="293" t="s">
        <v>204</v>
      </c>
      <c r="K70" s="288" t="s">
        <v>331</v>
      </c>
      <c r="L70" s="288" t="s">
        <v>332</v>
      </c>
      <c r="M70" s="288" t="s">
        <v>425</v>
      </c>
      <c r="N70" s="143">
        <v>6.2</v>
      </c>
      <c r="O70" s="143">
        <v>12.9</v>
      </c>
      <c r="P70" s="143">
        <f>N70+O70</f>
        <v>19.100000000000001</v>
      </c>
      <c r="Q70" s="143">
        <v>1.9039999999999999</v>
      </c>
      <c r="R70" s="143">
        <v>14.365</v>
      </c>
      <c r="S70" s="194">
        <f>Q70+R70</f>
        <v>16.268999999999998</v>
      </c>
      <c r="T70" s="173">
        <v>1.9039999999999999</v>
      </c>
      <c r="U70" s="173">
        <v>14.365</v>
      </c>
      <c r="V70" s="143">
        <f t="shared" si="7"/>
        <v>16.268999999999998</v>
      </c>
      <c r="W70" s="211">
        <f t="shared" si="4"/>
        <v>1</v>
      </c>
      <c r="X70" s="143">
        <f t="shared" si="48"/>
        <v>0</v>
      </c>
      <c r="Y70" s="143">
        <f t="shared" si="49"/>
        <v>0</v>
      </c>
      <c r="Z70" s="143">
        <f>X70+Y70</f>
        <v>0</v>
      </c>
      <c r="AA70" s="289">
        <v>3168.9</v>
      </c>
      <c r="AB70" s="278">
        <f>I70-AA70</f>
        <v>41.829999999999927</v>
      </c>
      <c r="AC70" s="308" t="s">
        <v>102</v>
      </c>
    </row>
    <row r="71" spans="1:29" s="61" customFormat="1" ht="78.75">
      <c r="A71" s="294"/>
      <c r="B71" s="295"/>
      <c r="C71" s="98" t="s">
        <v>333</v>
      </c>
      <c r="D71" s="76" t="s">
        <v>334</v>
      </c>
      <c r="E71" s="96">
        <v>131</v>
      </c>
      <c r="F71" s="281"/>
      <c r="G71" s="281"/>
      <c r="H71" s="281"/>
      <c r="I71" s="278"/>
      <c r="J71" s="293"/>
      <c r="K71" s="288"/>
      <c r="L71" s="288"/>
      <c r="M71" s="288"/>
      <c r="N71" s="143">
        <v>9</v>
      </c>
      <c r="O71" s="143">
        <v>35.93</v>
      </c>
      <c r="P71" s="143">
        <f>N71+O71</f>
        <v>44.93</v>
      </c>
      <c r="Q71" s="143">
        <v>5.1719999999999997</v>
      </c>
      <c r="R71" s="143">
        <v>39.543999999999997</v>
      </c>
      <c r="S71" s="194">
        <f>Q71+R71</f>
        <v>44.715999999999994</v>
      </c>
      <c r="T71" s="173">
        <v>5.1719999999999997</v>
      </c>
      <c r="U71" s="173">
        <v>39.543999999999997</v>
      </c>
      <c r="V71" s="143">
        <f t="shared" si="7"/>
        <v>44.715999999999994</v>
      </c>
      <c r="W71" s="211">
        <f t="shared" si="4"/>
        <v>1</v>
      </c>
      <c r="X71" s="143">
        <f t="shared" si="48"/>
        <v>0</v>
      </c>
      <c r="Y71" s="143">
        <f t="shared" si="49"/>
        <v>0</v>
      </c>
      <c r="Z71" s="143">
        <f>X71+Y71</f>
        <v>0</v>
      </c>
      <c r="AA71" s="289"/>
      <c r="AB71" s="278"/>
      <c r="AC71" s="308"/>
    </row>
    <row r="72" spans="1:29" s="66" customFormat="1">
      <c r="A72" s="331" t="s">
        <v>3</v>
      </c>
      <c r="B72" s="331"/>
      <c r="C72" s="331"/>
      <c r="D72" s="331"/>
      <c r="E72" s="94"/>
      <c r="F72" s="140">
        <f>SUM(F67:F71)</f>
        <v>8117.1</v>
      </c>
      <c r="G72" s="140">
        <f>SUM(G67:G71)</f>
        <v>8646.86</v>
      </c>
      <c r="H72" s="166">
        <f>SUM(H67:H71)</f>
        <v>655.92</v>
      </c>
      <c r="I72" s="140">
        <f>SUM(I67:I71)</f>
        <v>9302.7800000000007</v>
      </c>
      <c r="J72" s="92"/>
      <c r="K72" s="64"/>
      <c r="L72" s="64"/>
      <c r="M72" s="64"/>
      <c r="N72" s="140">
        <f t="shared" ref="N72:V72" si="50">SUM(N67:N71)</f>
        <v>43.9</v>
      </c>
      <c r="O72" s="140">
        <f t="shared" si="50"/>
        <v>131.01000000000002</v>
      </c>
      <c r="P72" s="140">
        <f t="shared" si="50"/>
        <v>174.91000000000003</v>
      </c>
      <c r="Q72" s="140">
        <f t="shared" si="50"/>
        <v>23.46</v>
      </c>
      <c r="R72" s="140">
        <f t="shared" si="50"/>
        <v>129.61899999999997</v>
      </c>
      <c r="S72" s="192">
        <f t="shared" si="50"/>
        <v>153.07900000000001</v>
      </c>
      <c r="T72" s="171">
        <f t="shared" si="50"/>
        <v>23.46</v>
      </c>
      <c r="U72" s="171">
        <f t="shared" si="50"/>
        <v>129.61899999999997</v>
      </c>
      <c r="V72" s="140">
        <f t="shared" si="50"/>
        <v>153.07900000000001</v>
      </c>
      <c r="W72" s="211">
        <f>V72/S72</f>
        <v>1</v>
      </c>
      <c r="X72" s="140">
        <f>SUM(X67:X71)</f>
        <v>0</v>
      </c>
      <c r="Y72" s="140">
        <f>SUM(Y67:Y71)</f>
        <v>0</v>
      </c>
      <c r="Z72" s="140">
        <f>SUM(Z67:Z71)</f>
        <v>0</v>
      </c>
      <c r="AA72" s="224">
        <f>SUM(AA67:AA71)</f>
        <v>9205.2899999999991</v>
      </c>
      <c r="AB72" s="140">
        <f>SUM(AB67:AB71)</f>
        <v>97.490000000000236</v>
      </c>
      <c r="AC72" s="94"/>
    </row>
    <row r="73" spans="1:29" s="61" customFormat="1">
      <c r="A73" s="307" t="s">
        <v>335</v>
      </c>
      <c r="B73" s="307"/>
      <c r="C73" s="307"/>
      <c r="D73" s="307"/>
      <c r="E73" s="98"/>
      <c r="F73" s="145"/>
      <c r="G73" s="145"/>
      <c r="H73" s="165"/>
      <c r="I73" s="145"/>
      <c r="J73" s="100"/>
      <c r="K73" s="73"/>
      <c r="L73" s="73"/>
      <c r="M73" s="73"/>
      <c r="N73" s="145"/>
      <c r="O73" s="145"/>
      <c r="P73" s="143"/>
      <c r="Q73" s="145"/>
      <c r="R73" s="145"/>
      <c r="S73" s="194"/>
      <c r="T73" s="173"/>
      <c r="U73" s="173"/>
      <c r="V73" s="143"/>
      <c r="W73" s="211"/>
      <c r="X73" s="143"/>
      <c r="Y73" s="143"/>
      <c r="Z73" s="143"/>
      <c r="AA73" s="229"/>
      <c r="AB73" s="143"/>
      <c r="AC73" s="93"/>
    </row>
    <row r="74" spans="1:29" s="61" customFormat="1" ht="157.5">
      <c r="A74" s="332">
        <v>24</v>
      </c>
      <c r="B74" s="338" t="s">
        <v>336</v>
      </c>
      <c r="C74" s="96" t="s">
        <v>337</v>
      </c>
      <c r="D74" s="76" t="s">
        <v>338</v>
      </c>
      <c r="E74" s="96">
        <v>40</v>
      </c>
      <c r="F74" s="281">
        <v>1878</v>
      </c>
      <c r="G74" s="281">
        <v>1995.25</v>
      </c>
      <c r="H74" s="281">
        <v>195.25</v>
      </c>
      <c r="I74" s="278">
        <f>H74+G74</f>
        <v>2190.5</v>
      </c>
      <c r="J74" s="293" t="s">
        <v>339</v>
      </c>
      <c r="K74" s="288" t="s">
        <v>340</v>
      </c>
      <c r="L74" s="288" t="s">
        <v>341</v>
      </c>
      <c r="M74" s="288">
        <v>42460</v>
      </c>
      <c r="N74" s="143">
        <v>30.25</v>
      </c>
      <c r="O74" s="143">
        <v>23.47</v>
      </c>
      <c r="P74" s="143">
        <f>N74+O74</f>
        <v>53.72</v>
      </c>
      <c r="Q74" s="143">
        <v>27</v>
      </c>
      <c r="R74" s="143">
        <v>25.12</v>
      </c>
      <c r="S74" s="194">
        <f>SUM(Q74:R74)</f>
        <v>52.120000000000005</v>
      </c>
      <c r="T74" s="180">
        <v>27</v>
      </c>
      <c r="U74" s="180">
        <v>25.12</v>
      </c>
      <c r="V74" s="168">
        <f t="shared" ref="V74:V101" si="51">T74+U74</f>
        <v>52.120000000000005</v>
      </c>
      <c r="W74" s="211">
        <f t="shared" ref="W74:W79" si="52">V74/S74</f>
        <v>1</v>
      </c>
      <c r="X74" s="143">
        <f t="shared" ref="X74:X78" si="53">Q74-T74</f>
        <v>0</v>
      </c>
      <c r="Y74" s="143">
        <f t="shared" ref="Y74:Y78" si="54">R74-U74</f>
        <v>0</v>
      </c>
      <c r="Z74" s="143">
        <f>X74+Y74</f>
        <v>0</v>
      </c>
      <c r="AA74" s="289">
        <v>2191.54</v>
      </c>
      <c r="AB74" s="278">
        <f>I74-AA74</f>
        <v>-1.0399999999999636</v>
      </c>
      <c r="AC74" s="308" t="s">
        <v>102</v>
      </c>
    </row>
    <row r="75" spans="1:29" s="61" customFormat="1" ht="78.75" customHeight="1">
      <c r="A75" s="332"/>
      <c r="B75" s="338"/>
      <c r="C75" s="96" t="s">
        <v>342</v>
      </c>
      <c r="D75" s="76" t="s">
        <v>343</v>
      </c>
      <c r="E75" s="96">
        <v>40</v>
      </c>
      <c r="F75" s="281"/>
      <c r="G75" s="281"/>
      <c r="H75" s="281"/>
      <c r="I75" s="278"/>
      <c r="J75" s="293"/>
      <c r="K75" s="288"/>
      <c r="L75" s="288"/>
      <c r="M75" s="288"/>
      <c r="N75" s="143">
        <v>0</v>
      </c>
      <c r="O75" s="143">
        <v>3.85</v>
      </c>
      <c r="P75" s="143">
        <f>N75+O75</f>
        <v>3.85</v>
      </c>
      <c r="Q75" s="143">
        <v>0</v>
      </c>
      <c r="R75" s="143">
        <v>2.95</v>
      </c>
      <c r="S75" s="194">
        <f>Q75+R75</f>
        <v>2.95</v>
      </c>
      <c r="T75" s="180">
        <v>0</v>
      </c>
      <c r="U75" s="180">
        <v>2.95</v>
      </c>
      <c r="V75" s="168">
        <f t="shared" si="51"/>
        <v>2.95</v>
      </c>
      <c r="W75" s="211">
        <f t="shared" si="52"/>
        <v>1</v>
      </c>
      <c r="X75" s="143">
        <f t="shared" si="53"/>
        <v>0</v>
      </c>
      <c r="Y75" s="143">
        <f t="shared" si="54"/>
        <v>0</v>
      </c>
      <c r="Z75" s="143">
        <f>X75+Y75</f>
        <v>0</v>
      </c>
      <c r="AA75" s="289"/>
      <c r="AB75" s="278"/>
      <c r="AC75" s="308"/>
    </row>
    <row r="76" spans="1:29" s="61" customFormat="1" ht="105" customHeight="1">
      <c r="A76" s="332">
        <v>25</v>
      </c>
      <c r="B76" s="295" t="s">
        <v>344</v>
      </c>
      <c r="C76" s="96" t="s">
        <v>345</v>
      </c>
      <c r="D76" s="76" t="s">
        <v>346</v>
      </c>
      <c r="E76" s="96">
        <v>131</v>
      </c>
      <c r="F76" s="281">
        <v>2298</v>
      </c>
      <c r="G76" s="281">
        <v>2393.23</v>
      </c>
      <c r="H76" s="281">
        <v>128.1</v>
      </c>
      <c r="I76" s="278">
        <f>H76+G76</f>
        <v>2521.33</v>
      </c>
      <c r="J76" s="293" t="s">
        <v>347</v>
      </c>
      <c r="K76" s="288" t="s">
        <v>348</v>
      </c>
      <c r="L76" s="288" t="s">
        <v>349</v>
      </c>
      <c r="M76" s="288" t="s">
        <v>494</v>
      </c>
      <c r="N76" s="143">
        <v>0</v>
      </c>
      <c r="O76" s="143">
        <v>26.61</v>
      </c>
      <c r="P76" s="143">
        <f>N76+O76</f>
        <v>26.61</v>
      </c>
      <c r="Q76" s="143">
        <v>0</v>
      </c>
      <c r="R76" s="143">
        <v>26.7</v>
      </c>
      <c r="S76" s="194">
        <f>Q76+R76</f>
        <v>26.7</v>
      </c>
      <c r="T76" s="173">
        <v>0</v>
      </c>
      <c r="U76" s="173">
        <v>26.7</v>
      </c>
      <c r="V76" s="143">
        <f t="shared" si="51"/>
        <v>26.7</v>
      </c>
      <c r="W76" s="211">
        <f t="shared" si="52"/>
        <v>1</v>
      </c>
      <c r="X76" s="143">
        <f t="shared" si="53"/>
        <v>0</v>
      </c>
      <c r="Y76" s="143">
        <f t="shared" si="54"/>
        <v>0</v>
      </c>
      <c r="Z76" s="143">
        <f>X76+Y76</f>
        <v>0</v>
      </c>
      <c r="AA76" s="289">
        <v>2469.9699999999998</v>
      </c>
      <c r="AB76" s="278">
        <f>I76-AA76</f>
        <v>51.360000000000127</v>
      </c>
      <c r="AC76" s="308" t="s">
        <v>102</v>
      </c>
    </row>
    <row r="77" spans="1:29" s="61" customFormat="1" ht="78.75">
      <c r="A77" s="332"/>
      <c r="B77" s="295"/>
      <c r="C77" s="96" t="s">
        <v>350</v>
      </c>
      <c r="D77" s="76" t="s">
        <v>351</v>
      </c>
      <c r="E77" s="96">
        <v>131</v>
      </c>
      <c r="F77" s="281"/>
      <c r="G77" s="281"/>
      <c r="H77" s="281"/>
      <c r="I77" s="278"/>
      <c r="J77" s="293"/>
      <c r="K77" s="288"/>
      <c r="L77" s="288"/>
      <c r="M77" s="288"/>
      <c r="N77" s="143">
        <v>2.1</v>
      </c>
      <c r="O77" s="143">
        <v>4.09</v>
      </c>
      <c r="P77" s="143">
        <f>N77+O77</f>
        <v>6.1899999999999995</v>
      </c>
      <c r="Q77" s="143">
        <v>2.35</v>
      </c>
      <c r="R77" s="143">
        <v>3.95</v>
      </c>
      <c r="S77" s="194">
        <f>Q77+R77</f>
        <v>6.3000000000000007</v>
      </c>
      <c r="T77" s="173">
        <v>2.35</v>
      </c>
      <c r="U77" s="173">
        <v>3.95</v>
      </c>
      <c r="V77" s="143">
        <f t="shared" si="51"/>
        <v>6.3000000000000007</v>
      </c>
      <c r="W77" s="211">
        <f t="shared" si="52"/>
        <v>1</v>
      </c>
      <c r="X77" s="143">
        <f t="shared" si="53"/>
        <v>0</v>
      </c>
      <c r="Y77" s="143">
        <f t="shared" si="54"/>
        <v>0</v>
      </c>
      <c r="Z77" s="143">
        <f>X77+Y77</f>
        <v>0</v>
      </c>
      <c r="AA77" s="289"/>
      <c r="AB77" s="278"/>
      <c r="AC77" s="308"/>
    </row>
    <row r="78" spans="1:29" s="61" customFormat="1" ht="78.75" customHeight="1">
      <c r="A78" s="332"/>
      <c r="B78" s="295"/>
      <c r="C78" s="96" t="s">
        <v>352</v>
      </c>
      <c r="D78" s="76" t="s">
        <v>353</v>
      </c>
      <c r="E78" s="96">
        <v>45</v>
      </c>
      <c r="F78" s="281"/>
      <c r="G78" s="281"/>
      <c r="H78" s="281"/>
      <c r="I78" s="278"/>
      <c r="J78" s="293"/>
      <c r="K78" s="288"/>
      <c r="L78" s="288"/>
      <c r="M78" s="288"/>
      <c r="N78" s="143">
        <v>0</v>
      </c>
      <c r="O78" s="143">
        <v>13.42</v>
      </c>
      <c r="P78" s="143">
        <f>N78+O78</f>
        <v>13.42</v>
      </c>
      <c r="Q78" s="143">
        <v>0</v>
      </c>
      <c r="R78" s="143">
        <v>13.52</v>
      </c>
      <c r="S78" s="194">
        <f>Q78+R78</f>
        <v>13.52</v>
      </c>
      <c r="T78" s="173">
        <v>0</v>
      </c>
      <c r="U78" s="173">
        <v>13.52</v>
      </c>
      <c r="V78" s="143">
        <f t="shared" si="51"/>
        <v>13.52</v>
      </c>
      <c r="W78" s="211">
        <f t="shared" si="52"/>
        <v>1</v>
      </c>
      <c r="X78" s="143">
        <f t="shared" si="53"/>
        <v>0</v>
      </c>
      <c r="Y78" s="143">
        <f t="shared" si="54"/>
        <v>0</v>
      </c>
      <c r="Z78" s="143">
        <f>X78+Y78</f>
        <v>0</v>
      </c>
      <c r="AA78" s="289"/>
      <c r="AB78" s="278"/>
      <c r="AC78" s="308"/>
    </row>
    <row r="79" spans="1:29" s="66" customFormat="1">
      <c r="A79" s="331" t="s">
        <v>3</v>
      </c>
      <c r="B79" s="331"/>
      <c r="C79" s="331"/>
      <c r="D79" s="331"/>
      <c r="E79" s="94"/>
      <c r="F79" s="140">
        <f>SUM(F74:F78)</f>
        <v>4176</v>
      </c>
      <c r="G79" s="140">
        <f>SUM(G74:G78)</f>
        <v>4388.4799999999996</v>
      </c>
      <c r="H79" s="166">
        <f>SUM(H74:H78)</f>
        <v>323.35000000000002</v>
      </c>
      <c r="I79" s="140">
        <f>SUM(I74:I78)</f>
        <v>4711.83</v>
      </c>
      <c r="J79" s="92"/>
      <c r="K79" s="64"/>
      <c r="L79" s="64"/>
      <c r="M79" s="64"/>
      <c r="N79" s="140">
        <f>SUM(N74:N78)</f>
        <v>32.35</v>
      </c>
      <c r="O79" s="140">
        <f t="shared" ref="O79:V79" si="55">SUM(O74:O78)</f>
        <v>71.44</v>
      </c>
      <c r="P79" s="140">
        <f t="shared" si="55"/>
        <v>103.79</v>
      </c>
      <c r="Q79" s="140">
        <f t="shared" si="55"/>
        <v>29.35</v>
      </c>
      <c r="R79" s="140">
        <f t="shared" si="55"/>
        <v>72.239999999999995</v>
      </c>
      <c r="S79" s="192">
        <f t="shared" si="55"/>
        <v>101.59</v>
      </c>
      <c r="T79" s="171">
        <f t="shared" si="55"/>
        <v>29.35</v>
      </c>
      <c r="U79" s="171">
        <f t="shared" si="55"/>
        <v>72.239999999999995</v>
      </c>
      <c r="V79" s="140">
        <f t="shared" si="55"/>
        <v>101.59</v>
      </c>
      <c r="W79" s="211">
        <f t="shared" si="52"/>
        <v>1</v>
      </c>
      <c r="X79" s="140">
        <f>SUM(X74:X78)</f>
        <v>0</v>
      </c>
      <c r="Y79" s="140">
        <f>SUM(Y74:Y78)</f>
        <v>0</v>
      </c>
      <c r="Z79" s="140">
        <f>SUM(Z74:Z78)</f>
        <v>0</v>
      </c>
      <c r="AA79" s="224">
        <f>SUM(AA74:AA78)</f>
        <v>4661.51</v>
      </c>
      <c r="AB79" s="140">
        <f>SUM(AB74:AB78)</f>
        <v>50.320000000000164</v>
      </c>
      <c r="AC79" s="94"/>
    </row>
    <row r="80" spans="1:29" s="61" customFormat="1">
      <c r="A80" s="307" t="s">
        <v>354</v>
      </c>
      <c r="B80" s="307"/>
      <c r="C80" s="307"/>
      <c r="D80" s="307"/>
      <c r="E80" s="98"/>
      <c r="F80" s="145"/>
      <c r="G80" s="145"/>
      <c r="H80" s="165"/>
      <c r="I80" s="145"/>
      <c r="J80" s="100"/>
      <c r="K80" s="73"/>
      <c r="L80" s="73"/>
      <c r="M80" s="73"/>
      <c r="N80" s="145"/>
      <c r="O80" s="145"/>
      <c r="P80" s="143"/>
      <c r="Q80" s="145"/>
      <c r="R80" s="145"/>
      <c r="S80" s="194"/>
      <c r="T80" s="173"/>
      <c r="U80" s="173"/>
      <c r="V80" s="143"/>
      <c r="W80" s="211"/>
      <c r="X80" s="143"/>
      <c r="Y80" s="143"/>
      <c r="Z80" s="143"/>
      <c r="AA80" s="229"/>
      <c r="AB80" s="143"/>
      <c r="AC80" s="93"/>
    </row>
    <row r="81" spans="1:29" s="61" customFormat="1" ht="78.75">
      <c r="A81" s="294">
        <v>26</v>
      </c>
      <c r="B81" s="295" t="s">
        <v>355</v>
      </c>
      <c r="C81" s="98" t="s">
        <v>356</v>
      </c>
      <c r="D81" s="76" t="s">
        <v>357</v>
      </c>
      <c r="E81" s="96">
        <v>127</v>
      </c>
      <c r="F81" s="281">
        <v>2114</v>
      </c>
      <c r="G81" s="281">
        <v>2005.47</v>
      </c>
      <c r="H81" s="281">
        <v>184.96</v>
      </c>
      <c r="I81" s="278">
        <f>H81+G81</f>
        <v>2190.4299999999998</v>
      </c>
      <c r="J81" s="293" t="s">
        <v>358</v>
      </c>
      <c r="K81" s="288" t="s">
        <v>359</v>
      </c>
      <c r="L81" s="288" t="s">
        <v>360</v>
      </c>
      <c r="M81" s="288" t="s">
        <v>318</v>
      </c>
      <c r="N81" s="143">
        <v>14.82</v>
      </c>
      <c r="O81" s="143">
        <v>16.07</v>
      </c>
      <c r="P81" s="143">
        <f t="shared" ref="P81:P110" si="56">N81+O81</f>
        <v>30.89</v>
      </c>
      <c r="Q81" s="143">
        <v>10.664</v>
      </c>
      <c r="R81" s="143">
        <v>20.091999999999999</v>
      </c>
      <c r="S81" s="194">
        <f t="shared" ref="S81:S88" si="57">Q81+R81</f>
        <v>30.756</v>
      </c>
      <c r="T81" s="173">
        <v>10.664</v>
      </c>
      <c r="U81" s="173">
        <v>20.091999999999999</v>
      </c>
      <c r="V81" s="143">
        <f t="shared" si="51"/>
        <v>30.756</v>
      </c>
      <c r="W81" s="211">
        <f t="shared" ref="W81:W113" si="58">V81/S81</f>
        <v>1</v>
      </c>
      <c r="X81" s="143">
        <f t="shared" ref="X81:X89" si="59">Q81-T81</f>
        <v>0</v>
      </c>
      <c r="Y81" s="143">
        <f t="shared" ref="Y81:Y89" si="60">R81-U81</f>
        <v>0</v>
      </c>
      <c r="Z81" s="143">
        <f t="shared" ref="Z81:Z89" si="61">X81+Y81</f>
        <v>0</v>
      </c>
      <c r="AA81" s="289">
        <v>2117.5100000000002</v>
      </c>
      <c r="AB81" s="278">
        <f>I81-AA81</f>
        <v>72.919999999999618</v>
      </c>
      <c r="AC81" s="308" t="s">
        <v>102</v>
      </c>
    </row>
    <row r="82" spans="1:29" s="61" customFormat="1" ht="78.75">
      <c r="A82" s="294"/>
      <c r="B82" s="295"/>
      <c r="C82" s="98" t="s">
        <v>361</v>
      </c>
      <c r="D82" s="76" t="s">
        <v>362</v>
      </c>
      <c r="E82" s="96">
        <v>127</v>
      </c>
      <c r="F82" s="281"/>
      <c r="G82" s="281"/>
      <c r="H82" s="281"/>
      <c r="I82" s="278"/>
      <c r="J82" s="293"/>
      <c r="K82" s="288"/>
      <c r="L82" s="288"/>
      <c r="M82" s="288"/>
      <c r="N82" s="143">
        <v>15.3</v>
      </c>
      <c r="O82" s="143">
        <v>11.31</v>
      </c>
      <c r="P82" s="143">
        <f t="shared" si="56"/>
        <v>26.61</v>
      </c>
      <c r="Q82" s="143">
        <v>10.265000000000001</v>
      </c>
      <c r="R82" s="143">
        <v>14.096</v>
      </c>
      <c r="S82" s="194">
        <f t="shared" si="57"/>
        <v>24.361000000000001</v>
      </c>
      <c r="T82" s="173">
        <v>10.265000000000001</v>
      </c>
      <c r="U82" s="173">
        <v>14.096</v>
      </c>
      <c r="V82" s="143">
        <f t="shared" si="51"/>
        <v>24.361000000000001</v>
      </c>
      <c r="W82" s="211">
        <f t="shared" si="58"/>
        <v>1</v>
      </c>
      <c r="X82" s="143">
        <f t="shared" si="59"/>
        <v>0</v>
      </c>
      <c r="Y82" s="143">
        <f t="shared" si="60"/>
        <v>0</v>
      </c>
      <c r="Z82" s="143">
        <f t="shared" si="61"/>
        <v>0</v>
      </c>
      <c r="AA82" s="289"/>
      <c r="AB82" s="278"/>
      <c r="AC82" s="308"/>
    </row>
    <row r="83" spans="1:29" s="61" customFormat="1" ht="131.25">
      <c r="A83" s="294">
        <v>27</v>
      </c>
      <c r="B83" s="295" t="s">
        <v>363</v>
      </c>
      <c r="C83" s="98" t="s">
        <v>364</v>
      </c>
      <c r="D83" s="76" t="s">
        <v>365</v>
      </c>
      <c r="E83" s="96">
        <v>128</v>
      </c>
      <c r="F83" s="281">
        <v>2374</v>
      </c>
      <c r="G83" s="281">
        <v>2305.3200000000002</v>
      </c>
      <c r="H83" s="281">
        <v>200.92</v>
      </c>
      <c r="I83" s="278">
        <f>G83+H83</f>
        <v>2506.2400000000002</v>
      </c>
      <c r="J83" s="293" t="s">
        <v>366</v>
      </c>
      <c r="K83" s="288" t="s">
        <v>359</v>
      </c>
      <c r="L83" s="288" t="s">
        <v>325</v>
      </c>
      <c r="M83" s="288" t="s">
        <v>450</v>
      </c>
      <c r="N83" s="143">
        <v>18.64</v>
      </c>
      <c r="O83" s="143">
        <v>29.57</v>
      </c>
      <c r="P83" s="143">
        <f t="shared" si="56"/>
        <v>48.21</v>
      </c>
      <c r="Q83" s="143">
        <v>16.547999999999998</v>
      </c>
      <c r="R83" s="143">
        <v>23.317</v>
      </c>
      <c r="S83" s="194">
        <f t="shared" si="57"/>
        <v>39.864999999999995</v>
      </c>
      <c r="T83" s="173">
        <v>16.547999999999998</v>
      </c>
      <c r="U83" s="173">
        <v>23.317</v>
      </c>
      <c r="V83" s="4">
        <f t="shared" si="51"/>
        <v>39.864999999999995</v>
      </c>
      <c r="W83" s="211">
        <f t="shared" si="58"/>
        <v>1</v>
      </c>
      <c r="X83" s="143">
        <f t="shared" si="59"/>
        <v>0</v>
      </c>
      <c r="Y83" s="143">
        <f t="shared" si="60"/>
        <v>0</v>
      </c>
      <c r="Z83" s="143">
        <f t="shared" si="61"/>
        <v>0</v>
      </c>
      <c r="AA83" s="289">
        <v>2512.42</v>
      </c>
      <c r="AB83" s="278">
        <f>I83-AA83</f>
        <v>-6.1799999999998363</v>
      </c>
      <c r="AC83" s="308" t="s">
        <v>102</v>
      </c>
    </row>
    <row r="84" spans="1:29" s="61" customFormat="1" ht="78.75">
      <c r="A84" s="294"/>
      <c r="B84" s="295"/>
      <c r="C84" s="98" t="s">
        <v>367</v>
      </c>
      <c r="D84" s="76" t="s">
        <v>368</v>
      </c>
      <c r="E84" s="96">
        <v>128</v>
      </c>
      <c r="F84" s="281"/>
      <c r="G84" s="281"/>
      <c r="H84" s="281"/>
      <c r="I84" s="278"/>
      <c r="J84" s="293"/>
      <c r="K84" s="288"/>
      <c r="L84" s="288"/>
      <c r="M84" s="288"/>
      <c r="N84" s="143">
        <v>9.9</v>
      </c>
      <c r="O84" s="143">
        <v>6.6</v>
      </c>
      <c r="P84" s="143">
        <f t="shared" si="56"/>
        <v>16.5</v>
      </c>
      <c r="Q84" s="143">
        <v>6.7</v>
      </c>
      <c r="R84" s="143">
        <v>8.2100000000000009</v>
      </c>
      <c r="S84" s="194">
        <f t="shared" si="57"/>
        <v>14.91</v>
      </c>
      <c r="T84" s="173">
        <v>6.7</v>
      </c>
      <c r="U84" s="173">
        <v>8.2100000000000009</v>
      </c>
      <c r="V84" s="143">
        <f t="shared" si="51"/>
        <v>14.91</v>
      </c>
      <c r="W84" s="211">
        <f t="shared" si="58"/>
        <v>1</v>
      </c>
      <c r="X84" s="143">
        <f t="shared" si="59"/>
        <v>0</v>
      </c>
      <c r="Y84" s="143">
        <f t="shared" si="60"/>
        <v>0</v>
      </c>
      <c r="Z84" s="143">
        <f t="shared" si="61"/>
        <v>0</v>
      </c>
      <c r="AA84" s="289"/>
      <c r="AB84" s="278"/>
      <c r="AC84" s="308"/>
    </row>
    <row r="85" spans="1:29" s="61" customFormat="1" ht="78.75">
      <c r="A85" s="332">
        <v>28</v>
      </c>
      <c r="B85" s="295" t="s">
        <v>369</v>
      </c>
      <c r="C85" s="96" t="s">
        <v>370</v>
      </c>
      <c r="D85" s="76" t="s">
        <v>371</v>
      </c>
      <c r="E85" s="96">
        <v>15</v>
      </c>
      <c r="F85" s="281">
        <v>1770.4</v>
      </c>
      <c r="G85" s="281">
        <v>1951.97</v>
      </c>
      <c r="H85" s="281">
        <v>292.13</v>
      </c>
      <c r="I85" s="278">
        <f>H85+G85</f>
        <v>2244.1</v>
      </c>
      <c r="J85" s="293" t="s">
        <v>372</v>
      </c>
      <c r="K85" s="288" t="s">
        <v>373</v>
      </c>
      <c r="L85" s="288" t="s">
        <v>374</v>
      </c>
      <c r="M85" s="288" t="s">
        <v>451</v>
      </c>
      <c r="N85" s="143">
        <v>6.25</v>
      </c>
      <c r="O85" s="143">
        <v>7.99</v>
      </c>
      <c r="P85" s="143">
        <f t="shared" si="56"/>
        <v>14.24</v>
      </c>
      <c r="Q85" s="143">
        <v>5.5270000000000001</v>
      </c>
      <c r="R85" s="143">
        <v>8.548</v>
      </c>
      <c r="S85" s="194">
        <f t="shared" si="57"/>
        <v>14.074999999999999</v>
      </c>
      <c r="T85" s="173">
        <v>5.5270000000000001</v>
      </c>
      <c r="U85" s="173">
        <v>8.548</v>
      </c>
      <c r="V85" s="143">
        <f t="shared" si="51"/>
        <v>14.074999999999999</v>
      </c>
      <c r="W85" s="211">
        <f t="shared" si="58"/>
        <v>1</v>
      </c>
      <c r="X85" s="143">
        <f t="shared" si="59"/>
        <v>0</v>
      </c>
      <c r="Y85" s="143">
        <f t="shared" si="60"/>
        <v>0</v>
      </c>
      <c r="Z85" s="143">
        <f t="shared" si="61"/>
        <v>0</v>
      </c>
      <c r="AA85" s="289">
        <v>2202.56</v>
      </c>
      <c r="AB85" s="278">
        <f>I85-AA85</f>
        <v>41.539999999999964</v>
      </c>
      <c r="AC85" s="308" t="s">
        <v>102</v>
      </c>
    </row>
    <row r="86" spans="1:29" s="61" customFormat="1" ht="131.25">
      <c r="A86" s="332"/>
      <c r="B86" s="295"/>
      <c r="C86" s="96" t="s">
        <v>375</v>
      </c>
      <c r="D86" s="76" t="s">
        <v>376</v>
      </c>
      <c r="E86" s="96">
        <v>61</v>
      </c>
      <c r="F86" s="281"/>
      <c r="G86" s="281"/>
      <c r="H86" s="281"/>
      <c r="I86" s="278"/>
      <c r="J86" s="293"/>
      <c r="K86" s="288"/>
      <c r="L86" s="288"/>
      <c r="M86" s="288"/>
      <c r="N86" s="143">
        <v>13.07</v>
      </c>
      <c r="O86" s="143">
        <v>17.8</v>
      </c>
      <c r="P86" s="143">
        <f t="shared" si="56"/>
        <v>30.87</v>
      </c>
      <c r="Q86" s="143">
        <v>9.5500000000000007</v>
      </c>
      <c r="R86" s="143">
        <v>21.324999999999999</v>
      </c>
      <c r="S86" s="194">
        <f t="shared" si="57"/>
        <v>30.875</v>
      </c>
      <c r="T86" s="173">
        <v>9.5500000000000007</v>
      </c>
      <c r="U86" s="173">
        <v>21.324999999999999</v>
      </c>
      <c r="V86" s="143">
        <f>SUM(T86:U86)</f>
        <v>30.875</v>
      </c>
      <c r="W86" s="211">
        <f t="shared" si="58"/>
        <v>1</v>
      </c>
      <c r="X86" s="143">
        <f t="shared" si="59"/>
        <v>0</v>
      </c>
      <c r="Y86" s="143">
        <f t="shared" si="60"/>
        <v>0</v>
      </c>
      <c r="Z86" s="143">
        <f t="shared" si="61"/>
        <v>0</v>
      </c>
      <c r="AA86" s="289"/>
      <c r="AB86" s="278"/>
      <c r="AC86" s="308"/>
    </row>
    <row r="87" spans="1:29" s="61" customFormat="1" ht="105">
      <c r="A87" s="294">
        <v>29</v>
      </c>
      <c r="B87" s="295" t="s">
        <v>377</v>
      </c>
      <c r="C87" s="98" t="s">
        <v>378</v>
      </c>
      <c r="D87" s="76" t="s">
        <v>379</v>
      </c>
      <c r="E87" s="96">
        <v>63</v>
      </c>
      <c r="F87" s="281">
        <v>1925.5</v>
      </c>
      <c r="G87" s="281">
        <v>2140.59</v>
      </c>
      <c r="H87" s="281">
        <v>64.25</v>
      </c>
      <c r="I87" s="305">
        <f>H87+G87</f>
        <v>2204.84</v>
      </c>
      <c r="J87" s="306" t="s">
        <v>372</v>
      </c>
      <c r="K87" s="288" t="s">
        <v>316</v>
      </c>
      <c r="L87" s="288" t="s">
        <v>317</v>
      </c>
      <c r="M87" s="288" t="s">
        <v>452</v>
      </c>
      <c r="N87" s="145">
        <v>0</v>
      </c>
      <c r="O87" s="145">
        <v>12.48</v>
      </c>
      <c r="P87" s="143">
        <f t="shared" si="56"/>
        <v>12.48</v>
      </c>
      <c r="Q87" s="145">
        <v>0</v>
      </c>
      <c r="R87" s="145">
        <v>12.48</v>
      </c>
      <c r="S87" s="194">
        <f t="shared" si="57"/>
        <v>12.48</v>
      </c>
      <c r="T87" s="173">
        <v>0</v>
      </c>
      <c r="U87" s="173">
        <v>12.48</v>
      </c>
      <c r="V87" s="143">
        <f t="shared" si="51"/>
        <v>12.48</v>
      </c>
      <c r="W87" s="211">
        <f t="shared" si="58"/>
        <v>1</v>
      </c>
      <c r="X87" s="143">
        <f t="shared" si="59"/>
        <v>0</v>
      </c>
      <c r="Y87" s="143">
        <f t="shared" si="60"/>
        <v>0</v>
      </c>
      <c r="Z87" s="143">
        <f t="shared" si="61"/>
        <v>0</v>
      </c>
      <c r="AA87" s="289">
        <v>2071</v>
      </c>
      <c r="AB87" s="278">
        <f>I87-AA87</f>
        <v>133.84000000000015</v>
      </c>
      <c r="AC87" s="308" t="s">
        <v>102</v>
      </c>
    </row>
    <row r="88" spans="1:29" s="61" customFormat="1" ht="105">
      <c r="A88" s="294"/>
      <c r="B88" s="295"/>
      <c r="C88" s="98" t="s">
        <v>380</v>
      </c>
      <c r="D88" s="76" t="s">
        <v>381</v>
      </c>
      <c r="E88" s="96">
        <v>19</v>
      </c>
      <c r="F88" s="281"/>
      <c r="G88" s="281"/>
      <c r="H88" s="281"/>
      <c r="I88" s="305"/>
      <c r="J88" s="306"/>
      <c r="K88" s="288"/>
      <c r="L88" s="288"/>
      <c r="M88" s="288"/>
      <c r="N88" s="145">
        <v>28</v>
      </c>
      <c r="O88" s="145">
        <v>0</v>
      </c>
      <c r="P88" s="143">
        <f t="shared" si="56"/>
        <v>28</v>
      </c>
      <c r="Q88" s="145">
        <v>28</v>
      </c>
      <c r="R88" s="145">
        <v>0</v>
      </c>
      <c r="S88" s="194">
        <f t="shared" si="57"/>
        <v>28</v>
      </c>
      <c r="T88" s="173">
        <v>28</v>
      </c>
      <c r="U88" s="173">
        <v>0</v>
      </c>
      <c r="V88" s="143">
        <f t="shared" si="51"/>
        <v>28</v>
      </c>
      <c r="W88" s="211">
        <f t="shared" si="58"/>
        <v>1</v>
      </c>
      <c r="X88" s="143">
        <f t="shared" si="59"/>
        <v>0</v>
      </c>
      <c r="Y88" s="143">
        <f t="shared" si="60"/>
        <v>0</v>
      </c>
      <c r="Z88" s="143">
        <f t="shared" si="61"/>
        <v>0</v>
      </c>
      <c r="AA88" s="289"/>
      <c r="AB88" s="278"/>
      <c r="AC88" s="308"/>
    </row>
    <row r="89" spans="1:29" s="61" customFormat="1" ht="131.25">
      <c r="A89" s="294"/>
      <c r="B89" s="295"/>
      <c r="C89" s="98" t="s">
        <v>382</v>
      </c>
      <c r="D89" s="76" t="s">
        <v>383</v>
      </c>
      <c r="E89" s="96">
        <v>61</v>
      </c>
      <c r="F89" s="281"/>
      <c r="G89" s="281"/>
      <c r="H89" s="281"/>
      <c r="I89" s="305"/>
      <c r="J89" s="306"/>
      <c r="K89" s="288"/>
      <c r="L89" s="288"/>
      <c r="M89" s="288"/>
      <c r="N89" s="145">
        <v>0</v>
      </c>
      <c r="O89" s="145">
        <v>12.03</v>
      </c>
      <c r="P89" s="143">
        <f t="shared" si="56"/>
        <v>12.03</v>
      </c>
      <c r="Q89" s="145">
        <v>0</v>
      </c>
      <c r="R89" s="145">
        <v>11.975</v>
      </c>
      <c r="S89" s="194">
        <f>Q89+R89</f>
        <v>11.975</v>
      </c>
      <c r="T89" s="173">
        <v>0</v>
      </c>
      <c r="U89" s="173">
        <v>11.975</v>
      </c>
      <c r="V89" s="143">
        <f t="shared" si="51"/>
        <v>11.975</v>
      </c>
      <c r="W89" s="211">
        <f t="shared" si="58"/>
        <v>1</v>
      </c>
      <c r="X89" s="143">
        <f t="shared" si="59"/>
        <v>0</v>
      </c>
      <c r="Y89" s="143">
        <f t="shared" si="60"/>
        <v>0</v>
      </c>
      <c r="Z89" s="143">
        <f t="shared" si="61"/>
        <v>0</v>
      </c>
      <c r="AA89" s="289"/>
      <c r="AB89" s="278"/>
      <c r="AC89" s="308"/>
    </row>
    <row r="90" spans="1:29" s="66" customFormat="1">
      <c r="A90" s="331" t="s">
        <v>3</v>
      </c>
      <c r="B90" s="331"/>
      <c r="C90" s="331"/>
      <c r="D90" s="331"/>
      <c r="E90" s="94"/>
      <c r="F90" s="140">
        <f>SUM(F81:F89)</f>
        <v>8183.9</v>
      </c>
      <c r="G90" s="140">
        <f>SUM(G81:G89)</f>
        <v>8403.35</v>
      </c>
      <c r="H90" s="166">
        <f>SUM(H81:H89)</f>
        <v>742.26</v>
      </c>
      <c r="I90" s="140">
        <f>SUM(I81:I89)</f>
        <v>9145.61</v>
      </c>
      <c r="J90" s="92"/>
      <c r="K90" s="64"/>
      <c r="L90" s="64"/>
      <c r="M90" s="64"/>
      <c r="N90" s="140">
        <f>SUM(N81:N89)</f>
        <v>105.97999999999999</v>
      </c>
      <c r="O90" s="140">
        <f t="shared" ref="O90:V90" si="62">SUM(O81:O89)</f>
        <v>113.85000000000001</v>
      </c>
      <c r="P90" s="140">
        <f t="shared" si="62"/>
        <v>219.83</v>
      </c>
      <c r="Q90" s="140">
        <f t="shared" si="62"/>
        <v>87.254000000000005</v>
      </c>
      <c r="R90" s="140">
        <f t="shared" si="62"/>
        <v>120.04300000000001</v>
      </c>
      <c r="S90" s="192">
        <f t="shared" si="62"/>
        <v>207.29699999999997</v>
      </c>
      <c r="T90" s="171">
        <f t="shared" si="62"/>
        <v>87.254000000000005</v>
      </c>
      <c r="U90" s="171">
        <f t="shared" si="62"/>
        <v>120.04300000000001</v>
      </c>
      <c r="V90" s="140">
        <f t="shared" si="62"/>
        <v>207.29699999999997</v>
      </c>
      <c r="W90" s="211">
        <f>V90/S90</f>
        <v>1</v>
      </c>
      <c r="X90" s="140">
        <f>SUM(X81:X89)</f>
        <v>0</v>
      </c>
      <c r="Y90" s="140">
        <f>SUM(Y81:Y89)</f>
        <v>0</v>
      </c>
      <c r="Z90" s="140">
        <f>SUM(Z81:Z89)</f>
        <v>0</v>
      </c>
      <c r="AA90" s="224">
        <f>SUM(AA81:AA89)</f>
        <v>8903.49</v>
      </c>
      <c r="AB90" s="140">
        <f>SUM(AB81:AB89)</f>
        <v>242.11999999999989</v>
      </c>
      <c r="AC90" s="94"/>
    </row>
    <row r="91" spans="1:29" s="79" customFormat="1">
      <c r="A91" s="307" t="s">
        <v>384</v>
      </c>
      <c r="B91" s="307"/>
      <c r="C91" s="307"/>
      <c r="D91" s="307"/>
      <c r="E91" s="96"/>
      <c r="F91" s="144"/>
      <c r="G91" s="144"/>
      <c r="H91" s="163"/>
      <c r="I91" s="144"/>
      <c r="J91" s="77"/>
      <c r="K91" s="91"/>
      <c r="L91" s="91"/>
      <c r="M91" s="108"/>
      <c r="N91" s="144"/>
      <c r="O91" s="144"/>
      <c r="P91" s="143"/>
      <c r="Q91" s="144"/>
      <c r="R91" s="144"/>
      <c r="S91" s="194"/>
      <c r="T91" s="173"/>
      <c r="U91" s="173"/>
      <c r="V91" s="143"/>
      <c r="W91" s="211"/>
      <c r="X91" s="143"/>
      <c r="Y91" s="143"/>
      <c r="Z91" s="143"/>
      <c r="AA91" s="229"/>
      <c r="AB91" s="143"/>
      <c r="AC91" s="78"/>
    </row>
    <row r="92" spans="1:29" s="79" customFormat="1" ht="131.25" customHeight="1">
      <c r="A92" s="71">
        <v>30</v>
      </c>
      <c r="B92" s="98" t="s">
        <v>385</v>
      </c>
      <c r="C92" s="98">
        <v>30</v>
      </c>
      <c r="D92" s="76" t="s">
        <v>386</v>
      </c>
      <c r="E92" s="96" t="s">
        <v>387</v>
      </c>
      <c r="F92" s="144">
        <v>2258</v>
      </c>
      <c r="G92" s="144">
        <v>2464.9299999999998</v>
      </c>
      <c r="H92" s="163">
        <v>244.04</v>
      </c>
      <c r="I92" s="144">
        <f>G92+H92</f>
        <v>2708.97</v>
      </c>
      <c r="J92" s="77" t="s">
        <v>388</v>
      </c>
      <c r="K92" s="91" t="s">
        <v>389</v>
      </c>
      <c r="L92" s="91" t="s">
        <v>390</v>
      </c>
      <c r="M92" s="116" t="s">
        <v>470</v>
      </c>
      <c r="N92" s="144">
        <v>26.04</v>
      </c>
      <c r="O92" s="144">
        <v>29.09</v>
      </c>
      <c r="P92" s="143">
        <f>N92+O92</f>
        <v>55.129999999999995</v>
      </c>
      <c r="Q92" s="144">
        <v>16.98</v>
      </c>
      <c r="R92" s="144">
        <v>36.46</v>
      </c>
      <c r="S92" s="194">
        <f>Q92+R92</f>
        <v>53.44</v>
      </c>
      <c r="T92" s="174">
        <v>16.98</v>
      </c>
      <c r="U92" s="174">
        <v>36.46</v>
      </c>
      <c r="V92" s="143">
        <f t="shared" si="51"/>
        <v>53.44</v>
      </c>
      <c r="W92" s="211">
        <f t="shared" si="58"/>
        <v>1</v>
      </c>
      <c r="X92" s="143">
        <f t="shared" ref="X92" si="63">Q92-T92</f>
        <v>0</v>
      </c>
      <c r="Y92" s="143">
        <f t="shared" ref="Y92" si="64">R92-U92</f>
        <v>0</v>
      </c>
      <c r="Z92" s="143">
        <f>X92+Y92</f>
        <v>0</v>
      </c>
      <c r="AA92" s="230">
        <v>2710.98</v>
      </c>
      <c r="AB92" s="143">
        <v>0</v>
      </c>
      <c r="AC92" s="80" t="s">
        <v>102</v>
      </c>
    </row>
    <row r="93" spans="1:29" s="66" customFormat="1">
      <c r="A93" s="296" t="s">
        <v>3</v>
      </c>
      <c r="B93" s="297"/>
      <c r="C93" s="297"/>
      <c r="D93" s="298"/>
      <c r="E93" s="94"/>
      <c r="F93" s="140">
        <f>SUM(F92)</f>
        <v>2258</v>
      </c>
      <c r="G93" s="140">
        <f>SUM(G92)</f>
        <v>2464.9299999999998</v>
      </c>
      <c r="H93" s="166">
        <f>SUM(H92)</f>
        <v>244.04</v>
      </c>
      <c r="I93" s="140">
        <f t="shared" ref="I93:T93" si="65">SUM(I92)</f>
        <v>2708.97</v>
      </c>
      <c r="J93" s="92"/>
      <c r="K93" s="64"/>
      <c r="L93" s="64"/>
      <c r="M93" s="64"/>
      <c r="N93" s="140">
        <f t="shared" si="65"/>
        <v>26.04</v>
      </c>
      <c r="O93" s="140">
        <f t="shared" si="65"/>
        <v>29.09</v>
      </c>
      <c r="P93" s="140">
        <f t="shared" si="65"/>
        <v>55.129999999999995</v>
      </c>
      <c r="Q93" s="140">
        <f t="shared" si="65"/>
        <v>16.98</v>
      </c>
      <c r="R93" s="140">
        <f t="shared" si="65"/>
        <v>36.46</v>
      </c>
      <c r="S93" s="192">
        <f t="shared" si="65"/>
        <v>53.44</v>
      </c>
      <c r="T93" s="171">
        <f t="shared" si="65"/>
        <v>16.98</v>
      </c>
      <c r="U93" s="171">
        <f>SUM(U92)</f>
        <v>36.46</v>
      </c>
      <c r="V93" s="72">
        <f>SUM(V92)</f>
        <v>53.44</v>
      </c>
      <c r="W93" s="209">
        <f t="shared" si="58"/>
        <v>1</v>
      </c>
      <c r="X93" s="140">
        <f>SUM(X92)</f>
        <v>0</v>
      </c>
      <c r="Y93" s="140">
        <f t="shared" ref="Y93" si="66">SUM(Y92)</f>
        <v>0</v>
      </c>
      <c r="Z93" s="72">
        <f>X93+Y93</f>
        <v>0</v>
      </c>
      <c r="AA93" s="227">
        <f>SUM(AA92)</f>
        <v>2710.98</v>
      </c>
      <c r="AB93" s="182">
        <f>SUM(AB92)</f>
        <v>0</v>
      </c>
      <c r="AC93" s="94"/>
    </row>
    <row r="94" spans="1:29" s="122" customFormat="1">
      <c r="A94" s="299" t="s">
        <v>430</v>
      </c>
      <c r="B94" s="300"/>
      <c r="C94" s="300"/>
      <c r="D94" s="301"/>
      <c r="E94" s="119"/>
      <c r="F94" s="119">
        <f>F93+F90+F79+F72</f>
        <v>22735</v>
      </c>
      <c r="G94" s="119">
        <f t="shared" ref="G94:I94" si="67">G93+G90+G79+G72</f>
        <v>23903.620000000003</v>
      </c>
      <c r="H94" s="119">
        <f t="shared" si="67"/>
        <v>1965.5700000000002</v>
      </c>
      <c r="I94" s="119">
        <f t="shared" si="67"/>
        <v>25869.190000000002</v>
      </c>
      <c r="J94" s="120"/>
      <c r="K94" s="121"/>
      <c r="L94" s="121"/>
      <c r="M94" s="121"/>
      <c r="N94" s="119">
        <f>N93+N90+N79+N72</f>
        <v>208.26999999999998</v>
      </c>
      <c r="O94" s="119">
        <f t="shared" ref="O94:V94" si="68">O93+O90+O79+O72</f>
        <v>345.39</v>
      </c>
      <c r="P94" s="119">
        <f t="shared" si="68"/>
        <v>553.66000000000008</v>
      </c>
      <c r="Q94" s="119">
        <f t="shared" si="68"/>
        <v>157.04400000000001</v>
      </c>
      <c r="R94" s="119">
        <f t="shared" si="68"/>
        <v>358.36199999999997</v>
      </c>
      <c r="S94" s="192">
        <f t="shared" si="68"/>
        <v>515.40599999999995</v>
      </c>
      <c r="T94" s="119">
        <f t="shared" si="68"/>
        <v>157.04400000000001</v>
      </c>
      <c r="U94" s="119">
        <f t="shared" si="68"/>
        <v>358.36199999999997</v>
      </c>
      <c r="V94" s="119">
        <f t="shared" si="68"/>
        <v>515.40599999999995</v>
      </c>
      <c r="W94" s="209">
        <f t="shared" si="58"/>
        <v>1</v>
      </c>
      <c r="X94" s="119">
        <f>X93+X90+X79+X72</f>
        <v>0</v>
      </c>
      <c r="Y94" s="119">
        <f t="shared" ref="Y94:AA94" si="69">Y93+Y90+Y79+Y72</f>
        <v>0</v>
      </c>
      <c r="Z94" s="119">
        <f t="shared" si="69"/>
        <v>0</v>
      </c>
      <c r="AA94" s="224">
        <f t="shared" si="69"/>
        <v>25481.269999999997</v>
      </c>
      <c r="AB94" s="119">
        <f t="shared" ref="AB94" si="70">AB93+AB90+AB79+AB72</f>
        <v>389.93000000000029</v>
      </c>
      <c r="AC94" s="119"/>
    </row>
    <row r="95" spans="1:29" s="66" customFormat="1" ht="27">
      <c r="A95" s="333" t="s">
        <v>445</v>
      </c>
      <c r="B95" s="334"/>
      <c r="C95" s="334"/>
      <c r="D95" s="335"/>
      <c r="E95" s="94"/>
      <c r="F95" s="140"/>
      <c r="G95" s="140"/>
      <c r="H95" s="166"/>
      <c r="I95" s="140"/>
      <c r="J95" s="92"/>
      <c r="K95" s="64"/>
      <c r="L95" s="64"/>
      <c r="M95" s="64"/>
      <c r="N95" s="140"/>
      <c r="O95" s="140"/>
      <c r="P95" s="140"/>
      <c r="Q95" s="140"/>
      <c r="R95" s="140"/>
      <c r="S95" s="192"/>
      <c r="T95" s="171"/>
      <c r="U95" s="171"/>
      <c r="V95" s="72"/>
      <c r="W95" s="209"/>
      <c r="X95" s="140"/>
      <c r="Y95" s="140"/>
      <c r="Z95" s="72"/>
      <c r="AA95" s="227"/>
      <c r="AB95" s="65"/>
      <c r="AC95" s="94"/>
    </row>
    <row r="96" spans="1:29" s="61" customFormat="1">
      <c r="A96" s="302" t="s">
        <v>391</v>
      </c>
      <c r="B96" s="303"/>
      <c r="C96" s="303"/>
      <c r="D96" s="304"/>
      <c r="E96" s="96"/>
      <c r="F96" s="144"/>
      <c r="G96" s="144"/>
      <c r="H96" s="163"/>
      <c r="I96" s="144"/>
      <c r="J96" s="77"/>
      <c r="K96" s="91"/>
      <c r="L96" s="91"/>
      <c r="M96" s="108"/>
      <c r="N96" s="144"/>
      <c r="O96" s="144"/>
      <c r="P96" s="143"/>
      <c r="Q96" s="144"/>
      <c r="R96" s="144"/>
      <c r="S96" s="194"/>
      <c r="T96" s="173"/>
      <c r="U96" s="173"/>
      <c r="V96" s="143"/>
      <c r="W96" s="209"/>
      <c r="X96" s="143"/>
      <c r="Y96" s="143"/>
      <c r="Z96" s="143"/>
      <c r="AA96" s="226"/>
      <c r="AB96" s="137"/>
      <c r="AC96" s="93"/>
    </row>
    <row r="97" spans="1:29" s="61" customFormat="1" ht="236.25" customHeight="1">
      <c r="A97" s="97">
        <v>31</v>
      </c>
      <c r="B97" s="98" t="s">
        <v>392</v>
      </c>
      <c r="C97" s="98">
        <v>31</v>
      </c>
      <c r="D97" s="81" t="s">
        <v>393</v>
      </c>
      <c r="E97" s="98">
        <v>32</v>
      </c>
      <c r="F97" s="142">
        <v>2486</v>
      </c>
      <c r="G97" s="137">
        <v>2904.53</v>
      </c>
      <c r="H97" s="162">
        <v>725.44</v>
      </c>
      <c r="I97" s="143">
        <f>G97+H97</f>
        <v>3629.9700000000003</v>
      </c>
      <c r="J97" s="104" t="s">
        <v>394</v>
      </c>
      <c r="K97" s="103">
        <v>41212</v>
      </c>
      <c r="L97" s="103">
        <v>41546</v>
      </c>
      <c r="M97" s="114" t="s">
        <v>471</v>
      </c>
      <c r="N97" s="82">
        <v>0</v>
      </c>
      <c r="O97" s="82">
        <v>47.58</v>
      </c>
      <c r="P97" s="83">
        <f t="shared" si="56"/>
        <v>47.58</v>
      </c>
      <c r="Q97" s="143">
        <v>0</v>
      </c>
      <c r="R97" s="143">
        <v>47.58</v>
      </c>
      <c r="S97" s="194">
        <f>Q97+R97</f>
        <v>47.58</v>
      </c>
      <c r="T97" s="173">
        <v>0</v>
      </c>
      <c r="U97" s="173">
        <v>47.58</v>
      </c>
      <c r="V97" s="143">
        <f t="shared" si="51"/>
        <v>47.58</v>
      </c>
      <c r="W97" s="209">
        <f>V97/S97</f>
        <v>1</v>
      </c>
      <c r="X97" s="143">
        <f t="shared" ref="X97:X101" si="71">Q97-T97</f>
        <v>0</v>
      </c>
      <c r="Y97" s="143">
        <f t="shared" ref="Y97:Y101" si="72">R97-U97</f>
        <v>0</v>
      </c>
      <c r="Z97" s="143">
        <f>X97+Y97</f>
        <v>0</v>
      </c>
      <c r="AA97" s="223">
        <v>3568.71</v>
      </c>
      <c r="AB97" s="137">
        <f>I97-AA97</f>
        <v>61.260000000000218</v>
      </c>
      <c r="AC97" s="179" t="s">
        <v>271</v>
      </c>
    </row>
    <row r="98" spans="1:29" s="61" customFormat="1" ht="105">
      <c r="A98" s="325">
        <v>32</v>
      </c>
      <c r="B98" s="282" t="s">
        <v>395</v>
      </c>
      <c r="C98" s="98" t="s">
        <v>396</v>
      </c>
      <c r="D98" s="62" t="s">
        <v>397</v>
      </c>
      <c r="E98" s="98" t="s">
        <v>398</v>
      </c>
      <c r="F98" s="285">
        <v>3144</v>
      </c>
      <c r="G98" s="285">
        <v>3158.78</v>
      </c>
      <c r="H98" s="285">
        <v>271.22000000000003</v>
      </c>
      <c r="I98" s="276">
        <f>G98+H98</f>
        <v>3430</v>
      </c>
      <c r="J98" s="293" t="s">
        <v>399</v>
      </c>
      <c r="K98" s="322">
        <v>41208</v>
      </c>
      <c r="L98" s="322">
        <v>41542</v>
      </c>
      <c r="M98" s="322" t="s">
        <v>472</v>
      </c>
      <c r="N98" s="82">
        <v>22</v>
      </c>
      <c r="O98" s="82">
        <v>30</v>
      </c>
      <c r="P98" s="83">
        <f t="shared" si="56"/>
        <v>52</v>
      </c>
      <c r="Q98" s="82">
        <v>0</v>
      </c>
      <c r="R98" s="82">
        <v>39</v>
      </c>
      <c r="S98" s="194">
        <f>Q98+R98</f>
        <v>39</v>
      </c>
      <c r="T98" s="82">
        <v>0</v>
      </c>
      <c r="U98" s="82">
        <v>39</v>
      </c>
      <c r="V98" s="143">
        <f t="shared" si="51"/>
        <v>39</v>
      </c>
      <c r="W98" s="209">
        <f>V98/S98</f>
        <v>1</v>
      </c>
      <c r="X98" s="143">
        <f t="shared" si="71"/>
        <v>0</v>
      </c>
      <c r="Y98" s="143">
        <f t="shared" si="72"/>
        <v>0</v>
      </c>
      <c r="Z98" s="143">
        <f>X98+Y98</f>
        <v>0</v>
      </c>
      <c r="AA98" s="290">
        <v>3465.91</v>
      </c>
      <c r="AB98" s="276">
        <v>0</v>
      </c>
      <c r="AC98" s="308" t="s">
        <v>102</v>
      </c>
    </row>
    <row r="99" spans="1:29" s="61" customFormat="1" ht="78.75">
      <c r="A99" s="326"/>
      <c r="B99" s="283"/>
      <c r="C99" s="98" t="s">
        <v>400</v>
      </c>
      <c r="D99" s="62" t="s">
        <v>401</v>
      </c>
      <c r="E99" s="98">
        <v>19</v>
      </c>
      <c r="F99" s="286"/>
      <c r="G99" s="286"/>
      <c r="H99" s="286"/>
      <c r="I99" s="279"/>
      <c r="J99" s="293"/>
      <c r="K99" s="323"/>
      <c r="L99" s="323"/>
      <c r="M99" s="323"/>
      <c r="N99" s="82">
        <v>19</v>
      </c>
      <c r="O99" s="82">
        <v>0</v>
      </c>
      <c r="P99" s="83">
        <f t="shared" si="56"/>
        <v>19</v>
      </c>
      <c r="Q99" s="82">
        <v>19</v>
      </c>
      <c r="R99" s="82">
        <v>0</v>
      </c>
      <c r="S99" s="194">
        <f>Q99+R99</f>
        <v>19</v>
      </c>
      <c r="T99" s="82">
        <v>19</v>
      </c>
      <c r="U99" s="82">
        <v>0</v>
      </c>
      <c r="V99" s="143">
        <f t="shared" si="51"/>
        <v>19</v>
      </c>
      <c r="W99" s="209">
        <f>V99/S99</f>
        <v>1</v>
      </c>
      <c r="X99" s="143">
        <f t="shared" si="71"/>
        <v>0</v>
      </c>
      <c r="Y99" s="143">
        <f t="shared" si="72"/>
        <v>0</v>
      </c>
      <c r="Z99" s="143">
        <f>X99+Y99</f>
        <v>0</v>
      </c>
      <c r="AA99" s="291"/>
      <c r="AB99" s="279"/>
      <c r="AC99" s="308"/>
    </row>
    <row r="100" spans="1:29" s="61" customFormat="1" ht="78.75">
      <c r="A100" s="327"/>
      <c r="B100" s="284"/>
      <c r="C100" s="98" t="s">
        <v>402</v>
      </c>
      <c r="D100" s="62" t="s">
        <v>403</v>
      </c>
      <c r="E100" s="98">
        <v>127</v>
      </c>
      <c r="F100" s="287"/>
      <c r="G100" s="287"/>
      <c r="H100" s="287"/>
      <c r="I100" s="277"/>
      <c r="J100" s="293"/>
      <c r="K100" s="324"/>
      <c r="L100" s="324"/>
      <c r="M100" s="324"/>
      <c r="N100" s="82">
        <v>18.940000000000001</v>
      </c>
      <c r="O100" s="82">
        <v>5.56</v>
      </c>
      <c r="P100" s="83">
        <f t="shared" si="56"/>
        <v>24.5</v>
      </c>
      <c r="Q100" s="82">
        <v>18.7</v>
      </c>
      <c r="R100" s="82">
        <v>5.8</v>
      </c>
      <c r="S100" s="194">
        <f>Q100+R100</f>
        <v>24.5</v>
      </c>
      <c r="T100" s="82">
        <v>18.7</v>
      </c>
      <c r="U100" s="82">
        <v>5.8</v>
      </c>
      <c r="V100" s="143">
        <f t="shared" si="51"/>
        <v>24.5</v>
      </c>
      <c r="W100" s="209">
        <f>V100/S100</f>
        <v>1</v>
      </c>
      <c r="X100" s="143">
        <f t="shared" si="71"/>
        <v>0</v>
      </c>
      <c r="Y100" s="143">
        <f t="shared" si="72"/>
        <v>0</v>
      </c>
      <c r="Z100" s="143">
        <f>X100+Y100</f>
        <v>0</v>
      </c>
      <c r="AA100" s="292"/>
      <c r="AB100" s="277"/>
      <c r="AC100" s="308"/>
    </row>
    <row r="101" spans="1:29" s="61" customFormat="1" ht="217.5" customHeight="1">
      <c r="A101" s="95">
        <v>33</v>
      </c>
      <c r="B101" s="98" t="s">
        <v>404</v>
      </c>
      <c r="C101" s="96">
        <v>33</v>
      </c>
      <c r="D101" s="84" t="s">
        <v>405</v>
      </c>
      <c r="E101" s="98">
        <v>34</v>
      </c>
      <c r="F101" s="142">
        <v>1988</v>
      </c>
      <c r="G101" s="142">
        <v>2372.65</v>
      </c>
      <c r="H101" s="164">
        <v>229.49</v>
      </c>
      <c r="I101" s="145">
        <f>G101+H101</f>
        <v>2602.1400000000003</v>
      </c>
      <c r="J101" s="100" t="s">
        <v>406</v>
      </c>
      <c r="K101" s="101">
        <v>41601</v>
      </c>
      <c r="L101" s="101">
        <v>41569</v>
      </c>
      <c r="M101" s="115">
        <v>42460</v>
      </c>
      <c r="N101" s="82">
        <v>33</v>
      </c>
      <c r="O101" s="82">
        <v>29.7</v>
      </c>
      <c r="P101" s="83">
        <f t="shared" si="56"/>
        <v>62.7</v>
      </c>
      <c r="Q101" s="82">
        <v>0</v>
      </c>
      <c r="R101" s="82">
        <v>26.76</v>
      </c>
      <c r="S101" s="194">
        <f>Q101+R101</f>
        <v>26.76</v>
      </c>
      <c r="T101" s="173">
        <v>0</v>
      </c>
      <c r="U101" s="173">
        <v>26.76</v>
      </c>
      <c r="V101" s="143">
        <f t="shared" si="51"/>
        <v>26.76</v>
      </c>
      <c r="W101" s="209">
        <f>V101/S101</f>
        <v>1</v>
      </c>
      <c r="X101" s="143">
        <f t="shared" si="71"/>
        <v>0</v>
      </c>
      <c r="Y101" s="143">
        <f t="shared" si="72"/>
        <v>0</v>
      </c>
      <c r="Z101" s="143">
        <f>X101+Y101</f>
        <v>0</v>
      </c>
      <c r="AA101" s="223">
        <v>2514.75</v>
      </c>
      <c r="AB101" s="137">
        <f>I101-AA101</f>
        <v>87.390000000000327</v>
      </c>
      <c r="AC101" s="181" t="s">
        <v>102</v>
      </c>
    </row>
    <row r="102" spans="1:29" s="66" customFormat="1">
      <c r="A102" s="296" t="s">
        <v>3</v>
      </c>
      <c r="B102" s="297"/>
      <c r="C102" s="297"/>
      <c r="D102" s="298"/>
      <c r="E102" s="94"/>
      <c r="F102" s="140">
        <f>SUM(F97:F101)</f>
        <v>7618</v>
      </c>
      <c r="G102" s="140">
        <f>SUM(G97:G101)</f>
        <v>8435.9600000000009</v>
      </c>
      <c r="H102" s="166">
        <f>SUM(H97:H101)</f>
        <v>1226.1500000000001</v>
      </c>
      <c r="I102" s="140">
        <f>SUM(I97:I101)</f>
        <v>9662.11</v>
      </c>
      <c r="J102" s="92"/>
      <c r="K102" s="64"/>
      <c r="L102" s="64"/>
      <c r="M102" s="64"/>
      <c r="N102" s="140">
        <f t="shared" ref="N102:V102" si="73">SUM(N97:N101)</f>
        <v>92.94</v>
      </c>
      <c r="O102" s="140">
        <f t="shared" si="73"/>
        <v>112.84</v>
      </c>
      <c r="P102" s="140">
        <f t="shared" si="73"/>
        <v>205.77999999999997</v>
      </c>
      <c r="Q102" s="140">
        <f t="shared" si="73"/>
        <v>37.700000000000003</v>
      </c>
      <c r="R102" s="140">
        <f t="shared" si="73"/>
        <v>119.14</v>
      </c>
      <c r="S102" s="192">
        <f t="shared" si="73"/>
        <v>156.83999999999997</v>
      </c>
      <c r="T102" s="171">
        <f t="shared" si="73"/>
        <v>37.700000000000003</v>
      </c>
      <c r="U102" s="171">
        <f t="shared" si="73"/>
        <v>119.14</v>
      </c>
      <c r="V102" s="140">
        <f t="shared" si="73"/>
        <v>156.83999999999997</v>
      </c>
      <c r="W102" s="209">
        <f t="shared" si="58"/>
        <v>1</v>
      </c>
      <c r="X102" s="140">
        <f>SUM(X97:X101)</f>
        <v>0</v>
      </c>
      <c r="Y102" s="140">
        <f>SUM(Y97:Y101)</f>
        <v>0</v>
      </c>
      <c r="Z102" s="140">
        <f>SUM(Z97:Z101)</f>
        <v>0</v>
      </c>
      <c r="AA102" s="224">
        <f>SUM(AA97:AA101)</f>
        <v>9549.369999999999</v>
      </c>
      <c r="AB102" s="140">
        <f>SUM(AB97:AB101)</f>
        <v>148.65000000000055</v>
      </c>
      <c r="AC102" s="94"/>
    </row>
    <row r="103" spans="1:29" s="61" customFormat="1">
      <c r="A103" s="302" t="s">
        <v>407</v>
      </c>
      <c r="B103" s="303"/>
      <c r="C103" s="303"/>
      <c r="D103" s="304"/>
      <c r="E103" s="96"/>
      <c r="F103" s="144"/>
      <c r="G103" s="144"/>
      <c r="H103" s="163"/>
      <c r="I103" s="144"/>
      <c r="J103" s="77"/>
      <c r="K103" s="91"/>
      <c r="L103" s="91"/>
      <c r="M103" s="108"/>
      <c r="N103" s="144"/>
      <c r="O103" s="144"/>
      <c r="P103" s="143"/>
      <c r="Q103" s="144"/>
      <c r="R103" s="144"/>
      <c r="S103" s="194"/>
      <c r="T103" s="173"/>
      <c r="U103" s="173"/>
      <c r="V103" s="143"/>
      <c r="W103" s="209"/>
      <c r="X103" s="143"/>
      <c r="Y103" s="143"/>
      <c r="Z103" s="143"/>
      <c r="AA103" s="226"/>
      <c r="AB103" s="137"/>
      <c r="AC103" s="93"/>
    </row>
    <row r="104" spans="1:29" s="61" customFormat="1" ht="78.75">
      <c r="A104" s="325">
        <v>34</v>
      </c>
      <c r="B104" s="282" t="s">
        <v>408</v>
      </c>
      <c r="C104" s="98" t="s">
        <v>409</v>
      </c>
      <c r="D104" s="75" t="s">
        <v>410</v>
      </c>
      <c r="E104" s="98">
        <v>127</v>
      </c>
      <c r="F104" s="285">
        <v>1751</v>
      </c>
      <c r="G104" s="285">
        <v>2009.24</v>
      </c>
      <c r="H104" s="285">
        <v>196.29</v>
      </c>
      <c r="I104" s="276">
        <f>G104+H104</f>
        <v>2205.5300000000002</v>
      </c>
      <c r="J104" s="293" t="s">
        <v>411</v>
      </c>
      <c r="K104" s="322">
        <v>41256</v>
      </c>
      <c r="L104" s="322">
        <v>41590</v>
      </c>
      <c r="M104" s="322" t="s">
        <v>470</v>
      </c>
      <c r="N104" s="82">
        <v>26.98</v>
      </c>
      <c r="O104" s="82">
        <v>12.64</v>
      </c>
      <c r="P104" s="83">
        <f t="shared" si="56"/>
        <v>39.620000000000005</v>
      </c>
      <c r="Q104" s="82">
        <v>25.18</v>
      </c>
      <c r="R104" s="82">
        <v>14.44</v>
      </c>
      <c r="S104" s="194">
        <f>Q104+R104</f>
        <v>39.619999999999997</v>
      </c>
      <c r="T104" s="82">
        <v>25.18</v>
      </c>
      <c r="U104" s="82">
        <v>14.44</v>
      </c>
      <c r="V104" s="143">
        <f>T104+U104</f>
        <v>39.619999999999997</v>
      </c>
      <c r="W104" s="209">
        <f t="shared" si="58"/>
        <v>1</v>
      </c>
      <c r="X104" s="143">
        <f t="shared" ref="X104:X105" si="74">Q104-T104</f>
        <v>0</v>
      </c>
      <c r="Y104" s="143">
        <f t="shared" ref="Y104:Y105" si="75">R104-U104</f>
        <v>0</v>
      </c>
      <c r="Z104" s="143">
        <f>X104+Y104</f>
        <v>0</v>
      </c>
      <c r="AA104" s="290">
        <v>2121.38</v>
      </c>
      <c r="AB104" s="276">
        <f>I104-AA104</f>
        <v>84.150000000000091</v>
      </c>
      <c r="AC104" s="316" t="s">
        <v>102</v>
      </c>
    </row>
    <row r="105" spans="1:29" s="61" customFormat="1" ht="105">
      <c r="A105" s="327"/>
      <c r="B105" s="284"/>
      <c r="C105" s="98" t="s">
        <v>412</v>
      </c>
      <c r="D105" s="75" t="s">
        <v>413</v>
      </c>
      <c r="E105" s="98">
        <v>51</v>
      </c>
      <c r="F105" s="287"/>
      <c r="G105" s="287"/>
      <c r="H105" s="287"/>
      <c r="I105" s="277"/>
      <c r="J105" s="293"/>
      <c r="K105" s="324"/>
      <c r="L105" s="324"/>
      <c r="M105" s="324"/>
      <c r="N105" s="82">
        <v>17.38</v>
      </c>
      <c r="O105" s="82">
        <v>3.5</v>
      </c>
      <c r="P105" s="83">
        <f t="shared" si="56"/>
        <v>20.88</v>
      </c>
      <c r="Q105" s="82">
        <v>17.12</v>
      </c>
      <c r="R105" s="82">
        <v>3.76</v>
      </c>
      <c r="S105" s="194">
        <f>Q105+R105</f>
        <v>20.880000000000003</v>
      </c>
      <c r="T105" s="173">
        <v>17.12</v>
      </c>
      <c r="U105" s="173">
        <v>3.76</v>
      </c>
      <c r="V105" s="143">
        <f>T105+U105</f>
        <v>20.880000000000003</v>
      </c>
      <c r="W105" s="209">
        <f t="shared" si="58"/>
        <v>1</v>
      </c>
      <c r="X105" s="143">
        <f t="shared" si="74"/>
        <v>0</v>
      </c>
      <c r="Y105" s="143">
        <f t="shared" si="75"/>
        <v>0</v>
      </c>
      <c r="Z105" s="143">
        <f>X105+Y105</f>
        <v>0</v>
      </c>
      <c r="AA105" s="292"/>
      <c r="AB105" s="277"/>
      <c r="AC105" s="318"/>
    </row>
    <row r="106" spans="1:29" s="66" customFormat="1">
      <c r="A106" s="296" t="s">
        <v>3</v>
      </c>
      <c r="B106" s="297"/>
      <c r="C106" s="297"/>
      <c r="D106" s="298"/>
      <c r="E106" s="94"/>
      <c r="F106" s="140">
        <f>SUM(F104)</f>
        <v>1751</v>
      </c>
      <c r="G106" s="140">
        <f>SUM(G104:G105)</f>
        <v>2009.24</v>
      </c>
      <c r="H106" s="166">
        <f>SUM(H104:H105)</f>
        <v>196.29</v>
      </c>
      <c r="I106" s="140">
        <f>SUM(I104:I105)</f>
        <v>2205.5300000000002</v>
      </c>
      <c r="J106" s="92"/>
      <c r="K106" s="64"/>
      <c r="L106" s="64"/>
      <c r="M106" s="64"/>
      <c r="N106" s="140">
        <f t="shared" ref="N106:V106" si="76">SUM(N104:N105)</f>
        <v>44.36</v>
      </c>
      <c r="O106" s="140">
        <f t="shared" si="76"/>
        <v>16.14</v>
      </c>
      <c r="P106" s="140">
        <f t="shared" si="76"/>
        <v>60.5</v>
      </c>
      <c r="Q106" s="140">
        <f t="shared" si="76"/>
        <v>42.3</v>
      </c>
      <c r="R106" s="140">
        <f t="shared" si="76"/>
        <v>18.2</v>
      </c>
      <c r="S106" s="192">
        <f t="shared" si="76"/>
        <v>60.5</v>
      </c>
      <c r="T106" s="171">
        <f t="shared" si="76"/>
        <v>42.3</v>
      </c>
      <c r="U106" s="171">
        <f t="shared" si="76"/>
        <v>18.2</v>
      </c>
      <c r="V106" s="140">
        <f t="shared" si="76"/>
        <v>60.5</v>
      </c>
      <c r="W106" s="209">
        <f t="shared" si="58"/>
        <v>1</v>
      </c>
      <c r="X106" s="72">
        <f>SUM(X104:X105)</f>
        <v>0</v>
      </c>
      <c r="Y106" s="72">
        <f>SUM(Y104:Y105)</f>
        <v>0</v>
      </c>
      <c r="Z106" s="140">
        <f>SUM(Z104:Z105)</f>
        <v>0</v>
      </c>
      <c r="AA106" s="224">
        <f>SUM(AA103:AA105)</f>
        <v>2121.38</v>
      </c>
      <c r="AB106" s="140">
        <f>SUM(AB103:AB105)</f>
        <v>84.150000000000091</v>
      </c>
      <c r="AC106" s="94"/>
    </row>
    <row r="107" spans="1:29" s="61" customFormat="1">
      <c r="A107" s="302" t="s">
        <v>414</v>
      </c>
      <c r="B107" s="303"/>
      <c r="C107" s="303"/>
      <c r="D107" s="304"/>
      <c r="E107" s="96"/>
      <c r="F107" s="144"/>
      <c r="G107" s="144"/>
      <c r="H107" s="163"/>
      <c r="I107" s="144"/>
      <c r="J107" s="77"/>
      <c r="K107" s="91"/>
      <c r="L107" s="91"/>
      <c r="M107" s="108"/>
      <c r="N107" s="144"/>
      <c r="O107" s="144"/>
      <c r="P107" s="143"/>
      <c r="Q107" s="144"/>
      <c r="R107" s="144"/>
      <c r="S107" s="194"/>
      <c r="T107" s="173"/>
      <c r="U107" s="173"/>
      <c r="V107" s="143"/>
      <c r="W107" s="209"/>
      <c r="X107" s="143"/>
      <c r="Y107" s="143"/>
      <c r="Z107" s="143"/>
      <c r="AA107" s="226"/>
      <c r="AB107" s="137"/>
      <c r="AC107" s="93"/>
    </row>
    <row r="108" spans="1:29" s="61" customFormat="1" ht="105" customHeight="1">
      <c r="A108" s="97">
        <v>35</v>
      </c>
      <c r="B108" s="98" t="s">
        <v>415</v>
      </c>
      <c r="C108" s="98">
        <v>35</v>
      </c>
      <c r="D108" s="75" t="s">
        <v>416</v>
      </c>
      <c r="E108" s="98">
        <v>105</v>
      </c>
      <c r="F108" s="142">
        <v>1307</v>
      </c>
      <c r="G108" s="142">
        <v>1206.1300000000001</v>
      </c>
      <c r="H108" s="164">
        <v>98.35</v>
      </c>
      <c r="I108" s="143">
        <v>1298.4000000000001</v>
      </c>
      <c r="J108" s="104" t="s">
        <v>417</v>
      </c>
      <c r="K108" s="103">
        <v>41198</v>
      </c>
      <c r="L108" s="103">
        <v>41536</v>
      </c>
      <c r="M108" s="107" t="s">
        <v>418</v>
      </c>
      <c r="N108" s="82">
        <v>36.700000000000003</v>
      </c>
      <c r="O108" s="82">
        <v>0</v>
      </c>
      <c r="P108" s="83">
        <f t="shared" si="56"/>
        <v>36.700000000000003</v>
      </c>
      <c r="Q108" s="143">
        <v>38.75</v>
      </c>
      <c r="R108" s="143">
        <v>0</v>
      </c>
      <c r="S108" s="194">
        <f>Q108+R108</f>
        <v>38.75</v>
      </c>
      <c r="T108" s="173">
        <v>38.75</v>
      </c>
      <c r="U108" s="173">
        <v>0</v>
      </c>
      <c r="V108" s="143">
        <f>T108+U108</f>
        <v>38.75</v>
      </c>
      <c r="W108" s="209">
        <f t="shared" si="58"/>
        <v>1</v>
      </c>
      <c r="X108" s="143">
        <f t="shared" ref="X108:X110" si="77">Q108-T108</f>
        <v>0</v>
      </c>
      <c r="Y108" s="143">
        <f t="shared" ref="Y108:Y110" si="78">R108-U108</f>
        <v>0</v>
      </c>
      <c r="Z108" s="143">
        <f>X108+Y108</f>
        <v>0</v>
      </c>
      <c r="AA108" s="223">
        <v>1303.24</v>
      </c>
      <c r="AB108" s="137">
        <f>I108-AA108</f>
        <v>-4.8399999999999181</v>
      </c>
      <c r="AC108" s="93" t="s">
        <v>102</v>
      </c>
    </row>
    <row r="109" spans="1:29" s="61" customFormat="1" ht="157.5">
      <c r="A109" s="97">
        <v>36</v>
      </c>
      <c r="B109" s="98" t="s">
        <v>419</v>
      </c>
      <c r="C109" s="98">
        <v>36</v>
      </c>
      <c r="D109" s="75" t="s">
        <v>420</v>
      </c>
      <c r="E109" s="98">
        <v>15</v>
      </c>
      <c r="F109" s="142">
        <v>2271.0100000000002</v>
      </c>
      <c r="G109" s="142">
        <v>2438.29</v>
      </c>
      <c r="H109" s="164">
        <v>605.85</v>
      </c>
      <c r="I109" s="143">
        <f>G109+H109</f>
        <v>3044.14</v>
      </c>
      <c r="J109" s="104" t="s">
        <v>421</v>
      </c>
      <c r="K109" s="103">
        <v>41181</v>
      </c>
      <c r="L109" s="103">
        <v>41515</v>
      </c>
      <c r="M109" s="114" t="s">
        <v>473</v>
      </c>
      <c r="N109" s="82">
        <v>57.7</v>
      </c>
      <c r="O109" s="82">
        <v>22.3</v>
      </c>
      <c r="P109" s="83">
        <f t="shared" si="56"/>
        <v>80</v>
      </c>
      <c r="Q109" s="82">
        <v>22.6</v>
      </c>
      <c r="R109" s="82">
        <v>24.83</v>
      </c>
      <c r="S109" s="194">
        <f>Q109+R109</f>
        <v>47.43</v>
      </c>
      <c r="T109" s="173">
        <v>22.6</v>
      </c>
      <c r="U109" s="173">
        <v>24.83</v>
      </c>
      <c r="V109" s="143">
        <f>T109+U109</f>
        <v>47.43</v>
      </c>
      <c r="W109" s="209">
        <f t="shared" si="58"/>
        <v>1</v>
      </c>
      <c r="X109" s="143">
        <f t="shared" si="77"/>
        <v>0</v>
      </c>
      <c r="Y109" s="143">
        <f t="shared" si="78"/>
        <v>0</v>
      </c>
      <c r="Z109" s="143">
        <f>X109+Y109</f>
        <v>0</v>
      </c>
      <c r="AA109" s="223">
        <v>3075.68</v>
      </c>
      <c r="AB109" s="137">
        <v>0</v>
      </c>
      <c r="AC109" s="93" t="s">
        <v>102</v>
      </c>
    </row>
    <row r="110" spans="1:29" s="61" customFormat="1" ht="157.5">
      <c r="A110" s="97">
        <v>37</v>
      </c>
      <c r="B110" s="98" t="s">
        <v>422</v>
      </c>
      <c r="C110" s="96">
        <v>37</v>
      </c>
      <c r="D110" s="75" t="s">
        <v>423</v>
      </c>
      <c r="E110" s="98">
        <v>34</v>
      </c>
      <c r="F110" s="142">
        <v>2664.83</v>
      </c>
      <c r="G110" s="137">
        <v>2736.98</v>
      </c>
      <c r="H110" s="164">
        <v>409.42</v>
      </c>
      <c r="I110" s="143">
        <f>G110+H110</f>
        <v>3146.4</v>
      </c>
      <c r="J110" s="104" t="s">
        <v>424</v>
      </c>
      <c r="K110" s="103">
        <v>41198</v>
      </c>
      <c r="L110" s="103">
        <v>41555</v>
      </c>
      <c r="M110" s="114" t="s">
        <v>474</v>
      </c>
      <c r="N110" s="82">
        <v>27</v>
      </c>
      <c r="O110" s="82">
        <v>42.51</v>
      </c>
      <c r="P110" s="83">
        <f t="shared" si="56"/>
        <v>69.509999999999991</v>
      </c>
      <c r="Q110" s="82">
        <v>20.59</v>
      </c>
      <c r="R110" s="82">
        <v>48.26</v>
      </c>
      <c r="S110" s="194">
        <f>Q110+R110</f>
        <v>68.849999999999994</v>
      </c>
      <c r="T110" s="82">
        <v>20.585999999999999</v>
      </c>
      <c r="U110" s="82">
        <v>48.264000000000003</v>
      </c>
      <c r="V110" s="143">
        <f>T110+U110</f>
        <v>68.849999999999994</v>
      </c>
      <c r="W110" s="209">
        <f t="shared" si="58"/>
        <v>1</v>
      </c>
      <c r="X110" s="143">
        <f t="shared" si="77"/>
        <v>4.0000000000013358E-3</v>
      </c>
      <c r="Y110" s="143">
        <f t="shared" si="78"/>
        <v>-4.0000000000048885E-3</v>
      </c>
      <c r="Z110" s="143">
        <f>X110+Y110</f>
        <v>-3.5527136788005009E-15</v>
      </c>
      <c r="AA110" s="223">
        <v>3064.7</v>
      </c>
      <c r="AB110" s="137">
        <f>I110-AA110</f>
        <v>81.700000000000273</v>
      </c>
      <c r="AC110" s="93" t="s">
        <v>102</v>
      </c>
    </row>
    <row r="111" spans="1:29" s="66" customFormat="1">
      <c r="A111" s="296" t="s">
        <v>3</v>
      </c>
      <c r="B111" s="297"/>
      <c r="C111" s="297"/>
      <c r="D111" s="298"/>
      <c r="E111" s="94"/>
      <c r="F111" s="140">
        <f>SUM(F108:F110)</f>
        <v>6242.84</v>
      </c>
      <c r="G111" s="140">
        <f>SUM(G108:G110)</f>
        <v>6381.4</v>
      </c>
      <c r="H111" s="166">
        <f>SUM(H108:H110)</f>
        <v>1113.6200000000001</v>
      </c>
      <c r="I111" s="140">
        <f>SUM(I108:I110)</f>
        <v>7488.9400000000005</v>
      </c>
      <c r="J111" s="92"/>
      <c r="K111" s="64"/>
      <c r="L111" s="64"/>
      <c r="M111" s="64"/>
      <c r="N111" s="140">
        <f t="shared" ref="N111:V111" si="79">SUM(N108:N110)</f>
        <v>121.4</v>
      </c>
      <c r="O111" s="140">
        <f t="shared" si="79"/>
        <v>64.81</v>
      </c>
      <c r="P111" s="140">
        <f t="shared" si="79"/>
        <v>186.20999999999998</v>
      </c>
      <c r="Q111" s="140">
        <f t="shared" si="79"/>
        <v>81.94</v>
      </c>
      <c r="R111" s="140">
        <f t="shared" si="79"/>
        <v>73.09</v>
      </c>
      <c r="S111" s="192">
        <f t="shared" si="79"/>
        <v>155.03</v>
      </c>
      <c r="T111" s="171">
        <f t="shared" si="79"/>
        <v>81.936000000000007</v>
      </c>
      <c r="U111" s="171">
        <f t="shared" si="79"/>
        <v>73.093999999999994</v>
      </c>
      <c r="V111" s="140">
        <f t="shared" si="79"/>
        <v>155.03</v>
      </c>
      <c r="W111" s="209">
        <f t="shared" si="58"/>
        <v>1</v>
      </c>
      <c r="X111" s="140">
        <f>SUM(X108:X110)</f>
        <v>4.0000000000013358E-3</v>
      </c>
      <c r="Y111" s="140">
        <f>SUM(Y108:Y110)</f>
        <v>-4.0000000000048885E-3</v>
      </c>
      <c r="Z111" s="140">
        <f>SUM(Z108:Z110)</f>
        <v>-3.5527136788005009E-15</v>
      </c>
      <c r="AA111" s="224">
        <f>SUM(AA108:AA110)</f>
        <v>7443.62</v>
      </c>
      <c r="AB111" s="140">
        <f>SUM(AB108:AB110)</f>
        <v>76.860000000000355</v>
      </c>
      <c r="AC111" s="94"/>
    </row>
    <row r="112" spans="1:29" s="122" customFormat="1">
      <c r="A112" s="299" t="s">
        <v>431</v>
      </c>
      <c r="B112" s="300"/>
      <c r="C112" s="300"/>
      <c r="D112" s="301"/>
      <c r="E112" s="119"/>
      <c r="F112" s="119">
        <f>F111+F106+F102</f>
        <v>15611.84</v>
      </c>
      <c r="G112" s="119">
        <f t="shared" ref="G112:I112" si="80">G111+G106+G102</f>
        <v>16826.599999999999</v>
      </c>
      <c r="H112" s="119">
        <f t="shared" si="80"/>
        <v>2536.0600000000004</v>
      </c>
      <c r="I112" s="119">
        <f t="shared" si="80"/>
        <v>19356.580000000002</v>
      </c>
      <c r="J112" s="120"/>
      <c r="K112" s="121"/>
      <c r="L112" s="121"/>
      <c r="M112" s="121"/>
      <c r="N112" s="119">
        <f t="shared" ref="N112:V112" si="81">N111+N106+N102</f>
        <v>258.7</v>
      </c>
      <c r="O112" s="119">
        <f t="shared" si="81"/>
        <v>193.79000000000002</v>
      </c>
      <c r="P112" s="119">
        <f t="shared" si="81"/>
        <v>452.48999999999995</v>
      </c>
      <c r="Q112" s="119">
        <f t="shared" si="81"/>
        <v>161.94</v>
      </c>
      <c r="R112" s="119">
        <f t="shared" si="81"/>
        <v>210.43</v>
      </c>
      <c r="S112" s="192">
        <f t="shared" si="81"/>
        <v>372.37</v>
      </c>
      <c r="T112" s="119">
        <f t="shared" si="81"/>
        <v>161.93600000000001</v>
      </c>
      <c r="U112" s="119">
        <f t="shared" si="81"/>
        <v>210.434</v>
      </c>
      <c r="V112" s="119">
        <f t="shared" si="81"/>
        <v>372.37</v>
      </c>
      <c r="W112" s="209">
        <f t="shared" si="58"/>
        <v>1</v>
      </c>
      <c r="X112" s="119">
        <f>X111+X106+X102</f>
        <v>4.0000000000013358E-3</v>
      </c>
      <c r="Y112" s="119">
        <f t="shared" ref="Y112:AA112" si="82">Y111+Y106+Y102</f>
        <v>-4.0000000000048885E-3</v>
      </c>
      <c r="Z112" s="119">
        <f t="shared" si="82"/>
        <v>-3.5527136788005009E-15</v>
      </c>
      <c r="AA112" s="224">
        <f t="shared" si="82"/>
        <v>19114.37</v>
      </c>
      <c r="AB112" s="119">
        <f t="shared" ref="AB112" si="83">AB111+AB106+AB102</f>
        <v>309.66000000000099</v>
      </c>
      <c r="AC112" s="119"/>
    </row>
    <row r="113" spans="1:29" s="136" customFormat="1" ht="25.5">
      <c r="A113" s="299" t="s">
        <v>426</v>
      </c>
      <c r="B113" s="300"/>
      <c r="C113" s="300"/>
      <c r="D113" s="301"/>
      <c r="E113" s="119"/>
      <c r="F113" s="119">
        <f>F112+F94+F64+F38</f>
        <v>79365.649999999994</v>
      </c>
      <c r="G113" s="119">
        <f t="shared" ref="G113:I113" si="84">G112+G94+G64+G38</f>
        <v>83699.48000000001</v>
      </c>
      <c r="H113" s="119">
        <f t="shared" si="84"/>
        <v>8371.9840000000004</v>
      </c>
      <c r="I113" s="119">
        <f t="shared" si="84"/>
        <v>92065.384000000005</v>
      </c>
      <c r="J113" s="120"/>
      <c r="K113" s="119"/>
      <c r="L113" s="119"/>
      <c r="M113" s="119"/>
      <c r="N113" s="119">
        <f t="shared" ref="N113:V113" si="85">N112+N94+N64+N38</f>
        <v>927.31</v>
      </c>
      <c r="O113" s="119">
        <f t="shared" si="85"/>
        <v>1141.8030000000001</v>
      </c>
      <c r="P113" s="119">
        <f>P112+P94+P64+P38</f>
        <v>2069.1130000000003</v>
      </c>
      <c r="Q113" s="119">
        <f t="shared" si="85"/>
        <v>705.09100000000001</v>
      </c>
      <c r="R113" s="119">
        <f t="shared" si="85"/>
        <v>1235.693</v>
      </c>
      <c r="S113" s="192">
        <f t="shared" si="85"/>
        <v>1940.7840000000001</v>
      </c>
      <c r="T113" s="119">
        <f t="shared" si="85"/>
        <v>705.08699999999999</v>
      </c>
      <c r="U113" s="119">
        <f t="shared" si="85"/>
        <v>1235.6970000000001</v>
      </c>
      <c r="V113" s="119">
        <f t="shared" si="85"/>
        <v>1940.7840000000001</v>
      </c>
      <c r="W113" s="209">
        <f t="shared" si="58"/>
        <v>1</v>
      </c>
      <c r="X113" s="119">
        <f t="shared" ref="X113:AA113" si="86">X112+X94+X64+X38</f>
        <v>4.0000000000013358E-3</v>
      </c>
      <c r="Y113" s="119">
        <f t="shared" si="86"/>
        <v>-4.0000000000084412E-3</v>
      </c>
      <c r="Z113" s="119">
        <f t="shared" si="86"/>
        <v>-7.1054273576010019E-15</v>
      </c>
      <c r="AA113" s="224">
        <f t="shared" si="86"/>
        <v>91234.799999999988</v>
      </c>
      <c r="AB113" s="119">
        <f t="shared" ref="AB113" si="87">AB112+AB94+AB64+AB38</f>
        <v>953.68400000000202</v>
      </c>
      <c r="AC113" s="119"/>
    </row>
    <row r="114" spans="1:29" ht="26.25" customHeight="1">
      <c r="A114" s="354" t="s">
        <v>4</v>
      </c>
      <c r="B114" s="355"/>
      <c r="C114" s="355"/>
      <c r="D114" s="356"/>
      <c r="E114" s="86"/>
      <c r="F114" s="6"/>
      <c r="G114" s="6"/>
      <c r="H114" s="6"/>
      <c r="I114" s="140"/>
      <c r="J114" s="34"/>
      <c r="K114" s="85"/>
      <c r="L114" s="85"/>
      <c r="M114" s="64"/>
      <c r="N114" s="6"/>
      <c r="O114" s="6"/>
      <c r="P114" s="6"/>
      <c r="Q114" s="6"/>
      <c r="R114" s="6"/>
      <c r="S114" s="192"/>
      <c r="T114" s="72"/>
      <c r="U114" s="72"/>
      <c r="V114" s="4"/>
      <c r="W114" s="212"/>
      <c r="X114" s="7"/>
      <c r="Y114" s="7"/>
      <c r="Z114" s="7"/>
      <c r="AA114" s="231"/>
      <c r="AB114" s="72"/>
      <c r="AC114" s="87"/>
    </row>
    <row r="115" spans="1:29" ht="26.25" customHeight="1">
      <c r="A115" s="354" t="s">
        <v>5</v>
      </c>
      <c r="B115" s="355"/>
      <c r="C115" s="355"/>
      <c r="D115" s="356"/>
      <c r="E115" s="10"/>
      <c r="F115" s="6"/>
      <c r="G115" s="6"/>
      <c r="H115" s="6"/>
      <c r="I115" s="140"/>
      <c r="J115" s="35"/>
      <c r="K115" s="85"/>
      <c r="L115" s="85"/>
      <c r="M115" s="64"/>
      <c r="N115" s="6"/>
      <c r="O115" s="6"/>
      <c r="P115" s="6"/>
      <c r="Q115" s="6"/>
      <c r="R115" s="6"/>
      <c r="S115" s="192"/>
      <c r="T115" s="171"/>
      <c r="U115" s="171"/>
      <c r="V115" s="4"/>
      <c r="W115" s="213"/>
      <c r="X115" s="4"/>
      <c r="Y115" s="4"/>
      <c r="Z115" s="4"/>
      <c r="AA115" s="230"/>
      <c r="AB115" s="143"/>
      <c r="AC115" s="5"/>
    </row>
    <row r="116" spans="1:29" ht="157.5" customHeight="1">
      <c r="A116" s="10">
        <v>38</v>
      </c>
      <c r="B116" s="10" t="s">
        <v>75</v>
      </c>
      <c r="C116" s="10">
        <v>38</v>
      </c>
      <c r="D116" s="11" t="s">
        <v>106</v>
      </c>
      <c r="E116" s="10">
        <v>3</v>
      </c>
      <c r="F116" s="8">
        <v>1870</v>
      </c>
      <c r="G116" s="8">
        <v>2000.13</v>
      </c>
      <c r="H116" s="8">
        <v>54.98</v>
      </c>
      <c r="I116" s="74">
        <f>G116+H116</f>
        <v>2055.11</v>
      </c>
      <c r="J116" s="36" t="s">
        <v>163</v>
      </c>
      <c r="K116" s="12">
        <v>41220</v>
      </c>
      <c r="L116" s="12" t="s">
        <v>475</v>
      </c>
      <c r="M116" s="109" t="s">
        <v>476</v>
      </c>
      <c r="N116" s="9">
        <v>34.82</v>
      </c>
      <c r="O116" s="9">
        <v>15.2</v>
      </c>
      <c r="P116" s="6">
        <f>O116+N116</f>
        <v>50.019999999999996</v>
      </c>
      <c r="Q116" s="9">
        <v>29.5</v>
      </c>
      <c r="R116" s="9">
        <v>13.89</v>
      </c>
      <c r="S116" s="195">
        <f>R116+Q116</f>
        <v>43.39</v>
      </c>
      <c r="T116" s="83">
        <v>29.5</v>
      </c>
      <c r="U116" s="83">
        <v>13.89</v>
      </c>
      <c r="V116" s="4">
        <f t="shared" ref="V116:V123" si="88">T116+U116</f>
        <v>43.39</v>
      </c>
      <c r="W116" s="213">
        <f>V116/S116</f>
        <v>1</v>
      </c>
      <c r="X116" s="143">
        <f t="shared" ref="X116" si="89">Q116-T116</f>
        <v>0</v>
      </c>
      <c r="Y116" s="143">
        <f t="shared" ref="Y116" si="90">R116-U116</f>
        <v>0</v>
      </c>
      <c r="Z116" s="4">
        <f>X116+Y116</f>
        <v>0</v>
      </c>
      <c r="AA116" s="232">
        <v>2068.46</v>
      </c>
      <c r="AB116" s="143">
        <v>0</v>
      </c>
      <c r="AC116" s="88" t="s">
        <v>102</v>
      </c>
    </row>
    <row r="117" spans="1:29">
      <c r="A117" s="2"/>
      <c r="B117" s="2"/>
      <c r="C117" s="2"/>
      <c r="D117" s="2" t="s">
        <v>3</v>
      </c>
      <c r="E117" s="2"/>
      <c r="F117" s="6">
        <f>SUM(F116)</f>
        <v>1870</v>
      </c>
      <c r="G117" s="6">
        <f>SUM(G116)</f>
        <v>2000.13</v>
      </c>
      <c r="H117" s="6">
        <f>SUM(H116)</f>
        <v>54.98</v>
      </c>
      <c r="I117" s="140">
        <f>SUM(I116)</f>
        <v>2055.11</v>
      </c>
      <c r="J117" s="33"/>
      <c r="K117" s="55"/>
      <c r="L117" s="55"/>
      <c r="M117" s="64"/>
      <c r="N117" s="6">
        <f>SUM(N116)</f>
        <v>34.82</v>
      </c>
      <c r="O117" s="6">
        <f t="shared" ref="O117:W117" si="91">SUM(O116)</f>
        <v>15.2</v>
      </c>
      <c r="P117" s="6">
        <f t="shared" si="91"/>
        <v>50.019999999999996</v>
      </c>
      <c r="Q117" s="6">
        <f t="shared" si="91"/>
        <v>29.5</v>
      </c>
      <c r="R117" s="6">
        <f t="shared" si="91"/>
        <v>13.89</v>
      </c>
      <c r="S117" s="192">
        <f t="shared" si="91"/>
        <v>43.39</v>
      </c>
      <c r="T117" s="171">
        <f t="shared" si="91"/>
        <v>29.5</v>
      </c>
      <c r="U117" s="171">
        <f t="shared" si="91"/>
        <v>13.89</v>
      </c>
      <c r="V117" s="7">
        <f>SUM(V116)</f>
        <v>43.39</v>
      </c>
      <c r="W117" s="213">
        <f t="shared" si="91"/>
        <v>1</v>
      </c>
      <c r="X117" s="6">
        <f>SUM(X116)</f>
        <v>0</v>
      </c>
      <c r="Y117" s="6">
        <f>SUM(Y116)</f>
        <v>0</v>
      </c>
      <c r="Z117" s="6">
        <f>SUM(Z116)</f>
        <v>0</v>
      </c>
      <c r="AA117" s="224">
        <f t="shared" ref="AA117:AB117" si="92">SUM(AA116)</f>
        <v>2068.46</v>
      </c>
      <c r="AB117" s="140">
        <f t="shared" si="92"/>
        <v>0</v>
      </c>
      <c r="AC117" s="6"/>
    </row>
    <row r="118" spans="1:29">
      <c r="A118" s="354" t="s">
        <v>6</v>
      </c>
      <c r="B118" s="355"/>
      <c r="C118" s="355"/>
      <c r="D118" s="356"/>
      <c r="E118" s="10"/>
      <c r="F118" s="6"/>
      <c r="G118" s="6"/>
      <c r="H118" s="6"/>
      <c r="I118" s="140"/>
      <c r="J118" s="32"/>
      <c r="K118" s="55"/>
      <c r="L118" s="55"/>
      <c r="M118" s="64"/>
      <c r="N118" s="6"/>
      <c r="O118" s="6"/>
      <c r="P118" s="6"/>
      <c r="Q118" s="6"/>
      <c r="R118" s="6"/>
      <c r="S118" s="192"/>
      <c r="T118" s="171"/>
      <c r="U118" s="171"/>
      <c r="V118" s="4"/>
      <c r="W118" s="213"/>
      <c r="X118" s="4"/>
      <c r="Y118" s="4"/>
      <c r="Z118" s="4"/>
      <c r="AA118" s="230"/>
      <c r="AB118" s="143"/>
      <c r="AC118" s="5"/>
    </row>
    <row r="119" spans="1:29" ht="189.75" customHeight="1">
      <c r="A119" s="10">
        <v>39</v>
      </c>
      <c r="B119" s="10" t="s">
        <v>76</v>
      </c>
      <c r="C119" s="10">
        <v>39</v>
      </c>
      <c r="D119" s="11" t="s">
        <v>107</v>
      </c>
      <c r="E119" s="10">
        <v>99</v>
      </c>
      <c r="F119" s="8">
        <v>2758.33</v>
      </c>
      <c r="G119" s="8">
        <v>2843.77</v>
      </c>
      <c r="H119" s="8">
        <v>310.64999999999998</v>
      </c>
      <c r="I119" s="74">
        <f>G119+H119</f>
        <v>3154.42</v>
      </c>
      <c r="J119" s="37" t="s">
        <v>164</v>
      </c>
      <c r="K119" s="12">
        <v>41298</v>
      </c>
      <c r="L119" s="12">
        <v>41601</v>
      </c>
      <c r="M119" s="12">
        <v>42093</v>
      </c>
      <c r="N119" s="9">
        <v>9.1</v>
      </c>
      <c r="O119" s="9">
        <v>46.75</v>
      </c>
      <c r="P119" s="6">
        <f>O119+N119</f>
        <v>55.85</v>
      </c>
      <c r="Q119" s="9">
        <v>10.262</v>
      </c>
      <c r="R119" s="9">
        <v>30.92</v>
      </c>
      <c r="S119" s="195">
        <f>R119+Q119</f>
        <v>41.182000000000002</v>
      </c>
      <c r="T119" s="83">
        <v>10.262</v>
      </c>
      <c r="U119" s="83">
        <v>30.92</v>
      </c>
      <c r="V119" s="4">
        <f t="shared" si="88"/>
        <v>41.182000000000002</v>
      </c>
      <c r="W119" s="213">
        <f>V119/S119</f>
        <v>1</v>
      </c>
      <c r="X119" s="143">
        <f t="shared" ref="X119" si="93">Q119-T119</f>
        <v>0</v>
      </c>
      <c r="Y119" s="143">
        <f t="shared" ref="Y119" si="94">R119-U119</f>
        <v>0</v>
      </c>
      <c r="Z119" s="4">
        <f>X119+Y119</f>
        <v>0</v>
      </c>
      <c r="AA119" s="232">
        <v>2972.56</v>
      </c>
      <c r="AB119" s="143">
        <f>I119-AA119</f>
        <v>181.86000000000013</v>
      </c>
      <c r="AC119" s="30" t="s">
        <v>102</v>
      </c>
    </row>
    <row r="120" spans="1:29">
      <c r="A120" s="386" t="s">
        <v>3</v>
      </c>
      <c r="B120" s="387"/>
      <c r="C120" s="387"/>
      <c r="D120" s="388"/>
      <c r="E120" s="2"/>
      <c r="F120" s="6">
        <f>SUM(F119)</f>
        <v>2758.33</v>
      </c>
      <c r="G120" s="6">
        <f>SUM(G119)</f>
        <v>2843.77</v>
      </c>
      <c r="H120" s="6">
        <f>SUM(H119)</f>
        <v>310.64999999999998</v>
      </c>
      <c r="I120" s="140">
        <f>SUM(I119)</f>
        <v>3154.42</v>
      </c>
      <c r="J120" s="33"/>
      <c r="K120" s="55"/>
      <c r="L120" s="55"/>
      <c r="M120" s="64"/>
      <c r="N120" s="6">
        <f>SUM(N119)</f>
        <v>9.1</v>
      </c>
      <c r="O120" s="6">
        <f t="shared" ref="O120:U120" si="95">SUM(O119)</f>
        <v>46.75</v>
      </c>
      <c r="P120" s="6">
        <f t="shared" si="95"/>
        <v>55.85</v>
      </c>
      <c r="Q120" s="6">
        <f t="shared" si="95"/>
        <v>10.262</v>
      </c>
      <c r="R120" s="6">
        <f t="shared" si="95"/>
        <v>30.92</v>
      </c>
      <c r="S120" s="192">
        <f t="shared" si="95"/>
        <v>41.182000000000002</v>
      </c>
      <c r="T120" s="171">
        <f t="shared" si="95"/>
        <v>10.262</v>
      </c>
      <c r="U120" s="171">
        <f t="shared" si="95"/>
        <v>30.92</v>
      </c>
      <c r="V120" s="7">
        <f>SUM(V119)</f>
        <v>41.182000000000002</v>
      </c>
      <c r="W120" s="213">
        <f>V120/S120</f>
        <v>1</v>
      </c>
      <c r="X120" s="6">
        <f>SUM(X119)</f>
        <v>0</v>
      </c>
      <c r="Y120" s="6">
        <f>SUM(Y119)</f>
        <v>0</v>
      </c>
      <c r="Z120" s="6">
        <f>SUM(Z119)</f>
        <v>0</v>
      </c>
      <c r="AA120" s="224">
        <f>SUM(AA119)</f>
        <v>2972.56</v>
      </c>
      <c r="AB120" s="140">
        <f>SUM(AB119)</f>
        <v>181.86000000000013</v>
      </c>
      <c r="AC120" s="6"/>
    </row>
    <row r="121" spans="1:29">
      <c r="A121" s="354" t="s">
        <v>7</v>
      </c>
      <c r="B121" s="355"/>
      <c r="C121" s="355"/>
      <c r="D121" s="356"/>
      <c r="E121" s="10"/>
      <c r="F121" s="6"/>
      <c r="G121" s="6"/>
      <c r="H121" s="6"/>
      <c r="I121" s="140"/>
      <c r="J121" s="32"/>
      <c r="K121" s="55"/>
      <c r="L121" s="55"/>
      <c r="M121" s="64"/>
      <c r="N121" s="6"/>
      <c r="O121" s="6"/>
      <c r="P121" s="6"/>
      <c r="Q121" s="6"/>
      <c r="R121" s="6"/>
      <c r="S121" s="192"/>
      <c r="T121" s="171"/>
      <c r="U121" s="171"/>
      <c r="V121" s="4"/>
      <c r="W121" s="213"/>
      <c r="X121" s="4"/>
      <c r="Y121" s="4"/>
      <c r="Z121" s="4"/>
      <c r="AA121" s="230"/>
      <c r="AB121" s="143"/>
      <c r="AC121" s="5"/>
    </row>
    <row r="122" spans="1:29" ht="131.25">
      <c r="A122" s="389">
        <v>40</v>
      </c>
      <c r="B122" s="389" t="s">
        <v>77</v>
      </c>
      <c r="C122" s="10" t="s">
        <v>8</v>
      </c>
      <c r="D122" s="11" t="s">
        <v>108</v>
      </c>
      <c r="E122" s="10">
        <v>84</v>
      </c>
      <c r="F122" s="380">
        <f>1426.96+416</f>
        <v>1842.96</v>
      </c>
      <c r="G122" s="380">
        <v>2156.1999999999998</v>
      </c>
      <c r="H122" s="380">
        <v>263.10000000000002</v>
      </c>
      <c r="I122" s="319">
        <f>G122+H122</f>
        <v>2419.2999999999997</v>
      </c>
      <c r="J122" s="382" t="s">
        <v>165</v>
      </c>
      <c r="K122" s="384">
        <v>41199</v>
      </c>
      <c r="L122" s="384">
        <v>41533</v>
      </c>
      <c r="M122" s="395"/>
      <c r="N122" s="9">
        <v>11.4</v>
      </c>
      <c r="O122" s="9">
        <v>23.98</v>
      </c>
      <c r="P122" s="6">
        <f>O122+N122</f>
        <v>35.380000000000003</v>
      </c>
      <c r="Q122" s="9">
        <v>3.58</v>
      </c>
      <c r="R122" s="9">
        <v>22.79</v>
      </c>
      <c r="S122" s="195">
        <f>R122+Q122</f>
        <v>26.369999999999997</v>
      </c>
      <c r="T122" s="83">
        <v>3.58</v>
      </c>
      <c r="U122" s="83">
        <v>22.79</v>
      </c>
      <c r="V122" s="4">
        <f t="shared" si="88"/>
        <v>26.369999999999997</v>
      </c>
      <c r="W122" s="213">
        <f>V122/S122</f>
        <v>1</v>
      </c>
      <c r="X122" s="143">
        <f t="shared" ref="X122:X123" si="96">Q122-T122</f>
        <v>0</v>
      </c>
      <c r="Y122" s="143">
        <f t="shared" ref="Y122:Y123" si="97">R122-U122</f>
        <v>0</v>
      </c>
      <c r="Z122" s="4">
        <f>X122+Y122</f>
        <v>0</v>
      </c>
      <c r="AA122" s="391">
        <v>2390.5700000000002</v>
      </c>
      <c r="AB122" s="276">
        <f>I122-AA122</f>
        <v>28.729999999999563</v>
      </c>
      <c r="AC122" s="379" t="s">
        <v>102</v>
      </c>
    </row>
    <row r="123" spans="1:29" ht="78.75">
      <c r="A123" s="390"/>
      <c r="B123" s="390"/>
      <c r="C123" s="10" t="s">
        <v>9</v>
      </c>
      <c r="D123" s="11" t="s">
        <v>109</v>
      </c>
      <c r="E123" s="10">
        <v>3</v>
      </c>
      <c r="F123" s="381"/>
      <c r="G123" s="381"/>
      <c r="H123" s="381"/>
      <c r="I123" s="321"/>
      <c r="J123" s="383"/>
      <c r="K123" s="385"/>
      <c r="L123" s="385"/>
      <c r="M123" s="396"/>
      <c r="N123" s="9">
        <v>2.2000000000000002</v>
      </c>
      <c r="O123" s="9">
        <v>2</v>
      </c>
      <c r="P123" s="6">
        <f>O123+N123</f>
        <v>4.2</v>
      </c>
      <c r="Q123" s="9">
        <v>1.88</v>
      </c>
      <c r="R123" s="9">
        <v>2.3199999999999998</v>
      </c>
      <c r="S123" s="195">
        <f>R123+Q123</f>
        <v>4.1999999999999993</v>
      </c>
      <c r="T123" s="83">
        <v>1.88</v>
      </c>
      <c r="U123" s="83">
        <v>2.3199999999999998</v>
      </c>
      <c r="V123" s="4">
        <f t="shared" si="88"/>
        <v>4.1999999999999993</v>
      </c>
      <c r="W123" s="213">
        <f>V123/S123</f>
        <v>1</v>
      </c>
      <c r="X123" s="143">
        <f t="shared" si="96"/>
        <v>0</v>
      </c>
      <c r="Y123" s="143">
        <f t="shared" si="97"/>
        <v>0</v>
      </c>
      <c r="Z123" s="4">
        <f>X123+Y123</f>
        <v>0</v>
      </c>
      <c r="AA123" s="392"/>
      <c r="AB123" s="277"/>
      <c r="AC123" s="379"/>
    </row>
    <row r="124" spans="1:29">
      <c r="A124" s="386" t="s">
        <v>3</v>
      </c>
      <c r="B124" s="387"/>
      <c r="C124" s="387"/>
      <c r="D124" s="388"/>
      <c r="E124" s="2"/>
      <c r="F124" s="6">
        <f>SUM(F122:F123)</f>
        <v>1842.96</v>
      </c>
      <c r="G124" s="6">
        <f>SUM(G122:G123)</f>
        <v>2156.1999999999998</v>
      </c>
      <c r="H124" s="6">
        <f>SUM(H122:H123)</f>
        <v>263.10000000000002</v>
      </c>
      <c r="I124" s="140">
        <f>SUM(I122:I123)</f>
        <v>2419.2999999999997</v>
      </c>
      <c r="J124" s="33"/>
      <c r="K124" s="55"/>
      <c r="L124" s="55"/>
      <c r="M124" s="64"/>
      <c r="N124" s="6">
        <f t="shared" ref="N124:U124" si="98">SUM(N122:N123)</f>
        <v>13.600000000000001</v>
      </c>
      <c r="O124" s="6">
        <f t="shared" si="98"/>
        <v>25.98</v>
      </c>
      <c r="P124" s="6">
        <f t="shared" si="98"/>
        <v>39.580000000000005</v>
      </c>
      <c r="Q124" s="6">
        <f t="shared" si="98"/>
        <v>5.46</v>
      </c>
      <c r="R124" s="6">
        <f t="shared" si="98"/>
        <v>25.11</v>
      </c>
      <c r="S124" s="192">
        <f t="shared" si="98"/>
        <v>30.569999999999997</v>
      </c>
      <c r="T124" s="171">
        <f t="shared" si="98"/>
        <v>5.46</v>
      </c>
      <c r="U124" s="171">
        <f t="shared" si="98"/>
        <v>25.11</v>
      </c>
      <c r="V124" s="7">
        <f>SUM(V122:V123)</f>
        <v>30.569999999999997</v>
      </c>
      <c r="W124" s="213">
        <f>V124/S124</f>
        <v>1</v>
      </c>
      <c r="X124" s="6">
        <f>SUM(X122:X123)</f>
        <v>0</v>
      </c>
      <c r="Y124" s="6">
        <f>SUM(Y122:Y123)</f>
        <v>0</v>
      </c>
      <c r="Z124" s="6">
        <f>SUM(Z122:Z123)</f>
        <v>0</v>
      </c>
      <c r="AA124" s="224">
        <f t="shared" ref="AA124:AB124" si="99">SUM(AA122:AA123)</f>
        <v>2390.5700000000002</v>
      </c>
      <c r="AB124" s="140">
        <f t="shared" si="99"/>
        <v>28.729999999999563</v>
      </c>
      <c r="AC124" s="6"/>
    </row>
    <row r="125" spans="1:29" s="125" customFormat="1">
      <c r="A125" s="407" t="s">
        <v>432</v>
      </c>
      <c r="B125" s="408"/>
      <c r="C125" s="408"/>
      <c r="D125" s="409"/>
      <c r="E125" s="123"/>
      <c r="F125" s="119">
        <f t="shared" ref="F125:I125" si="100">F124+F120+F117</f>
        <v>6471.29</v>
      </c>
      <c r="G125" s="119">
        <f t="shared" si="100"/>
        <v>7000.0999999999995</v>
      </c>
      <c r="H125" s="119">
        <f t="shared" si="100"/>
        <v>628.73</v>
      </c>
      <c r="I125" s="119">
        <f t="shared" si="100"/>
        <v>7628.83</v>
      </c>
      <c r="J125" s="124"/>
      <c r="K125" s="121"/>
      <c r="L125" s="121"/>
      <c r="M125" s="121"/>
      <c r="N125" s="119">
        <f>N124+N120+N117</f>
        <v>57.52</v>
      </c>
      <c r="O125" s="119">
        <f t="shared" ref="O125:AA125" si="101">O124+O120+O117</f>
        <v>87.93</v>
      </c>
      <c r="P125" s="119">
        <f t="shared" si="101"/>
        <v>145.44999999999999</v>
      </c>
      <c r="Q125" s="119">
        <f t="shared" si="101"/>
        <v>45.222000000000001</v>
      </c>
      <c r="R125" s="119">
        <f t="shared" si="101"/>
        <v>69.92</v>
      </c>
      <c r="S125" s="192">
        <f t="shared" si="101"/>
        <v>115.142</v>
      </c>
      <c r="T125" s="119">
        <f t="shared" si="101"/>
        <v>45.222000000000001</v>
      </c>
      <c r="U125" s="119">
        <f t="shared" si="101"/>
        <v>69.92</v>
      </c>
      <c r="V125" s="119">
        <f t="shared" si="101"/>
        <v>115.142</v>
      </c>
      <c r="W125" s="213">
        <f t="shared" si="101"/>
        <v>3</v>
      </c>
      <c r="X125" s="119">
        <f t="shared" si="101"/>
        <v>0</v>
      </c>
      <c r="Y125" s="119">
        <f t="shared" si="101"/>
        <v>0</v>
      </c>
      <c r="Z125" s="119">
        <f t="shared" si="101"/>
        <v>0</v>
      </c>
      <c r="AA125" s="224">
        <f t="shared" si="101"/>
        <v>7431.59</v>
      </c>
      <c r="AB125" s="119">
        <f t="shared" ref="AB125" si="102">AB124+AB120+AB117</f>
        <v>210.58999999999969</v>
      </c>
      <c r="AC125" s="123"/>
    </row>
    <row r="126" spans="1:29" ht="26.25" customHeight="1">
      <c r="A126" s="397" t="s">
        <v>10</v>
      </c>
      <c r="B126" s="398"/>
      <c r="C126" s="398"/>
      <c r="D126" s="399"/>
      <c r="E126" s="10"/>
      <c r="F126" s="6"/>
      <c r="G126" s="6"/>
      <c r="H126" s="6"/>
      <c r="I126" s="140"/>
      <c r="J126" s="35"/>
      <c r="K126" s="55"/>
      <c r="L126" s="55"/>
      <c r="M126" s="64"/>
      <c r="N126" s="6"/>
      <c r="O126" s="6"/>
      <c r="P126" s="6"/>
      <c r="Q126" s="6"/>
      <c r="R126" s="6"/>
      <c r="S126" s="192"/>
      <c r="T126" s="171"/>
      <c r="U126" s="171"/>
      <c r="V126" s="4"/>
      <c r="W126" s="213"/>
      <c r="X126" s="4"/>
      <c r="Y126" s="4"/>
      <c r="Z126" s="4"/>
      <c r="AA126" s="230"/>
      <c r="AB126" s="143"/>
      <c r="AC126" s="5"/>
    </row>
    <row r="127" spans="1:29" ht="157.5" customHeight="1">
      <c r="A127" s="10">
        <v>41</v>
      </c>
      <c r="B127" s="10" t="s">
        <v>71</v>
      </c>
      <c r="C127" s="10">
        <v>41</v>
      </c>
      <c r="D127" s="11" t="s">
        <v>110</v>
      </c>
      <c r="E127" s="10">
        <v>57</v>
      </c>
      <c r="F127" s="8">
        <v>1470</v>
      </c>
      <c r="G127" s="8">
        <v>1578.88</v>
      </c>
      <c r="H127" s="8">
        <v>364.11</v>
      </c>
      <c r="I127" s="74">
        <f>G127+H127</f>
        <v>1942.9900000000002</v>
      </c>
      <c r="J127" s="36" t="s">
        <v>166</v>
      </c>
      <c r="K127" s="12">
        <v>41199</v>
      </c>
      <c r="L127" s="12">
        <v>41563</v>
      </c>
      <c r="M127" s="109" t="s">
        <v>477</v>
      </c>
      <c r="N127" s="9">
        <v>4.96</v>
      </c>
      <c r="O127" s="9">
        <v>18</v>
      </c>
      <c r="P127" s="6">
        <f>O127+N127</f>
        <v>22.96</v>
      </c>
      <c r="Q127" s="9">
        <v>4.3899999999999997</v>
      </c>
      <c r="R127" s="9">
        <v>20.34</v>
      </c>
      <c r="S127" s="195">
        <f>R127+Q127</f>
        <v>24.73</v>
      </c>
      <c r="T127" s="83">
        <v>4.3899999999999997</v>
      </c>
      <c r="U127" s="83">
        <v>20.34</v>
      </c>
      <c r="V127" s="4">
        <f t="shared" ref="V127:V139" si="103">T127+U127</f>
        <v>24.73</v>
      </c>
      <c r="W127" s="213">
        <f>V127/S127</f>
        <v>1</v>
      </c>
      <c r="X127" s="143">
        <f t="shared" ref="X127:X129" si="104">Q127-T127</f>
        <v>0</v>
      </c>
      <c r="Y127" s="143">
        <f t="shared" ref="Y127:Y129" si="105">R127-U127</f>
        <v>0</v>
      </c>
      <c r="Z127" s="4">
        <f>X127+Y127</f>
        <v>0</v>
      </c>
      <c r="AA127" s="232">
        <v>1934.88</v>
      </c>
      <c r="AB127" s="143">
        <f>I127-AA127</f>
        <v>8.1100000000001273</v>
      </c>
      <c r="AC127" s="54" t="s">
        <v>102</v>
      </c>
    </row>
    <row r="128" spans="1:29" ht="105">
      <c r="A128" s="389">
        <v>42</v>
      </c>
      <c r="B128" s="389" t="s">
        <v>72</v>
      </c>
      <c r="C128" s="10" t="s">
        <v>11</v>
      </c>
      <c r="D128" s="11" t="s">
        <v>111</v>
      </c>
      <c r="E128" s="10">
        <v>86</v>
      </c>
      <c r="F128" s="380">
        <v>1447</v>
      </c>
      <c r="G128" s="380">
        <v>1572.6</v>
      </c>
      <c r="H128" s="380">
        <v>391.93</v>
      </c>
      <c r="I128" s="319">
        <f>G128+H128</f>
        <v>1964.53</v>
      </c>
      <c r="J128" s="393" t="s">
        <v>167</v>
      </c>
      <c r="K128" s="384">
        <v>41222</v>
      </c>
      <c r="L128" s="384">
        <v>41555</v>
      </c>
      <c r="M128" s="395" t="s">
        <v>478</v>
      </c>
      <c r="N128" s="9">
        <v>0</v>
      </c>
      <c r="O128" s="9">
        <v>8.35</v>
      </c>
      <c r="P128" s="6">
        <f>O128+N128</f>
        <v>8.35</v>
      </c>
      <c r="Q128" s="9">
        <v>0</v>
      </c>
      <c r="R128" s="13">
        <v>8.4250000000000007</v>
      </c>
      <c r="S128" s="195">
        <f>R128+Q128</f>
        <v>8.4250000000000007</v>
      </c>
      <c r="T128" s="83">
        <v>0</v>
      </c>
      <c r="U128" s="83">
        <v>8.4250000000000007</v>
      </c>
      <c r="V128" s="4">
        <f t="shared" si="103"/>
        <v>8.4250000000000007</v>
      </c>
      <c r="W128" s="213">
        <f>V128/S128</f>
        <v>1</v>
      </c>
      <c r="X128" s="143">
        <f t="shared" si="104"/>
        <v>0</v>
      </c>
      <c r="Y128" s="143">
        <f t="shared" si="105"/>
        <v>0</v>
      </c>
      <c r="Z128" s="4">
        <f>X128+Y128</f>
        <v>0</v>
      </c>
      <c r="AA128" s="391">
        <v>1893.91</v>
      </c>
      <c r="AB128" s="276">
        <f>I128-AA128</f>
        <v>70.619999999999891</v>
      </c>
      <c r="AC128" s="379" t="s">
        <v>102</v>
      </c>
    </row>
    <row r="129" spans="1:29" ht="135.75" customHeight="1">
      <c r="A129" s="390"/>
      <c r="B129" s="390"/>
      <c r="C129" s="10" t="s">
        <v>12</v>
      </c>
      <c r="D129" s="11" t="s">
        <v>112</v>
      </c>
      <c r="E129" s="10">
        <v>84</v>
      </c>
      <c r="F129" s="381"/>
      <c r="G129" s="381"/>
      <c r="H129" s="381"/>
      <c r="I129" s="321"/>
      <c r="J129" s="394"/>
      <c r="K129" s="385"/>
      <c r="L129" s="385"/>
      <c r="M129" s="396"/>
      <c r="N129" s="9">
        <v>3.8</v>
      </c>
      <c r="O129" s="9">
        <v>16.2</v>
      </c>
      <c r="P129" s="6">
        <f>O129+N129</f>
        <v>20</v>
      </c>
      <c r="Q129" s="9">
        <v>0</v>
      </c>
      <c r="R129" s="13">
        <v>6.83</v>
      </c>
      <c r="S129" s="195">
        <f>R129+Q129</f>
        <v>6.83</v>
      </c>
      <c r="T129" s="83">
        <v>0</v>
      </c>
      <c r="U129" s="83">
        <v>6.83</v>
      </c>
      <c r="V129" s="4">
        <f t="shared" si="103"/>
        <v>6.83</v>
      </c>
      <c r="W129" s="213">
        <f>V129/S129</f>
        <v>1</v>
      </c>
      <c r="X129" s="143">
        <f t="shared" si="104"/>
        <v>0</v>
      </c>
      <c r="Y129" s="143">
        <f t="shared" si="105"/>
        <v>0</v>
      </c>
      <c r="Z129" s="4">
        <f>X129+Y129</f>
        <v>0</v>
      </c>
      <c r="AA129" s="392"/>
      <c r="AB129" s="277"/>
      <c r="AC129" s="379"/>
    </row>
    <row r="130" spans="1:29">
      <c r="A130" s="386" t="s">
        <v>3</v>
      </c>
      <c r="B130" s="387"/>
      <c r="C130" s="387"/>
      <c r="D130" s="388"/>
      <c r="E130" s="2"/>
      <c r="F130" s="6">
        <f>SUM(F127:F129)</f>
        <v>2917</v>
      </c>
      <c r="G130" s="6">
        <f t="shared" ref="G130:V130" si="106">SUM(G127:G129)</f>
        <v>3151.48</v>
      </c>
      <c r="H130" s="6">
        <f t="shared" si="106"/>
        <v>756.04</v>
      </c>
      <c r="I130" s="140">
        <f t="shared" si="106"/>
        <v>3907.5200000000004</v>
      </c>
      <c r="J130" s="33"/>
      <c r="K130" s="51"/>
      <c r="L130" s="51"/>
      <c r="M130" s="64"/>
      <c r="N130" s="6">
        <f t="shared" si="106"/>
        <v>8.76</v>
      </c>
      <c r="O130" s="6">
        <f t="shared" si="106"/>
        <v>42.55</v>
      </c>
      <c r="P130" s="6">
        <f t="shared" si="106"/>
        <v>51.31</v>
      </c>
      <c r="Q130" s="6">
        <f t="shared" si="106"/>
        <v>4.3899999999999997</v>
      </c>
      <c r="R130" s="6">
        <f t="shared" si="106"/>
        <v>35.594999999999999</v>
      </c>
      <c r="S130" s="192">
        <f t="shared" si="106"/>
        <v>39.984999999999999</v>
      </c>
      <c r="T130" s="171">
        <f t="shared" si="106"/>
        <v>4.3899999999999997</v>
      </c>
      <c r="U130" s="171">
        <f t="shared" si="106"/>
        <v>35.594999999999999</v>
      </c>
      <c r="V130" s="6">
        <f t="shared" si="106"/>
        <v>39.984999999999999</v>
      </c>
      <c r="W130" s="213">
        <f>V130/S130</f>
        <v>1</v>
      </c>
      <c r="X130" s="6">
        <f t="shared" ref="X130:AB130" si="107">SUM(X127:X129)</f>
        <v>0</v>
      </c>
      <c r="Y130" s="6">
        <f t="shared" si="107"/>
        <v>0</v>
      </c>
      <c r="Z130" s="6">
        <f t="shared" si="107"/>
        <v>0</v>
      </c>
      <c r="AA130" s="224">
        <f t="shared" si="107"/>
        <v>3828.79</v>
      </c>
      <c r="AB130" s="140">
        <f t="shared" si="107"/>
        <v>78.730000000000018</v>
      </c>
      <c r="AC130" s="6"/>
    </row>
    <row r="131" spans="1:29">
      <c r="A131" s="397" t="s">
        <v>13</v>
      </c>
      <c r="B131" s="398"/>
      <c r="C131" s="398"/>
      <c r="D131" s="399"/>
      <c r="E131" s="10"/>
      <c r="F131" s="6"/>
      <c r="G131" s="6"/>
      <c r="H131" s="6"/>
      <c r="I131" s="140"/>
      <c r="J131" s="35"/>
      <c r="K131" s="51"/>
      <c r="L131" s="51"/>
      <c r="M131" s="64"/>
      <c r="N131" s="6"/>
      <c r="O131" s="6"/>
      <c r="P131" s="6"/>
      <c r="Q131" s="6"/>
      <c r="R131" s="6"/>
      <c r="S131" s="192"/>
      <c r="T131" s="171">
        <v>0</v>
      </c>
      <c r="U131" s="171">
        <v>0</v>
      </c>
      <c r="V131" s="4"/>
      <c r="W131" s="213"/>
      <c r="X131" s="4"/>
      <c r="Y131" s="9"/>
      <c r="Z131" s="4"/>
      <c r="AA131" s="230"/>
      <c r="AB131" s="143"/>
      <c r="AC131" s="5"/>
    </row>
    <row r="132" spans="1:29" ht="236.25">
      <c r="A132" s="10">
        <v>43</v>
      </c>
      <c r="B132" s="10" t="s">
        <v>78</v>
      </c>
      <c r="C132" s="10">
        <v>43</v>
      </c>
      <c r="D132" s="11" t="s">
        <v>113</v>
      </c>
      <c r="E132" s="10">
        <v>86</v>
      </c>
      <c r="F132" s="8">
        <v>3256.77</v>
      </c>
      <c r="G132" s="8">
        <v>3390.71</v>
      </c>
      <c r="H132" s="8">
        <v>475.23</v>
      </c>
      <c r="I132" s="74">
        <f>G132+H132</f>
        <v>3865.94</v>
      </c>
      <c r="J132" s="36" t="s">
        <v>168</v>
      </c>
      <c r="K132" s="12">
        <v>41222</v>
      </c>
      <c r="L132" s="12">
        <v>41555</v>
      </c>
      <c r="M132" s="109" t="s">
        <v>479</v>
      </c>
      <c r="N132" s="9">
        <v>5.44</v>
      </c>
      <c r="O132" s="9">
        <v>52.49</v>
      </c>
      <c r="P132" s="6">
        <f>O132+N132</f>
        <v>57.93</v>
      </c>
      <c r="Q132" s="9">
        <v>5.3</v>
      </c>
      <c r="R132" s="9">
        <v>52.27</v>
      </c>
      <c r="S132" s="195">
        <f>R132+Q132</f>
        <v>57.57</v>
      </c>
      <c r="T132" s="83">
        <v>5.3</v>
      </c>
      <c r="U132" s="83">
        <v>52.27</v>
      </c>
      <c r="V132" s="4">
        <f t="shared" si="103"/>
        <v>57.57</v>
      </c>
      <c r="W132" s="213">
        <f>V132/S132</f>
        <v>1</v>
      </c>
      <c r="X132" s="143">
        <f t="shared" ref="X132" si="108">Q132-T132</f>
        <v>0</v>
      </c>
      <c r="Y132" s="143">
        <f t="shared" ref="Y132" si="109">R132-U132</f>
        <v>0</v>
      </c>
      <c r="Z132" s="4">
        <f>Y132+X132</f>
        <v>0</v>
      </c>
      <c r="AA132" s="232">
        <f>3562.55+57.68</f>
        <v>3620.23</v>
      </c>
      <c r="AB132" s="143">
        <f>I132-AA132</f>
        <v>245.71000000000004</v>
      </c>
      <c r="AC132" s="30" t="s">
        <v>102</v>
      </c>
    </row>
    <row r="133" spans="1:29">
      <c r="A133" s="386" t="s">
        <v>3</v>
      </c>
      <c r="B133" s="387"/>
      <c r="C133" s="387"/>
      <c r="D133" s="388"/>
      <c r="E133" s="2"/>
      <c r="F133" s="6">
        <f>SUM(F132)</f>
        <v>3256.77</v>
      </c>
      <c r="G133" s="6">
        <f t="shared" ref="G133:U133" si="110">SUM(G132)</f>
        <v>3390.71</v>
      </c>
      <c r="H133" s="6">
        <f t="shared" si="110"/>
        <v>475.23</v>
      </c>
      <c r="I133" s="140">
        <f t="shared" si="110"/>
        <v>3865.94</v>
      </c>
      <c r="J133" s="33"/>
      <c r="K133" s="51"/>
      <c r="L133" s="51"/>
      <c r="M133" s="64"/>
      <c r="N133" s="6">
        <f t="shared" si="110"/>
        <v>5.44</v>
      </c>
      <c r="O133" s="6">
        <f t="shared" si="110"/>
        <v>52.49</v>
      </c>
      <c r="P133" s="6">
        <f t="shared" si="110"/>
        <v>57.93</v>
      </c>
      <c r="Q133" s="6">
        <f t="shared" si="110"/>
        <v>5.3</v>
      </c>
      <c r="R133" s="6">
        <f t="shared" si="110"/>
        <v>52.27</v>
      </c>
      <c r="S133" s="192">
        <f t="shared" si="110"/>
        <v>57.57</v>
      </c>
      <c r="T133" s="171">
        <f t="shared" si="110"/>
        <v>5.3</v>
      </c>
      <c r="U133" s="171">
        <f t="shared" si="110"/>
        <v>52.27</v>
      </c>
      <c r="V133" s="7">
        <f>SUM(V132)</f>
        <v>57.57</v>
      </c>
      <c r="W133" s="213">
        <f>V133/S133</f>
        <v>1</v>
      </c>
      <c r="X133" s="6">
        <f>SUM(X132)</f>
        <v>0</v>
      </c>
      <c r="Y133" s="6">
        <f t="shared" ref="Y133:AB133" si="111">SUM(Y132)</f>
        <v>0</v>
      </c>
      <c r="Z133" s="6">
        <f t="shared" si="111"/>
        <v>0</v>
      </c>
      <c r="AA133" s="224">
        <f t="shared" si="111"/>
        <v>3620.23</v>
      </c>
      <c r="AB133" s="140">
        <f t="shared" si="111"/>
        <v>245.71000000000004</v>
      </c>
      <c r="AC133" s="6"/>
    </row>
    <row r="134" spans="1:29">
      <c r="A134" s="397" t="s">
        <v>14</v>
      </c>
      <c r="B134" s="398"/>
      <c r="C134" s="398"/>
      <c r="D134" s="399"/>
      <c r="E134" s="10"/>
      <c r="F134" s="160"/>
      <c r="G134" s="160"/>
      <c r="H134" s="160"/>
      <c r="I134" s="161"/>
      <c r="J134" s="35"/>
      <c r="K134" s="51"/>
      <c r="L134" s="51"/>
      <c r="M134" s="64"/>
      <c r="N134" s="6"/>
      <c r="O134" s="6"/>
      <c r="P134" s="6"/>
      <c r="Q134" s="6"/>
      <c r="R134" s="6"/>
      <c r="S134" s="192"/>
      <c r="T134" s="171"/>
      <c r="U134" s="171"/>
      <c r="V134" s="4"/>
      <c r="W134" s="213"/>
      <c r="X134" s="4"/>
      <c r="Y134" s="4"/>
      <c r="Z134" s="4"/>
      <c r="AA134" s="230"/>
      <c r="AB134" s="143"/>
      <c r="AC134" s="5"/>
    </row>
    <row r="135" spans="1:29" ht="138.75" customHeight="1">
      <c r="A135" s="389">
        <v>44</v>
      </c>
      <c r="B135" s="389" t="s">
        <v>79</v>
      </c>
      <c r="C135" s="10" t="s">
        <v>15</v>
      </c>
      <c r="D135" s="11" t="s">
        <v>114</v>
      </c>
      <c r="E135" s="10">
        <v>85</v>
      </c>
      <c r="F135" s="380">
        <v>2061.5</v>
      </c>
      <c r="G135" s="380">
        <v>2312.73</v>
      </c>
      <c r="H135" s="380">
        <v>210.79</v>
      </c>
      <c r="I135" s="319">
        <f>G135+H135</f>
        <v>2523.52</v>
      </c>
      <c r="J135" s="393" t="s">
        <v>169</v>
      </c>
      <c r="K135" s="384">
        <v>41212</v>
      </c>
      <c r="L135" s="384">
        <v>41484</v>
      </c>
      <c r="M135" s="395" t="s">
        <v>480</v>
      </c>
      <c r="N135" s="9">
        <v>9.83</v>
      </c>
      <c r="O135" s="9">
        <v>20.67</v>
      </c>
      <c r="P135" s="6">
        <f>O135+N135</f>
        <v>30.5</v>
      </c>
      <c r="Q135" s="9">
        <v>8.7750000000000004</v>
      </c>
      <c r="R135" s="9">
        <v>21.954999999999998</v>
      </c>
      <c r="S135" s="195">
        <f>R135+Q135</f>
        <v>30.729999999999997</v>
      </c>
      <c r="T135" s="83">
        <v>8.7750000000000004</v>
      </c>
      <c r="U135" s="83">
        <v>21.954999999999998</v>
      </c>
      <c r="V135" s="4">
        <f t="shared" si="103"/>
        <v>30.729999999999997</v>
      </c>
      <c r="W135" s="213">
        <f t="shared" ref="W135:W140" si="112">V135/S135</f>
        <v>1</v>
      </c>
      <c r="X135" s="143">
        <f t="shared" ref="X135:X139" si="113">Q135-T135</f>
        <v>0</v>
      </c>
      <c r="Y135" s="143">
        <f t="shared" ref="Y135:Y139" si="114">R135-U135</f>
        <v>0</v>
      </c>
      <c r="Z135" s="4">
        <f>Y135+X135</f>
        <v>0</v>
      </c>
      <c r="AA135" s="391">
        <v>2532.02</v>
      </c>
      <c r="AB135" s="276">
        <v>0</v>
      </c>
      <c r="AC135" s="379" t="s">
        <v>159</v>
      </c>
    </row>
    <row r="136" spans="1:29" ht="107.25" customHeight="1">
      <c r="A136" s="390"/>
      <c r="B136" s="390"/>
      <c r="C136" s="10" t="s">
        <v>16</v>
      </c>
      <c r="D136" s="14" t="s">
        <v>161</v>
      </c>
      <c r="E136" s="10">
        <v>47</v>
      </c>
      <c r="F136" s="381"/>
      <c r="G136" s="381"/>
      <c r="H136" s="381"/>
      <c r="I136" s="321"/>
      <c r="J136" s="394"/>
      <c r="K136" s="385"/>
      <c r="L136" s="385"/>
      <c r="M136" s="396"/>
      <c r="N136" s="9">
        <v>22.25</v>
      </c>
      <c r="O136" s="9">
        <v>7.74</v>
      </c>
      <c r="P136" s="6">
        <f>O136+N136</f>
        <v>29.990000000000002</v>
      </c>
      <c r="Q136" s="9">
        <v>18.86</v>
      </c>
      <c r="R136" s="9">
        <v>11.1</v>
      </c>
      <c r="S136" s="195">
        <f>R136+Q136</f>
        <v>29.96</v>
      </c>
      <c r="T136" s="83">
        <v>18.86</v>
      </c>
      <c r="U136" s="83">
        <v>11.1</v>
      </c>
      <c r="V136" s="4">
        <f t="shared" si="103"/>
        <v>29.96</v>
      </c>
      <c r="W136" s="213">
        <f t="shared" si="112"/>
        <v>1</v>
      </c>
      <c r="X136" s="143">
        <f t="shared" si="113"/>
        <v>0</v>
      </c>
      <c r="Y136" s="143">
        <f t="shared" si="114"/>
        <v>0</v>
      </c>
      <c r="Z136" s="4">
        <f>Y136+X136</f>
        <v>0</v>
      </c>
      <c r="AA136" s="392"/>
      <c r="AB136" s="277"/>
      <c r="AC136" s="379"/>
    </row>
    <row r="137" spans="1:29" ht="105">
      <c r="A137" s="389">
        <v>45</v>
      </c>
      <c r="B137" s="389" t="s">
        <v>80</v>
      </c>
      <c r="C137" s="10" t="s">
        <v>17</v>
      </c>
      <c r="D137" s="11" t="s">
        <v>115</v>
      </c>
      <c r="E137" s="10">
        <v>47</v>
      </c>
      <c r="F137" s="380">
        <v>1669.1</v>
      </c>
      <c r="G137" s="380">
        <v>1603.6</v>
      </c>
      <c r="H137" s="380">
        <v>158.58000000000001</v>
      </c>
      <c r="I137" s="319">
        <f>G137+H137</f>
        <v>1762.1799999999998</v>
      </c>
      <c r="J137" s="393" t="s">
        <v>169</v>
      </c>
      <c r="K137" s="384">
        <v>41212</v>
      </c>
      <c r="L137" s="384">
        <v>41484</v>
      </c>
      <c r="M137" s="395" t="s">
        <v>481</v>
      </c>
      <c r="N137" s="9">
        <v>4.2</v>
      </c>
      <c r="O137" s="9">
        <v>11.21</v>
      </c>
      <c r="P137" s="6">
        <f>O137+N137</f>
        <v>15.41</v>
      </c>
      <c r="Q137" s="9">
        <v>1.2000000000000002</v>
      </c>
      <c r="R137" s="9">
        <v>14.21</v>
      </c>
      <c r="S137" s="195">
        <f>R137+Q137</f>
        <v>15.41</v>
      </c>
      <c r="T137" s="83">
        <v>1.2</v>
      </c>
      <c r="U137" s="83">
        <v>14.21</v>
      </c>
      <c r="V137" s="4">
        <f t="shared" si="103"/>
        <v>15.41</v>
      </c>
      <c r="W137" s="213">
        <f t="shared" si="112"/>
        <v>1</v>
      </c>
      <c r="X137" s="143">
        <f t="shared" si="113"/>
        <v>0</v>
      </c>
      <c r="Y137" s="143">
        <f t="shared" si="114"/>
        <v>0</v>
      </c>
      <c r="Z137" s="4">
        <f>Y137+X137</f>
        <v>0</v>
      </c>
      <c r="AA137" s="391">
        <v>1732.06</v>
      </c>
      <c r="AB137" s="276">
        <f>I137-AA137</f>
        <v>30.119999999999891</v>
      </c>
      <c r="AC137" s="379" t="s">
        <v>159</v>
      </c>
    </row>
    <row r="138" spans="1:29" ht="131.25">
      <c r="A138" s="390"/>
      <c r="B138" s="390"/>
      <c r="C138" s="10" t="s">
        <v>18</v>
      </c>
      <c r="D138" s="11" t="s">
        <v>116</v>
      </c>
      <c r="E138" s="10">
        <v>84</v>
      </c>
      <c r="F138" s="381"/>
      <c r="G138" s="381"/>
      <c r="H138" s="381"/>
      <c r="I138" s="321"/>
      <c r="J138" s="394"/>
      <c r="K138" s="385"/>
      <c r="L138" s="385"/>
      <c r="M138" s="396"/>
      <c r="N138" s="9">
        <v>5.5</v>
      </c>
      <c r="O138" s="9">
        <v>16.11</v>
      </c>
      <c r="P138" s="6">
        <f>O138+N138</f>
        <v>21.61</v>
      </c>
      <c r="Q138" s="9">
        <v>0</v>
      </c>
      <c r="R138" s="9">
        <v>21.547999999999998</v>
      </c>
      <c r="S138" s="195">
        <f>R138+Q138</f>
        <v>21.547999999999998</v>
      </c>
      <c r="T138" s="83">
        <v>0</v>
      </c>
      <c r="U138" s="83">
        <v>21.547999999999998</v>
      </c>
      <c r="V138" s="4">
        <f t="shared" si="103"/>
        <v>21.547999999999998</v>
      </c>
      <c r="W138" s="213">
        <f t="shared" si="112"/>
        <v>1</v>
      </c>
      <c r="X138" s="143">
        <f t="shared" si="113"/>
        <v>0</v>
      </c>
      <c r="Y138" s="143">
        <f t="shared" si="114"/>
        <v>0</v>
      </c>
      <c r="Z138" s="4">
        <f>Y138+X138</f>
        <v>0</v>
      </c>
      <c r="AA138" s="392"/>
      <c r="AB138" s="277"/>
      <c r="AC138" s="379"/>
    </row>
    <row r="139" spans="1:29" ht="157.5">
      <c r="A139" s="10">
        <v>46</v>
      </c>
      <c r="B139" s="10" t="s">
        <v>81</v>
      </c>
      <c r="C139" s="10">
        <v>46</v>
      </c>
      <c r="D139" s="11" t="s">
        <v>117</v>
      </c>
      <c r="E139" s="10">
        <v>7</v>
      </c>
      <c r="F139" s="8">
        <v>2143.3000000000002</v>
      </c>
      <c r="G139" s="8">
        <v>2340.56</v>
      </c>
      <c r="H139" s="8">
        <v>273.12</v>
      </c>
      <c r="I139" s="74">
        <f>G139+H139</f>
        <v>2613.6799999999998</v>
      </c>
      <c r="J139" s="36" t="s">
        <v>166</v>
      </c>
      <c r="K139" s="12">
        <v>41207</v>
      </c>
      <c r="L139" s="12">
        <v>41479</v>
      </c>
      <c r="M139" s="109" t="s">
        <v>482</v>
      </c>
      <c r="N139" s="9">
        <v>19.559999999999999</v>
      </c>
      <c r="O139" s="9">
        <v>34.22</v>
      </c>
      <c r="P139" s="6">
        <f>O139+N139</f>
        <v>53.78</v>
      </c>
      <c r="Q139" s="9">
        <v>16.966999999999999</v>
      </c>
      <c r="R139" s="9">
        <v>38.878</v>
      </c>
      <c r="S139" s="195">
        <f>R139+Q139</f>
        <v>55.844999999999999</v>
      </c>
      <c r="T139" s="83">
        <v>16.966999999999999</v>
      </c>
      <c r="U139" s="83">
        <v>38.878</v>
      </c>
      <c r="V139" s="4">
        <f t="shared" si="103"/>
        <v>55.844999999999999</v>
      </c>
      <c r="W139" s="213">
        <f t="shared" si="112"/>
        <v>1</v>
      </c>
      <c r="X139" s="143">
        <f t="shared" si="113"/>
        <v>0</v>
      </c>
      <c r="Y139" s="143">
        <f t="shared" si="114"/>
        <v>0</v>
      </c>
      <c r="Z139" s="4">
        <f>Y139+X139</f>
        <v>0</v>
      </c>
      <c r="AA139" s="232">
        <v>2640.6</v>
      </c>
      <c r="AB139" s="143">
        <v>0</v>
      </c>
      <c r="AC139" s="48" t="s">
        <v>159</v>
      </c>
    </row>
    <row r="140" spans="1:29">
      <c r="A140" s="2"/>
      <c r="B140" s="2"/>
      <c r="C140" s="2"/>
      <c r="D140" s="2" t="s">
        <v>3</v>
      </c>
      <c r="E140" s="2"/>
      <c r="F140" s="6">
        <f>SUM(F135:F139)</f>
        <v>5873.9</v>
      </c>
      <c r="G140" s="6">
        <f t="shared" ref="G140:V140" si="115">SUM(G135:G139)</f>
        <v>6256.8899999999994</v>
      </c>
      <c r="H140" s="6">
        <f t="shared" si="115"/>
        <v>642.49</v>
      </c>
      <c r="I140" s="140">
        <f t="shared" si="115"/>
        <v>6899.3799999999992</v>
      </c>
      <c r="J140" s="33"/>
      <c r="K140" s="51"/>
      <c r="L140" s="51"/>
      <c r="M140" s="64"/>
      <c r="N140" s="6">
        <f>SUM(N135:N139)</f>
        <v>61.34</v>
      </c>
      <c r="O140" s="6">
        <f>SUM(O135:O139)</f>
        <v>89.95</v>
      </c>
      <c r="P140" s="6">
        <f t="shared" si="115"/>
        <v>151.29000000000002</v>
      </c>
      <c r="Q140" s="6">
        <f t="shared" si="115"/>
        <v>45.801999999999992</v>
      </c>
      <c r="R140" s="6">
        <f t="shared" si="115"/>
        <v>107.691</v>
      </c>
      <c r="S140" s="192">
        <f t="shared" si="115"/>
        <v>153.49299999999999</v>
      </c>
      <c r="T140" s="171">
        <f t="shared" si="115"/>
        <v>45.801999999999992</v>
      </c>
      <c r="U140" s="171">
        <f t="shared" si="115"/>
        <v>107.691</v>
      </c>
      <c r="V140" s="6">
        <f t="shared" si="115"/>
        <v>153.49299999999999</v>
      </c>
      <c r="W140" s="213">
        <f t="shared" si="112"/>
        <v>1</v>
      </c>
      <c r="X140" s="6">
        <f>SUM(X135:X139)</f>
        <v>0</v>
      </c>
      <c r="Y140" s="6">
        <f>SUM(Y135:Y139)</f>
        <v>0</v>
      </c>
      <c r="Z140" s="6">
        <f>SUM(Z135:Z139)</f>
        <v>0</v>
      </c>
      <c r="AA140" s="224">
        <f>SUM(AA135:AA139)</f>
        <v>6904.68</v>
      </c>
      <c r="AB140" s="140">
        <f>SUM(AB135:AB139)</f>
        <v>30.119999999999891</v>
      </c>
      <c r="AC140" s="2"/>
    </row>
    <row r="141" spans="1:29" s="125" customFormat="1" ht="30">
      <c r="A141" s="412" t="s">
        <v>433</v>
      </c>
      <c r="B141" s="413"/>
      <c r="C141" s="413"/>
      <c r="D141" s="414"/>
      <c r="E141" s="126"/>
      <c r="F141" s="127">
        <f t="shared" ref="F141:I141" si="116">F140+F133+F130</f>
        <v>12047.67</v>
      </c>
      <c r="G141" s="127">
        <f t="shared" si="116"/>
        <v>12799.079999999998</v>
      </c>
      <c r="H141" s="127">
        <f t="shared" si="116"/>
        <v>1873.76</v>
      </c>
      <c r="I141" s="127">
        <f t="shared" si="116"/>
        <v>14672.84</v>
      </c>
      <c r="J141" s="128"/>
      <c r="K141" s="129"/>
      <c r="L141" s="129"/>
      <c r="M141" s="129"/>
      <c r="N141" s="127">
        <f>N140+N133+N130</f>
        <v>75.540000000000006</v>
      </c>
      <c r="O141" s="127">
        <f t="shared" ref="O141:AA141" si="117">O140+O133+O130</f>
        <v>184.99</v>
      </c>
      <c r="P141" s="127">
        <f t="shared" si="117"/>
        <v>260.53000000000003</v>
      </c>
      <c r="Q141" s="127">
        <f t="shared" si="117"/>
        <v>55.49199999999999</v>
      </c>
      <c r="R141" s="127">
        <f t="shared" si="117"/>
        <v>195.55600000000001</v>
      </c>
      <c r="S141" s="146">
        <f t="shared" si="117"/>
        <v>251.048</v>
      </c>
      <c r="T141" s="127">
        <f t="shared" si="117"/>
        <v>55.49199999999999</v>
      </c>
      <c r="U141" s="127">
        <f t="shared" si="117"/>
        <v>195.55600000000001</v>
      </c>
      <c r="V141" s="127">
        <f t="shared" si="117"/>
        <v>251.048</v>
      </c>
      <c r="W141" s="214">
        <f t="shared" si="117"/>
        <v>3</v>
      </c>
      <c r="X141" s="127">
        <f t="shared" si="117"/>
        <v>0</v>
      </c>
      <c r="Y141" s="127">
        <f t="shared" si="117"/>
        <v>0</v>
      </c>
      <c r="Z141" s="127">
        <f t="shared" si="117"/>
        <v>0</v>
      </c>
      <c r="AA141" s="233">
        <f t="shared" si="117"/>
        <v>14353.7</v>
      </c>
      <c r="AB141" s="127">
        <f t="shared" ref="AB141" si="118">AB140+AB133+AB130</f>
        <v>354.55999999999995</v>
      </c>
      <c r="AC141" s="126"/>
    </row>
    <row r="142" spans="1:29">
      <c r="A142" s="397" t="s">
        <v>19</v>
      </c>
      <c r="B142" s="398"/>
      <c r="C142" s="398"/>
      <c r="D142" s="399"/>
      <c r="E142" s="15"/>
      <c r="F142" s="18"/>
      <c r="G142" s="18"/>
      <c r="H142" s="18"/>
      <c r="I142" s="146"/>
      <c r="J142" s="15"/>
      <c r="K142" s="16"/>
      <c r="L142" s="16"/>
      <c r="M142" s="110"/>
      <c r="N142" s="18"/>
      <c r="O142" s="18"/>
      <c r="P142" s="18"/>
      <c r="Q142" s="18"/>
      <c r="R142" s="18"/>
      <c r="S142" s="146"/>
      <c r="T142" s="146"/>
      <c r="U142" s="146"/>
      <c r="V142" s="18"/>
      <c r="W142" s="214"/>
      <c r="X142" s="18"/>
      <c r="Y142" s="18"/>
      <c r="Z142" s="18"/>
      <c r="AA142" s="233"/>
      <c r="AB142" s="146"/>
      <c r="AC142" s="15"/>
    </row>
    <row r="143" spans="1:29" ht="93" customHeight="1">
      <c r="A143" s="389">
        <v>47</v>
      </c>
      <c r="B143" s="389" t="s">
        <v>90</v>
      </c>
      <c r="C143" s="10" t="s">
        <v>20</v>
      </c>
      <c r="D143" s="11" t="s">
        <v>118</v>
      </c>
      <c r="E143" s="17">
        <v>102</v>
      </c>
      <c r="F143" s="380">
        <v>3257</v>
      </c>
      <c r="G143" s="380">
        <v>3508.78</v>
      </c>
      <c r="H143" s="380">
        <v>468.24</v>
      </c>
      <c r="I143" s="319">
        <f>G143+H143</f>
        <v>3977.0200000000004</v>
      </c>
      <c r="J143" s="382" t="s">
        <v>170</v>
      </c>
      <c r="K143" s="384">
        <v>41229</v>
      </c>
      <c r="L143" s="384">
        <v>41562</v>
      </c>
      <c r="M143" s="395" t="s">
        <v>483</v>
      </c>
      <c r="N143" s="9">
        <v>2.2999999999999998</v>
      </c>
      <c r="O143" s="9">
        <v>56.91</v>
      </c>
      <c r="P143" s="8">
        <f>N143+O143</f>
        <v>59.209999999999994</v>
      </c>
      <c r="Q143" s="9">
        <v>0.19</v>
      </c>
      <c r="R143" s="9">
        <v>18.600000000000001</v>
      </c>
      <c r="S143" s="74">
        <f>R143+Q143</f>
        <v>18.790000000000003</v>
      </c>
      <c r="T143" s="83">
        <v>0.19</v>
      </c>
      <c r="U143" s="83">
        <v>18.600000000000001</v>
      </c>
      <c r="V143" s="4">
        <v>18.79</v>
      </c>
      <c r="W143" s="211">
        <f t="shared" ref="W143:W151" si="119">V143/S143</f>
        <v>0.99999999999999978</v>
      </c>
      <c r="X143" s="143">
        <f t="shared" ref="X143:X150" si="120">Q143-T143</f>
        <v>0</v>
      </c>
      <c r="Y143" s="143">
        <f t="shared" ref="Y143:Y150" si="121">R143-U143</f>
        <v>0</v>
      </c>
      <c r="Z143" s="4">
        <f>X143+Y143</f>
        <v>0</v>
      </c>
      <c r="AA143" s="391">
        <v>3970.78</v>
      </c>
      <c r="AB143" s="276">
        <f>I143-AA143</f>
        <v>6.2400000000002365</v>
      </c>
      <c r="AC143" s="400" t="s">
        <v>102</v>
      </c>
    </row>
    <row r="144" spans="1:29" ht="105">
      <c r="A144" s="390"/>
      <c r="B144" s="390"/>
      <c r="C144" s="10" t="s">
        <v>21</v>
      </c>
      <c r="D144" s="11" t="s">
        <v>119</v>
      </c>
      <c r="E144" s="17">
        <v>102</v>
      </c>
      <c r="F144" s="381"/>
      <c r="G144" s="381"/>
      <c r="H144" s="381"/>
      <c r="I144" s="321"/>
      <c r="J144" s="383"/>
      <c r="K144" s="385"/>
      <c r="L144" s="385"/>
      <c r="M144" s="396"/>
      <c r="N144" s="9"/>
      <c r="O144" s="9"/>
      <c r="P144" s="8">
        <f>N144+O144</f>
        <v>0</v>
      </c>
      <c r="Q144" s="9">
        <v>0</v>
      </c>
      <c r="R144" s="9">
        <v>40.92</v>
      </c>
      <c r="S144" s="74">
        <f t="shared" ref="S144:S150" si="122">R144+Q144</f>
        <v>40.92</v>
      </c>
      <c r="T144" s="83">
        <v>0</v>
      </c>
      <c r="U144" s="83">
        <v>40.920999999999999</v>
      </c>
      <c r="V144" s="4">
        <f t="shared" ref="V144:V150" si="123">T144+U144</f>
        <v>40.920999999999999</v>
      </c>
      <c r="W144" s="203">
        <f t="shared" si="119"/>
        <v>1.0000244379276637</v>
      </c>
      <c r="X144" s="143">
        <f t="shared" si="120"/>
        <v>0</v>
      </c>
      <c r="Y144" s="143">
        <f t="shared" si="121"/>
        <v>-9.9999999999766942E-4</v>
      </c>
      <c r="Z144" s="4">
        <f t="shared" ref="Z144:Z150" si="124">X144+Y144</f>
        <v>-9.9999999999766942E-4</v>
      </c>
      <c r="AA144" s="392"/>
      <c r="AB144" s="277"/>
      <c r="AC144" s="400"/>
    </row>
    <row r="145" spans="1:29" ht="105">
      <c r="A145" s="389">
        <v>48</v>
      </c>
      <c r="B145" s="389" t="s">
        <v>91</v>
      </c>
      <c r="C145" s="10" t="s">
        <v>22</v>
      </c>
      <c r="D145" s="11" t="s">
        <v>120</v>
      </c>
      <c r="E145" s="17">
        <v>8</v>
      </c>
      <c r="F145" s="380">
        <v>2045.5</v>
      </c>
      <c r="G145" s="380">
        <v>2235.48</v>
      </c>
      <c r="H145" s="380">
        <v>126.54</v>
      </c>
      <c r="I145" s="319">
        <f>G145+H145</f>
        <v>2362.02</v>
      </c>
      <c r="J145" s="382" t="s">
        <v>171</v>
      </c>
      <c r="K145" s="384">
        <v>41229</v>
      </c>
      <c r="L145" s="384">
        <v>41562</v>
      </c>
      <c r="M145" s="395" t="s">
        <v>484</v>
      </c>
      <c r="N145" s="8">
        <v>5.25</v>
      </c>
      <c r="O145" s="8">
        <v>8.3000000000000007</v>
      </c>
      <c r="P145" s="8">
        <f>N145+O145</f>
        <v>13.55</v>
      </c>
      <c r="Q145" s="9">
        <v>4.45</v>
      </c>
      <c r="R145" s="8">
        <v>8.36</v>
      </c>
      <c r="S145" s="74">
        <f t="shared" si="122"/>
        <v>12.809999999999999</v>
      </c>
      <c r="T145" s="83">
        <v>4.45</v>
      </c>
      <c r="U145" s="74">
        <v>8.36</v>
      </c>
      <c r="V145" s="4">
        <f t="shared" si="123"/>
        <v>12.809999999999999</v>
      </c>
      <c r="W145" s="203">
        <f t="shared" si="119"/>
        <v>1</v>
      </c>
      <c r="X145" s="143">
        <f t="shared" si="120"/>
        <v>0</v>
      </c>
      <c r="Y145" s="143">
        <f t="shared" si="121"/>
        <v>0</v>
      </c>
      <c r="Z145" s="4">
        <f t="shared" si="124"/>
        <v>0</v>
      </c>
      <c r="AA145" s="290">
        <v>2321.33</v>
      </c>
      <c r="AB145" s="276">
        <f>I145-AA145</f>
        <v>40.690000000000055</v>
      </c>
      <c r="AC145" s="400" t="s">
        <v>102</v>
      </c>
    </row>
    <row r="146" spans="1:29" ht="105">
      <c r="A146" s="403"/>
      <c r="B146" s="403"/>
      <c r="C146" s="10" t="s">
        <v>23</v>
      </c>
      <c r="D146" s="11" t="s">
        <v>121</v>
      </c>
      <c r="E146" s="17">
        <v>7</v>
      </c>
      <c r="F146" s="404"/>
      <c r="G146" s="404"/>
      <c r="H146" s="404"/>
      <c r="I146" s="320"/>
      <c r="J146" s="405"/>
      <c r="K146" s="402"/>
      <c r="L146" s="402"/>
      <c r="M146" s="401"/>
      <c r="N146" s="8">
        <v>17.75</v>
      </c>
      <c r="O146" s="8">
        <v>7.48</v>
      </c>
      <c r="P146" s="8">
        <f>N146+O146</f>
        <v>25.23</v>
      </c>
      <c r="Q146" s="9">
        <v>17.75</v>
      </c>
      <c r="R146" s="8">
        <v>7.03</v>
      </c>
      <c r="S146" s="74">
        <f t="shared" si="122"/>
        <v>24.78</v>
      </c>
      <c r="T146" s="83">
        <v>17.75</v>
      </c>
      <c r="U146" s="74">
        <v>7.03</v>
      </c>
      <c r="V146" s="4">
        <v>24.78</v>
      </c>
      <c r="W146" s="203">
        <f t="shared" si="119"/>
        <v>1</v>
      </c>
      <c r="X146" s="143">
        <f t="shared" si="120"/>
        <v>0</v>
      </c>
      <c r="Y146" s="143">
        <f t="shared" si="121"/>
        <v>0</v>
      </c>
      <c r="Z146" s="4">
        <f t="shared" si="124"/>
        <v>0</v>
      </c>
      <c r="AA146" s="291"/>
      <c r="AB146" s="279"/>
      <c r="AC146" s="400"/>
    </row>
    <row r="147" spans="1:29" ht="78.75">
      <c r="A147" s="390"/>
      <c r="B147" s="390"/>
      <c r="C147" s="10" t="s">
        <v>24</v>
      </c>
      <c r="D147" s="11" t="s">
        <v>122</v>
      </c>
      <c r="E147" s="17">
        <v>7</v>
      </c>
      <c r="F147" s="381"/>
      <c r="G147" s="381"/>
      <c r="H147" s="381"/>
      <c r="I147" s="321"/>
      <c r="J147" s="383"/>
      <c r="K147" s="385"/>
      <c r="L147" s="385"/>
      <c r="M147" s="396"/>
      <c r="N147" s="8">
        <v>17.75</v>
      </c>
      <c r="O147" s="8">
        <v>8.5</v>
      </c>
      <c r="P147" s="8">
        <f>N147+O147</f>
        <v>26.25</v>
      </c>
      <c r="Q147" s="9">
        <v>17.75</v>
      </c>
      <c r="R147" s="8">
        <v>8.5</v>
      </c>
      <c r="S147" s="74">
        <f t="shared" si="122"/>
        <v>26.25</v>
      </c>
      <c r="T147" s="83">
        <v>17.75</v>
      </c>
      <c r="U147" s="74">
        <v>8.5</v>
      </c>
      <c r="V147" s="4">
        <f t="shared" si="123"/>
        <v>26.25</v>
      </c>
      <c r="W147" s="203">
        <f t="shared" si="119"/>
        <v>1</v>
      </c>
      <c r="X147" s="143">
        <f t="shared" si="120"/>
        <v>0</v>
      </c>
      <c r="Y147" s="143">
        <f t="shared" si="121"/>
        <v>0</v>
      </c>
      <c r="Z147" s="4">
        <f t="shared" si="124"/>
        <v>0</v>
      </c>
      <c r="AA147" s="292"/>
      <c r="AB147" s="277"/>
      <c r="AC147" s="400"/>
    </row>
    <row r="148" spans="1:29" ht="105">
      <c r="A148" s="10">
        <v>49</v>
      </c>
      <c r="B148" s="10" t="s">
        <v>92</v>
      </c>
      <c r="C148" s="10">
        <v>49</v>
      </c>
      <c r="D148" s="11" t="s">
        <v>123</v>
      </c>
      <c r="E148" s="17">
        <v>102</v>
      </c>
      <c r="F148" s="8">
        <v>2393.35</v>
      </c>
      <c r="G148" s="8">
        <v>2459.42</v>
      </c>
      <c r="H148" s="8">
        <v>363.65</v>
      </c>
      <c r="I148" s="74">
        <f>G148+H148</f>
        <v>2823.07</v>
      </c>
      <c r="J148" s="36" t="s">
        <v>170</v>
      </c>
      <c r="K148" s="12">
        <v>41349</v>
      </c>
      <c r="L148" s="12">
        <v>41685</v>
      </c>
      <c r="M148" s="109" t="s">
        <v>533</v>
      </c>
      <c r="N148" s="8">
        <v>11</v>
      </c>
      <c r="O148" s="8">
        <v>43.58</v>
      </c>
      <c r="P148" s="8">
        <f>+N148+O148</f>
        <v>54.58</v>
      </c>
      <c r="Q148" s="9">
        <v>0</v>
      </c>
      <c r="R148" s="8">
        <v>54.58</v>
      </c>
      <c r="S148" s="74">
        <f t="shared" si="122"/>
        <v>54.58</v>
      </c>
      <c r="T148" s="83">
        <v>0</v>
      </c>
      <c r="U148" s="83">
        <v>54.58</v>
      </c>
      <c r="V148" s="4">
        <f t="shared" si="123"/>
        <v>54.58</v>
      </c>
      <c r="W148" s="203">
        <f t="shared" si="119"/>
        <v>1</v>
      </c>
      <c r="X148" s="143">
        <f t="shared" si="120"/>
        <v>0</v>
      </c>
      <c r="Y148" s="143">
        <f t="shared" si="121"/>
        <v>0</v>
      </c>
      <c r="Z148" s="4">
        <f t="shared" si="124"/>
        <v>0</v>
      </c>
      <c r="AA148" s="234">
        <v>2660.51</v>
      </c>
      <c r="AB148" s="143">
        <f>I148-AA148</f>
        <v>162.55999999999995</v>
      </c>
      <c r="AC148" s="169" t="s">
        <v>102</v>
      </c>
    </row>
    <row r="149" spans="1:29" ht="105">
      <c r="A149" s="389">
        <v>50</v>
      </c>
      <c r="B149" s="389" t="s">
        <v>93</v>
      </c>
      <c r="C149" s="10" t="s">
        <v>25</v>
      </c>
      <c r="D149" s="11" t="s">
        <v>124</v>
      </c>
      <c r="E149" s="17">
        <v>110</v>
      </c>
      <c r="F149" s="380">
        <v>1587</v>
      </c>
      <c r="G149" s="380">
        <v>1596.07</v>
      </c>
      <c r="H149" s="380">
        <v>200.36</v>
      </c>
      <c r="I149" s="319">
        <f>G149+H149</f>
        <v>1796.4299999999998</v>
      </c>
      <c r="J149" s="382" t="s">
        <v>172</v>
      </c>
      <c r="K149" s="384">
        <v>41229</v>
      </c>
      <c r="L149" s="384">
        <v>41562</v>
      </c>
      <c r="M149" s="395" t="s">
        <v>484</v>
      </c>
      <c r="N149" s="8">
        <v>6.25</v>
      </c>
      <c r="O149" s="8">
        <v>13.95</v>
      </c>
      <c r="P149" s="8">
        <f>N149+O149</f>
        <v>20.2</v>
      </c>
      <c r="Q149" s="9">
        <v>0</v>
      </c>
      <c r="R149" s="8">
        <v>20.2</v>
      </c>
      <c r="S149" s="74">
        <f t="shared" si="122"/>
        <v>20.2</v>
      </c>
      <c r="T149" s="83">
        <v>0</v>
      </c>
      <c r="U149" s="83">
        <v>20.2</v>
      </c>
      <c r="V149" s="4">
        <f t="shared" si="123"/>
        <v>20.2</v>
      </c>
      <c r="W149" s="203">
        <f t="shared" si="119"/>
        <v>1</v>
      </c>
      <c r="X149" s="143">
        <f t="shared" si="120"/>
        <v>0</v>
      </c>
      <c r="Y149" s="143">
        <f t="shared" si="121"/>
        <v>0</v>
      </c>
      <c r="Z149" s="4">
        <f t="shared" si="124"/>
        <v>0</v>
      </c>
      <c r="AA149" s="391">
        <v>1739.28</v>
      </c>
      <c r="AB149" s="276">
        <f>I149-AA149</f>
        <v>57.149999999999864</v>
      </c>
      <c r="AC149" s="400" t="s">
        <v>102</v>
      </c>
    </row>
    <row r="150" spans="1:29" ht="78.75">
      <c r="A150" s="390"/>
      <c r="B150" s="390"/>
      <c r="C150" s="10" t="s">
        <v>26</v>
      </c>
      <c r="D150" s="11" t="s">
        <v>125</v>
      </c>
      <c r="E150" s="17">
        <v>57</v>
      </c>
      <c r="F150" s="381"/>
      <c r="G150" s="381"/>
      <c r="H150" s="381"/>
      <c r="I150" s="321"/>
      <c r="J150" s="383"/>
      <c r="K150" s="385"/>
      <c r="L150" s="385"/>
      <c r="M150" s="396"/>
      <c r="N150" s="8">
        <v>20.190000000000001</v>
      </c>
      <c r="O150" s="8">
        <v>3.15</v>
      </c>
      <c r="P150" s="8">
        <f>N150+O150</f>
        <v>23.34</v>
      </c>
      <c r="Q150" s="9">
        <v>19.690000000000001</v>
      </c>
      <c r="R150" s="9">
        <v>3.65</v>
      </c>
      <c r="S150" s="74">
        <f t="shared" si="122"/>
        <v>23.34</v>
      </c>
      <c r="T150" s="83">
        <v>19.690000000000001</v>
      </c>
      <c r="U150" s="83">
        <v>3.65</v>
      </c>
      <c r="V150" s="4">
        <f t="shared" si="123"/>
        <v>23.34</v>
      </c>
      <c r="W150" s="203">
        <f t="shared" si="119"/>
        <v>1</v>
      </c>
      <c r="X150" s="143">
        <f t="shared" si="120"/>
        <v>0</v>
      </c>
      <c r="Y150" s="143">
        <f t="shared" si="121"/>
        <v>0</v>
      </c>
      <c r="Z150" s="4">
        <f t="shared" si="124"/>
        <v>0</v>
      </c>
      <c r="AA150" s="392"/>
      <c r="AB150" s="277"/>
      <c r="AC150" s="400"/>
    </row>
    <row r="151" spans="1:29">
      <c r="A151" s="386" t="s">
        <v>3</v>
      </c>
      <c r="B151" s="387"/>
      <c r="C151" s="387"/>
      <c r="D151" s="388"/>
      <c r="E151" s="2"/>
      <c r="F151" s="6">
        <f>SUM(F142:F150)</f>
        <v>9282.85</v>
      </c>
      <c r="G151" s="6">
        <f>SUM(G142:G150)</f>
        <v>9799.75</v>
      </c>
      <c r="H151" s="6">
        <f>SUM(H142:H150)</f>
        <v>1158.79</v>
      </c>
      <c r="I151" s="140">
        <f>SUM(I142:I150)</f>
        <v>10958.54</v>
      </c>
      <c r="J151" s="33"/>
      <c r="K151" s="89"/>
      <c r="L151" s="89"/>
      <c r="M151" s="64"/>
      <c r="N151" s="6">
        <f>SUM(N143:N150)</f>
        <v>80.489999999999995</v>
      </c>
      <c r="O151" s="6">
        <f t="shared" ref="O151:V151" si="125">SUM(O143:O150)</f>
        <v>141.87</v>
      </c>
      <c r="P151" s="6">
        <f t="shared" si="125"/>
        <v>222.35999999999999</v>
      </c>
      <c r="Q151" s="6">
        <f>SUM(Q143:Q150)</f>
        <v>59.83</v>
      </c>
      <c r="R151" s="6">
        <f>SUM(R143:R150)</f>
        <v>161.84</v>
      </c>
      <c r="S151" s="192">
        <f t="shared" si="125"/>
        <v>221.67</v>
      </c>
      <c r="T151" s="171">
        <f t="shared" si="125"/>
        <v>59.83</v>
      </c>
      <c r="U151" s="171">
        <f t="shared" si="125"/>
        <v>161.84099999999998</v>
      </c>
      <c r="V151" s="6">
        <f t="shared" si="125"/>
        <v>221.67099999999999</v>
      </c>
      <c r="W151" s="211">
        <f t="shared" si="119"/>
        <v>1.0000045112103577</v>
      </c>
      <c r="X151" s="6">
        <f>SUM(X143:X150)</f>
        <v>0</v>
      </c>
      <c r="Y151" s="6">
        <f>SUM(Y143:Y150)</f>
        <v>-9.9999999999766942E-4</v>
      </c>
      <c r="Z151" s="6">
        <f>SUM(Z143:Z150)</f>
        <v>-9.9999999999766942E-4</v>
      </c>
      <c r="AA151" s="235">
        <f>AA149+AA148+AA145+AA143</f>
        <v>10691.9</v>
      </c>
      <c r="AB151" s="138">
        <f>AB149+AB148+AB145+AB143</f>
        <v>266.6400000000001</v>
      </c>
      <c r="AC151" s="5"/>
    </row>
    <row r="152" spans="1:29">
      <c r="A152" s="397" t="s">
        <v>27</v>
      </c>
      <c r="B152" s="398"/>
      <c r="C152" s="398"/>
      <c r="D152" s="398"/>
      <c r="E152" s="19"/>
      <c r="F152" s="46"/>
      <c r="G152" s="46"/>
      <c r="H152" s="46"/>
      <c r="I152" s="155"/>
      <c r="J152" s="38"/>
      <c r="K152" s="20"/>
      <c r="L152" s="20"/>
      <c r="M152" s="111"/>
      <c r="N152" s="46"/>
      <c r="O152" s="46"/>
      <c r="P152" s="46"/>
      <c r="Q152" s="46"/>
      <c r="R152" s="46"/>
      <c r="S152" s="155"/>
      <c r="T152" s="155"/>
      <c r="U152" s="155"/>
      <c r="V152" s="46"/>
      <c r="W152" s="215"/>
      <c r="X152" s="46"/>
      <c r="Y152" s="46"/>
      <c r="Z152" s="46"/>
      <c r="AA152" s="236"/>
      <c r="AB152" s="155"/>
      <c r="AC152" s="21"/>
    </row>
    <row r="153" spans="1:29" ht="105">
      <c r="A153" s="389">
        <v>51</v>
      </c>
      <c r="B153" s="389" t="s">
        <v>94</v>
      </c>
      <c r="C153" s="10" t="s">
        <v>28</v>
      </c>
      <c r="D153" s="11" t="s">
        <v>126</v>
      </c>
      <c r="E153" s="17">
        <v>8</v>
      </c>
      <c r="F153" s="380">
        <v>2057</v>
      </c>
      <c r="G153" s="380">
        <v>2260.59</v>
      </c>
      <c r="H153" s="380">
        <v>225.67</v>
      </c>
      <c r="I153" s="319">
        <f>G153+H153</f>
        <v>2486.2600000000002</v>
      </c>
      <c r="J153" s="382" t="s">
        <v>173</v>
      </c>
      <c r="K153" s="384">
        <v>41228</v>
      </c>
      <c r="L153" s="384">
        <v>41561</v>
      </c>
      <c r="M153" s="395" t="s">
        <v>495</v>
      </c>
      <c r="N153" s="22">
        <v>0</v>
      </c>
      <c r="O153" s="22">
        <v>13.4</v>
      </c>
      <c r="P153" s="8">
        <f>N153+O153</f>
        <v>13.4</v>
      </c>
      <c r="Q153" s="22">
        <v>0</v>
      </c>
      <c r="R153" s="23">
        <v>13</v>
      </c>
      <c r="S153" s="74">
        <f>Q153+R153</f>
        <v>13</v>
      </c>
      <c r="T153" s="173">
        <v>0</v>
      </c>
      <c r="U153" s="173">
        <v>13</v>
      </c>
      <c r="V153" s="4">
        <v>13</v>
      </c>
      <c r="W153" s="203">
        <f>V153/S153</f>
        <v>1</v>
      </c>
      <c r="X153" s="143">
        <f t="shared" ref="X153:X156" si="126">Q153-T153</f>
        <v>0</v>
      </c>
      <c r="Y153" s="143">
        <f t="shared" ref="Y153:Y156" si="127">R153-U153</f>
        <v>0</v>
      </c>
      <c r="Z153" s="4">
        <f>X153+Y153</f>
        <v>0</v>
      </c>
      <c r="AA153" s="290">
        <v>2473.4299999999998</v>
      </c>
      <c r="AB153" s="276">
        <f>I153-AA153</f>
        <v>12.830000000000382</v>
      </c>
      <c r="AC153" s="400" t="s">
        <v>102</v>
      </c>
    </row>
    <row r="154" spans="1:29" ht="93.75" customHeight="1">
      <c r="A154" s="403"/>
      <c r="B154" s="403"/>
      <c r="C154" s="10" t="s">
        <v>29</v>
      </c>
      <c r="D154" s="11" t="s">
        <v>127</v>
      </c>
      <c r="E154" s="17">
        <v>8</v>
      </c>
      <c r="F154" s="404"/>
      <c r="G154" s="404"/>
      <c r="H154" s="404"/>
      <c r="I154" s="320"/>
      <c r="J154" s="405"/>
      <c r="K154" s="402"/>
      <c r="L154" s="402"/>
      <c r="M154" s="401"/>
      <c r="N154" s="22">
        <v>0</v>
      </c>
      <c r="O154" s="22">
        <v>19.670000000000002</v>
      </c>
      <c r="P154" s="8">
        <v>19.420000000000002</v>
      </c>
      <c r="Q154" s="22">
        <v>0</v>
      </c>
      <c r="R154" s="22">
        <v>19.420000000000002</v>
      </c>
      <c r="S154" s="74">
        <f>Q154+R154</f>
        <v>19.420000000000002</v>
      </c>
      <c r="T154" s="176">
        <v>0</v>
      </c>
      <c r="U154" s="176">
        <v>19.420000000000002</v>
      </c>
      <c r="V154" s="4">
        <v>19.420000000000002</v>
      </c>
      <c r="W154" s="203">
        <f>V154/S154</f>
        <v>1</v>
      </c>
      <c r="X154" s="143">
        <f t="shared" si="126"/>
        <v>0</v>
      </c>
      <c r="Y154" s="143">
        <f t="shared" si="127"/>
        <v>0</v>
      </c>
      <c r="Z154" s="4">
        <f>X154+Y154</f>
        <v>0</v>
      </c>
      <c r="AA154" s="291"/>
      <c r="AB154" s="279"/>
      <c r="AC154" s="400"/>
    </row>
    <row r="155" spans="1:29" ht="93.75" customHeight="1">
      <c r="A155" s="390"/>
      <c r="B155" s="390"/>
      <c r="C155" s="10" t="s">
        <v>30</v>
      </c>
      <c r="D155" s="11" t="s">
        <v>128</v>
      </c>
      <c r="E155" s="17">
        <v>102</v>
      </c>
      <c r="F155" s="381"/>
      <c r="G155" s="381"/>
      <c r="H155" s="381"/>
      <c r="I155" s="321"/>
      <c r="J155" s="383"/>
      <c r="K155" s="385"/>
      <c r="L155" s="385"/>
      <c r="M155" s="396"/>
      <c r="N155" s="22">
        <v>0</v>
      </c>
      <c r="O155" s="22">
        <v>5.13</v>
      </c>
      <c r="P155" s="8">
        <f>N155+O155</f>
        <v>5.13</v>
      </c>
      <c r="Q155" s="22">
        <v>0</v>
      </c>
      <c r="R155" s="23">
        <v>5.13</v>
      </c>
      <c r="S155" s="74">
        <f>Q155+R155</f>
        <v>5.13</v>
      </c>
      <c r="T155" s="176">
        <v>0</v>
      </c>
      <c r="U155" s="177">
        <v>5.13</v>
      </c>
      <c r="V155" s="4">
        <v>5.13</v>
      </c>
      <c r="W155" s="203">
        <f>V155/S155</f>
        <v>1</v>
      </c>
      <c r="X155" s="143">
        <f t="shared" si="126"/>
        <v>0</v>
      </c>
      <c r="Y155" s="143">
        <f t="shared" si="127"/>
        <v>0</v>
      </c>
      <c r="Z155" s="4">
        <f>X155+Y155</f>
        <v>0</v>
      </c>
      <c r="AA155" s="292"/>
      <c r="AB155" s="277"/>
      <c r="AC155" s="400"/>
    </row>
    <row r="156" spans="1:29" ht="131.25">
      <c r="A156" s="10">
        <v>52</v>
      </c>
      <c r="B156" s="10" t="s">
        <v>95</v>
      </c>
      <c r="C156" s="10">
        <v>52</v>
      </c>
      <c r="D156" s="11" t="s">
        <v>129</v>
      </c>
      <c r="E156" s="17">
        <v>110</v>
      </c>
      <c r="F156" s="8">
        <v>2325</v>
      </c>
      <c r="G156" s="8">
        <v>2583.35</v>
      </c>
      <c r="H156" s="8">
        <v>182.25</v>
      </c>
      <c r="I156" s="74">
        <f>G156+H156</f>
        <v>2765.6</v>
      </c>
      <c r="J156" s="36" t="s">
        <v>171</v>
      </c>
      <c r="K156" s="12">
        <v>41257</v>
      </c>
      <c r="L156" s="12">
        <v>41591</v>
      </c>
      <c r="M156" s="109" t="s">
        <v>485</v>
      </c>
      <c r="N156" s="22">
        <v>1.9</v>
      </c>
      <c r="O156" s="22">
        <v>44.6</v>
      </c>
      <c r="P156" s="8">
        <f>+N156+O156</f>
        <v>46.5</v>
      </c>
      <c r="Q156" s="22">
        <v>0</v>
      </c>
      <c r="R156" s="22">
        <v>43.6</v>
      </c>
      <c r="S156" s="74">
        <f>+Q156+R156</f>
        <v>43.6</v>
      </c>
      <c r="T156" s="176">
        <v>0</v>
      </c>
      <c r="U156" s="176">
        <v>43.6</v>
      </c>
      <c r="V156" s="4">
        <f>T156+U156</f>
        <v>43.6</v>
      </c>
      <c r="W156" s="203">
        <f>V156/S156</f>
        <v>1</v>
      </c>
      <c r="X156" s="143">
        <f t="shared" si="126"/>
        <v>0</v>
      </c>
      <c r="Y156" s="143">
        <f t="shared" si="127"/>
        <v>0</v>
      </c>
      <c r="Z156" s="4">
        <f>X156+Y156</f>
        <v>0</v>
      </c>
      <c r="AA156" s="232">
        <v>2711.86</v>
      </c>
      <c r="AB156" s="143">
        <f>I156-AA156</f>
        <v>53.739999999999782</v>
      </c>
      <c r="AC156" s="90" t="s">
        <v>102</v>
      </c>
    </row>
    <row r="157" spans="1:29">
      <c r="A157" s="386" t="s">
        <v>3</v>
      </c>
      <c r="B157" s="387"/>
      <c r="C157" s="387"/>
      <c r="D157" s="388"/>
      <c r="E157" s="2"/>
      <c r="F157" s="6">
        <f>F156+F153</f>
        <v>4382</v>
      </c>
      <c r="G157" s="6">
        <f>G156+G153</f>
        <v>4843.9400000000005</v>
      </c>
      <c r="H157" s="6">
        <f>H156+H153</f>
        <v>407.91999999999996</v>
      </c>
      <c r="I157" s="140">
        <f>I156+I153</f>
        <v>5251.8600000000006</v>
      </c>
      <c r="J157" s="33"/>
      <c r="K157" s="89"/>
      <c r="L157" s="89"/>
      <c r="M157" s="64"/>
      <c r="N157" s="6">
        <f>SUM(N153:N156)</f>
        <v>1.9</v>
      </c>
      <c r="O157" s="6">
        <f t="shared" ref="O157:V157" si="128">SUM(O153:O156)</f>
        <v>82.800000000000011</v>
      </c>
      <c r="P157" s="6">
        <f t="shared" si="128"/>
        <v>84.45</v>
      </c>
      <c r="Q157" s="6">
        <f t="shared" si="128"/>
        <v>0</v>
      </c>
      <c r="R157" s="6">
        <f t="shared" si="128"/>
        <v>81.150000000000006</v>
      </c>
      <c r="S157" s="192">
        <f t="shared" si="128"/>
        <v>81.150000000000006</v>
      </c>
      <c r="T157" s="171">
        <f t="shared" si="128"/>
        <v>0</v>
      </c>
      <c r="U157" s="171">
        <f t="shared" si="128"/>
        <v>81.150000000000006</v>
      </c>
      <c r="V157" s="6">
        <f t="shared" si="128"/>
        <v>81.150000000000006</v>
      </c>
      <c r="W157" s="211">
        <f>V157/S157</f>
        <v>1</v>
      </c>
      <c r="X157" s="6">
        <f>SUM(X153:X156)</f>
        <v>0</v>
      </c>
      <c r="Y157" s="6">
        <f>SUM(Y153:Y156)</f>
        <v>0</v>
      </c>
      <c r="Z157" s="6">
        <f>SUM(Z153:Z156)</f>
        <v>0</v>
      </c>
      <c r="AA157" s="224">
        <f>AA156+AA153</f>
        <v>5185.29</v>
      </c>
      <c r="AB157" s="140">
        <f>AB156+AB153</f>
        <v>66.570000000000164</v>
      </c>
      <c r="AC157" s="5"/>
    </row>
    <row r="158" spans="1:29">
      <c r="A158" s="397" t="s">
        <v>31</v>
      </c>
      <c r="B158" s="398"/>
      <c r="C158" s="398"/>
      <c r="D158" s="398"/>
      <c r="E158" s="19"/>
      <c r="F158" s="46"/>
      <c r="G158" s="46"/>
      <c r="H158" s="46"/>
      <c r="I158" s="155"/>
      <c r="J158" s="38"/>
      <c r="K158" s="20"/>
      <c r="L158" s="20"/>
      <c r="M158" s="111"/>
      <c r="N158" s="46"/>
      <c r="O158" s="46"/>
      <c r="P158" s="46"/>
      <c r="Q158" s="46"/>
      <c r="R158" s="46"/>
      <c r="S158" s="155"/>
      <c r="T158" s="155"/>
      <c r="U158" s="155"/>
      <c r="V158" s="46"/>
      <c r="W158" s="215"/>
      <c r="X158" s="46"/>
      <c r="Y158" s="46"/>
      <c r="Z158" s="46"/>
      <c r="AA158" s="236"/>
      <c r="AB158" s="155"/>
      <c r="AC158" s="21"/>
    </row>
    <row r="159" spans="1:29" ht="80.25" customHeight="1">
      <c r="A159" s="389">
        <v>53</v>
      </c>
      <c r="B159" s="389" t="s">
        <v>96</v>
      </c>
      <c r="C159" s="10" t="s">
        <v>32</v>
      </c>
      <c r="D159" s="11" t="s">
        <v>130</v>
      </c>
      <c r="E159" s="17">
        <v>65</v>
      </c>
      <c r="F159" s="380">
        <v>1150.96</v>
      </c>
      <c r="G159" s="380">
        <v>1286.28</v>
      </c>
      <c r="H159" s="380">
        <v>127.83</v>
      </c>
      <c r="I159" s="319">
        <f>G159+H159</f>
        <v>1414.11</v>
      </c>
      <c r="J159" s="382" t="s">
        <v>174</v>
      </c>
      <c r="K159" s="384">
        <v>41200</v>
      </c>
      <c r="L159" s="384">
        <v>41534</v>
      </c>
      <c r="M159" s="395" t="s">
        <v>486</v>
      </c>
      <c r="N159" s="8">
        <v>14</v>
      </c>
      <c r="O159" s="8">
        <v>2.95</v>
      </c>
      <c r="P159" s="8">
        <f>N159+O159</f>
        <v>16.95</v>
      </c>
      <c r="Q159" s="8">
        <v>12.5</v>
      </c>
      <c r="R159" s="8">
        <v>6.35</v>
      </c>
      <c r="S159" s="74">
        <f>Q159+R159</f>
        <v>18.850000000000001</v>
      </c>
      <c r="T159" s="74">
        <v>12.5</v>
      </c>
      <c r="U159" s="74">
        <v>6.35</v>
      </c>
      <c r="V159" s="4">
        <f>T159+U159</f>
        <v>18.850000000000001</v>
      </c>
      <c r="W159" s="203">
        <f>V159/S159</f>
        <v>1</v>
      </c>
      <c r="X159" s="143">
        <f t="shared" ref="X159:X161" si="129">Q159-T159</f>
        <v>0</v>
      </c>
      <c r="Y159" s="143">
        <f t="shared" ref="Y159:Y161" si="130">R159-U159</f>
        <v>0</v>
      </c>
      <c r="Z159" s="4">
        <f>X159+Y159</f>
        <v>0</v>
      </c>
      <c r="AA159" s="391">
        <v>1385</v>
      </c>
      <c r="AB159" s="276">
        <f>I159-AA159</f>
        <v>29.1099999999999</v>
      </c>
      <c r="AC159" s="406" t="s">
        <v>102</v>
      </c>
    </row>
    <row r="160" spans="1:29" ht="78.75">
      <c r="A160" s="390"/>
      <c r="B160" s="390"/>
      <c r="C160" s="10" t="s">
        <v>33</v>
      </c>
      <c r="D160" s="11" t="s">
        <v>131</v>
      </c>
      <c r="E160" s="17">
        <v>27</v>
      </c>
      <c r="F160" s="381"/>
      <c r="G160" s="381"/>
      <c r="H160" s="381"/>
      <c r="I160" s="321"/>
      <c r="J160" s="383"/>
      <c r="K160" s="385"/>
      <c r="L160" s="385"/>
      <c r="M160" s="396"/>
      <c r="N160" s="8">
        <v>15</v>
      </c>
      <c r="O160" s="8">
        <v>5</v>
      </c>
      <c r="P160" s="8">
        <f>N160+O160</f>
        <v>20</v>
      </c>
      <c r="Q160" s="8">
        <v>7</v>
      </c>
      <c r="R160" s="8">
        <v>13</v>
      </c>
      <c r="S160" s="74">
        <f>Q160+R160</f>
        <v>20</v>
      </c>
      <c r="T160" s="74">
        <v>7</v>
      </c>
      <c r="U160" s="74">
        <v>13</v>
      </c>
      <c r="V160" s="4">
        <f>T160+U160</f>
        <v>20</v>
      </c>
      <c r="W160" s="203">
        <f>V160/S160</f>
        <v>1</v>
      </c>
      <c r="X160" s="143">
        <f t="shared" si="129"/>
        <v>0</v>
      </c>
      <c r="Y160" s="143">
        <f t="shared" si="130"/>
        <v>0</v>
      </c>
      <c r="Z160" s="4">
        <f>X160+Y160</f>
        <v>0</v>
      </c>
      <c r="AA160" s="392"/>
      <c r="AB160" s="277"/>
      <c r="AC160" s="406"/>
    </row>
    <row r="161" spans="1:29" s="205" customFormat="1" ht="78.75" customHeight="1">
      <c r="A161" s="196">
        <v>54</v>
      </c>
      <c r="B161" s="196" t="s">
        <v>97</v>
      </c>
      <c r="C161" s="196">
        <v>54</v>
      </c>
      <c r="D161" s="197" t="s">
        <v>132</v>
      </c>
      <c r="E161" s="198">
        <v>66</v>
      </c>
      <c r="F161" s="199">
        <v>2362.36</v>
      </c>
      <c r="G161" s="199">
        <v>2777.14</v>
      </c>
      <c r="H161" s="199">
        <v>261.81</v>
      </c>
      <c r="I161" s="199">
        <f>G161+H161</f>
        <v>3038.95</v>
      </c>
      <c r="J161" s="200" t="s">
        <v>175</v>
      </c>
      <c r="K161" s="201">
        <v>41352</v>
      </c>
      <c r="L161" s="201">
        <v>41688</v>
      </c>
      <c r="M161" s="201" t="s">
        <v>487</v>
      </c>
      <c r="N161" s="199">
        <v>65.31</v>
      </c>
      <c r="O161" s="199">
        <v>22.68</v>
      </c>
      <c r="P161" s="199">
        <f>+N161+O161</f>
        <v>87.990000000000009</v>
      </c>
      <c r="Q161" s="199">
        <v>66.56</v>
      </c>
      <c r="R161" s="199">
        <v>24.64</v>
      </c>
      <c r="S161" s="199">
        <f>+Q161+R161</f>
        <v>91.2</v>
      </c>
      <c r="T161" s="199">
        <v>66.56</v>
      </c>
      <c r="U161" s="199">
        <v>24.64</v>
      </c>
      <c r="V161" s="202">
        <f>T161+U161</f>
        <v>91.2</v>
      </c>
      <c r="W161" s="203">
        <f>V161/S161</f>
        <v>1</v>
      </c>
      <c r="X161" s="202">
        <f t="shared" si="129"/>
        <v>0</v>
      </c>
      <c r="Y161" s="202">
        <f t="shared" si="130"/>
        <v>0</v>
      </c>
      <c r="Z161" s="202">
        <f>X161+Y161</f>
        <v>0</v>
      </c>
      <c r="AA161" s="232">
        <v>2917.62</v>
      </c>
      <c r="AB161" s="202">
        <f>I161-AA161</f>
        <v>121.32999999999993</v>
      </c>
      <c r="AC161" s="204" t="s">
        <v>102</v>
      </c>
    </row>
    <row r="162" spans="1:29">
      <c r="A162" s="386" t="s">
        <v>3</v>
      </c>
      <c r="B162" s="387"/>
      <c r="C162" s="387"/>
      <c r="D162" s="388"/>
      <c r="E162" s="6"/>
      <c r="F162" s="6">
        <f>F161+F159</f>
        <v>3513.32</v>
      </c>
      <c r="G162" s="6">
        <f t="shared" ref="G162:I162" si="131">G161+G159</f>
        <v>4063.42</v>
      </c>
      <c r="H162" s="6">
        <f t="shared" si="131"/>
        <v>389.64</v>
      </c>
      <c r="I162" s="140">
        <f t="shared" si="131"/>
        <v>4453.0599999999995</v>
      </c>
      <c r="J162" s="33"/>
      <c r="K162" s="89"/>
      <c r="L162" s="89"/>
      <c r="M162" s="64"/>
      <c r="N162" s="6">
        <f>SUM(N159:N161)</f>
        <v>94.31</v>
      </c>
      <c r="O162" s="6">
        <f t="shared" ref="O162:V162" si="132">SUM(O159:O161)</f>
        <v>30.63</v>
      </c>
      <c r="P162" s="6">
        <f t="shared" si="132"/>
        <v>124.94000000000001</v>
      </c>
      <c r="Q162" s="6">
        <f t="shared" si="132"/>
        <v>86.06</v>
      </c>
      <c r="R162" s="6">
        <f t="shared" si="132"/>
        <v>43.99</v>
      </c>
      <c r="S162" s="192">
        <f t="shared" si="132"/>
        <v>130.05000000000001</v>
      </c>
      <c r="T162" s="171">
        <f t="shared" si="132"/>
        <v>86.06</v>
      </c>
      <c r="U162" s="171">
        <f t="shared" si="132"/>
        <v>43.99</v>
      </c>
      <c r="V162" s="6">
        <f t="shared" si="132"/>
        <v>130.05000000000001</v>
      </c>
      <c r="W162" s="211">
        <f>V162/S162</f>
        <v>1</v>
      </c>
      <c r="X162" s="6">
        <f>SUM(X159:X161)</f>
        <v>0</v>
      </c>
      <c r="Y162" s="6">
        <f>SUM(Y159:Y161)</f>
        <v>0</v>
      </c>
      <c r="Z162" s="6">
        <f>SUM(Z159:Z161)</f>
        <v>0</v>
      </c>
      <c r="AA162" s="224">
        <f>AA161+AA159</f>
        <v>4302.62</v>
      </c>
      <c r="AB162" s="140">
        <f>AB161+AB159</f>
        <v>150.43999999999983</v>
      </c>
      <c r="AC162" s="5"/>
    </row>
    <row r="163" spans="1:29" s="125" customFormat="1">
      <c r="A163" s="407" t="s">
        <v>428</v>
      </c>
      <c r="B163" s="408"/>
      <c r="C163" s="408"/>
      <c r="D163" s="409"/>
      <c r="E163" s="119"/>
      <c r="F163" s="119">
        <f t="shared" ref="F163:I163" si="133">F162+F157+F151</f>
        <v>17178.169999999998</v>
      </c>
      <c r="G163" s="119">
        <f t="shared" si="133"/>
        <v>18707.11</v>
      </c>
      <c r="H163" s="119">
        <f t="shared" si="133"/>
        <v>1956.35</v>
      </c>
      <c r="I163" s="119">
        <f t="shared" si="133"/>
        <v>20663.46</v>
      </c>
      <c r="J163" s="120"/>
      <c r="K163" s="121"/>
      <c r="L163" s="121"/>
      <c r="M163" s="121"/>
      <c r="N163" s="119">
        <f>N162+N157+N151</f>
        <v>176.7</v>
      </c>
      <c r="O163" s="119">
        <f t="shared" ref="O163:AA163" si="134">O162+O157+O151</f>
        <v>255.3</v>
      </c>
      <c r="P163" s="119">
        <f t="shared" si="134"/>
        <v>431.75</v>
      </c>
      <c r="Q163" s="119">
        <f t="shared" si="134"/>
        <v>145.88999999999999</v>
      </c>
      <c r="R163" s="119">
        <f t="shared" si="134"/>
        <v>286.98</v>
      </c>
      <c r="S163" s="192">
        <f t="shared" si="134"/>
        <v>432.87</v>
      </c>
      <c r="T163" s="119">
        <f t="shared" si="134"/>
        <v>145.88999999999999</v>
      </c>
      <c r="U163" s="119">
        <f t="shared" si="134"/>
        <v>286.98099999999999</v>
      </c>
      <c r="V163" s="119">
        <f t="shared" si="134"/>
        <v>432.87099999999998</v>
      </c>
      <c r="W163" s="213">
        <f t="shared" si="134"/>
        <v>3.0000045112103577</v>
      </c>
      <c r="X163" s="119">
        <f t="shared" si="134"/>
        <v>0</v>
      </c>
      <c r="Y163" s="119">
        <f t="shared" si="134"/>
        <v>-9.9999999999766942E-4</v>
      </c>
      <c r="Z163" s="119">
        <f t="shared" si="134"/>
        <v>-9.9999999999766942E-4</v>
      </c>
      <c r="AA163" s="224">
        <f t="shared" si="134"/>
        <v>20179.809999999998</v>
      </c>
      <c r="AB163" s="119">
        <f t="shared" ref="AB163" si="135">AB162+AB157+AB151</f>
        <v>483.65000000000009</v>
      </c>
      <c r="AC163" s="123"/>
    </row>
    <row r="164" spans="1:29">
      <c r="A164" s="397" t="s">
        <v>34</v>
      </c>
      <c r="B164" s="398"/>
      <c r="C164" s="398"/>
      <c r="D164" s="399"/>
      <c r="E164" s="10"/>
      <c r="F164" s="8"/>
      <c r="G164" s="8"/>
      <c r="H164" s="8"/>
      <c r="I164" s="74"/>
      <c r="J164" s="39"/>
      <c r="K164" s="12"/>
      <c r="L164" s="12"/>
      <c r="M164" s="109"/>
      <c r="N164" s="8"/>
      <c r="O164" s="8"/>
      <c r="P164" s="8"/>
      <c r="Q164" s="23"/>
      <c r="R164" s="23"/>
      <c r="S164" s="74"/>
      <c r="T164" s="173"/>
      <c r="U164" s="173"/>
      <c r="V164" s="4"/>
      <c r="W164" s="211"/>
      <c r="X164" s="4"/>
      <c r="Y164" s="4"/>
      <c r="Z164" s="4"/>
      <c r="AA164" s="230"/>
      <c r="AB164" s="143"/>
      <c r="AC164" s="5"/>
    </row>
    <row r="165" spans="1:29" ht="105">
      <c r="A165" s="10">
        <v>55</v>
      </c>
      <c r="B165" s="10" t="s">
        <v>82</v>
      </c>
      <c r="C165" s="10">
        <v>55</v>
      </c>
      <c r="D165" s="11" t="s">
        <v>155</v>
      </c>
      <c r="E165" s="17">
        <v>1</v>
      </c>
      <c r="F165" s="8">
        <v>2489.1999999999998</v>
      </c>
      <c r="G165" s="8">
        <v>2930.36</v>
      </c>
      <c r="H165" s="8">
        <v>191.04</v>
      </c>
      <c r="I165" s="74">
        <f>G165+H165</f>
        <v>3121.4</v>
      </c>
      <c r="J165" s="37" t="s">
        <v>176</v>
      </c>
      <c r="K165" s="12">
        <v>41268</v>
      </c>
      <c r="L165" s="12">
        <v>41541</v>
      </c>
      <c r="M165" s="109" t="s">
        <v>488</v>
      </c>
      <c r="N165" s="8">
        <v>5</v>
      </c>
      <c r="O165" s="8">
        <v>45.5</v>
      </c>
      <c r="P165" s="8">
        <f>+O165+N165</f>
        <v>50.5</v>
      </c>
      <c r="Q165" s="8">
        <v>5.24</v>
      </c>
      <c r="R165" s="8">
        <v>43.17</v>
      </c>
      <c r="S165" s="74">
        <f>+R165+Q165</f>
        <v>48.410000000000004</v>
      </c>
      <c r="T165" s="74">
        <v>5.24</v>
      </c>
      <c r="U165" s="74">
        <v>43.17</v>
      </c>
      <c r="V165" s="8">
        <f>T165+U165</f>
        <v>48.410000000000004</v>
      </c>
      <c r="W165" s="203">
        <f t="shared" ref="W165:W171" si="136">V165/S165</f>
        <v>1</v>
      </c>
      <c r="X165" s="143">
        <f t="shared" ref="X165" si="137">Q165-T165</f>
        <v>0</v>
      </c>
      <c r="Y165" s="143">
        <f t="shared" ref="Y165" si="138">R165-U165</f>
        <v>0</v>
      </c>
      <c r="Z165" s="4">
        <f>X165+Y165</f>
        <v>0</v>
      </c>
      <c r="AA165" s="237">
        <v>3065.32</v>
      </c>
      <c r="AB165" s="143">
        <f>I165-AA165</f>
        <v>56.079999999999927</v>
      </c>
      <c r="AC165" s="31" t="s">
        <v>102</v>
      </c>
    </row>
    <row r="166" spans="1:29">
      <c r="A166" s="386" t="s">
        <v>3</v>
      </c>
      <c r="B166" s="387"/>
      <c r="C166" s="387"/>
      <c r="D166" s="388"/>
      <c r="E166" s="2"/>
      <c r="F166" s="6">
        <f>SUM(F165)</f>
        <v>2489.1999999999998</v>
      </c>
      <c r="G166" s="6">
        <f>SUM(G165)</f>
        <v>2930.36</v>
      </c>
      <c r="H166" s="6">
        <f>SUM(H165)</f>
        <v>191.04</v>
      </c>
      <c r="I166" s="140">
        <f>SUM(I165)</f>
        <v>3121.4</v>
      </c>
      <c r="J166" s="40"/>
      <c r="K166" s="51"/>
      <c r="L166" s="51"/>
      <c r="M166" s="64"/>
      <c r="N166" s="6">
        <f t="shared" ref="N166:V166" si="139">SUM(N165)</f>
        <v>5</v>
      </c>
      <c r="O166" s="6">
        <f t="shared" si="139"/>
        <v>45.5</v>
      </c>
      <c r="P166" s="6">
        <f t="shared" si="139"/>
        <v>50.5</v>
      </c>
      <c r="Q166" s="6">
        <f t="shared" si="139"/>
        <v>5.24</v>
      </c>
      <c r="R166" s="6">
        <f t="shared" si="139"/>
        <v>43.17</v>
      </c>
      <c r="S166" s="192">
        <f t="shared" si="139"/>
        <v>48.410000000000004</v>
      </c>
      <c r="T166" s="171">
        <f t="shared" si="139"/>
        <v>5.24</v>
      </c>
      <c r="U166" s="171">
        <f t="shared" si="139"/>
        <v>43.17</v>
      </c>
      <c r="V166" s="6">
        <f t="shared" si="139"/>
        <v>48.410000000000004</v>
      </c>
      <c r="W166" s="211">
        <f t="shared" si="136"/>
        <v>1</v>
      </c>
      <c r="X166" s="6">
        <f t="shared" ref="X166:AB166" si="140">SUM(X165)</f>
        <v>0</v>
      </c>
      <c r="Y166" s="6">
        <f t="shared" si="140"/>
        <v>0</v>
      </c>
      <c r="Z166" s="6">
        <f t="shared" si="140"/>
        <v>0</v>
      </c>
      <c r="AA166" s="224">
        <f t="shared" si="140"/>
        <v>3065.32</v>
      </c>
      <c r="AB166" s="140">
        <f t="shared" si="140"/>
        <v>56.079999999999927</v>
      </c>
      <c r="AC166" s="5"/>
    </row>
    <row r="167" spans="1:29">
      <c r="A167" s="397" t="s">
        <v>35</v>
      </c>
      <c r="B167" s="398"/>
      <c r="C167" s="398"/>
      <c r="D167" s="399"/>
      <c r="E167" s="10"/>
      <c r="F167" s="8"/>
      <c r="G167" s="8"/>
      <c r="H167" s="8"/>
      <c r="I167" s="74"/>
      <c r="J167" s="39"/>
      <c r="K167" s="12"/>
      <c r="L167" s="12"/>
      <c r="M167" s="109"/>
      <c r="N167" s="8"/>
      <c r="O167" s="8"/>
      <c r="P167" s="8"/>
      <c r="Q167" s="8"/>
      <c r="R167" s="8"/>
      <c r="S167" s="74"/>
      <c r="T167" s="173"/>
      <c r="U167" s="173"/>
      <c r="V167" s="4"/>
      <c r="W167" s="211"/>
      <c r="X167" s="4"/>
      <c r="Y167" s="4"/>
      <c r="Z167" s="4"/>
      <c r="AA167" s="230"/>
      <c r="AB167" s="143"/>
      <c r="AC167" s="5"/>
    </row>
    <row r="168" spans="1:29" ht="113.25" customHeight="1">
      <c r="A168" s="10">
        <v>56</v>
      </c>
      <c r="B168" s="10" t="s">
        <v>83</v>
      </c>
      <c r="C168" s="10">
        <v>56</v>
      </c>
      <c r="D168" s="11" t="s">
        <v>156</v>
      </c>
      <c r="E168" s="17">
        <v>77</v>
      </c>
      <c r="F168" s="8">
        <v>2375.59</v>
      </c>
      <c r="G168" s="8">
        <v>2763.25</v>
      </c>
      <c r="H168" s="8">
        <v>0</v>
      </c>
      <c r="I168" s="74">
        <f>G168+H168</f>
        <v>2763.25</v>
      </c>
      <c r="J168" s="41" t="s">
        <v>177</v>
      </c>
      <c r="K168" s="12">
        <v>41221</v>
      </c>
      <c r="L168" s="12">
        <v>41554</v>
      </c>
      <c r="M168" s="109" t="s">
        <v>457</v>
      </c>
      <c r="N168" s="8">
        <v>9.6</v>
      </c>
      <c r="O168" s="8">
        <v>43.78</v>
      </c>
      <c r="P168" s="8">
        <f>+O168+N168</f>
        <v>53.38</v>
      </c>
      <c r="Q168" s="8">
        <v>7.76</v>
      </c>
      <c r="R168" s="8">
        <v>43.72</v>
      </c>
      <c r="S168" s="74">
        <f>+R168+Q168</f>
        <v>51.48</v>
      </c>
      <c r="T168" s="74">
        <v>7.76</v>
      </c>
      <c r="U168" s="74">
        <v>43.72</v>
      </c>
      <c r="V168" s="8">
        <f>T168+U168</f>
        <v>51.48</v>
      </c>
      <c r="W168" s="203">
        <f t="shared" si="136"/>
        <v>1</v>
      </c>
      <c r="X168" s="143">
        <f t="shared" ref="X168:X170" si="141">Q168-T168</f>
        <v>0</v>
      </c>
      <c r="Y168" s="143">
        <f t="shared" ref="Y168:Y170" si="142">R168-U168</f>
        <v>0</v>
      </c>
      <c r="Z168" s="4">
        <f>X168+Y168</f>
        <v>0</v>
      </c>
      <c r="AA168" s="237">
        <v>2718.94</v>
      </c>
      <c r="AB168" s="143">
        <f>I168-AA168</f>
        <v>44.309999999999945</v>
      </c>
      <c r="AC168" s="49" t="s">
        <v>102</v>
      </c>
    </row>
    <row r="169" spans="1:29" ht="105">
      <c r="A169" s="389">
        <v>57</v>
      </c>
      <c r="B169" s="389" t="s">
        <v>84</v>
      </c>
      <c r="C169" s="10" t="s">
        <v>36</v>
      </c>
      <c r="D169" s="11" t="s">
        <v>133</v>
      </c>
      <c r="E169" s="10">
        <v>1</v>
      </c>
      <c r="F169" s="380">
        <v>2481.7199999999998</v>
      </c>
      <c r="G169" s="380">
        <v>2917.71</v>
      </c>
      <c r="H169" s="380">
        <v>169.55</v>
      </c>
      <c r="I169" s="319">
        <f>G169+H169</f>
        <v>3087.26</v>
      </c>
      <c r="J169" s="382" t="s">
        <v>178</v>
      </c>
      <c r="K169" s="384">
        <v>41220</v>
      </c>
      <c r="L169" s="384">
        <v>41553</v>
      </c>
      <c r="M169" s="395" t="s">
        <v>488</v>
      </c>
      <c r="N169" s="8">
        <v>0</v>
      </c>
      <c r="O169" s="8">
        <v>29.16</v>
      </c>
      <c r="P169" s="8">
        <f>+O169+N169</f>
        <v>29.16</v>
      </c>
      <c r="Q169" s="8">
        <v>0</v>
      </c>
      <c r="R169" s="8">
        <v>29.16</v>
      </c>
      <c r="S169" s="74">
        <f>+R169+Q169</f>
        <v>29.16</v>
      </c>
      <c r="T169" s="74">
        <v>0</v>
      </c>
      <c r="U169" s="74">
        <v>29.16</v>
      </c>
      <c r="V169" s="8">
        <f>T169+U169</f>
        <v>29.16</v>
      </c>
      <c r="W169" s="203">
        <f t="shared" si="136"/>
        <v>1</v>
      </c>
      <c r="X169" s="143">
        <f t="shared" si="141"/>
        <v>0</v>
      </c>
      <c r="Y169" s="143">
        <f t="shared" si="142"/>
        <v>0</v>
      </c>
      <c r="Z169" s="4">
        <f>X169+Y169</f>
        <v>0</v>
      </c>
      <c r="AA169" s="290">
        <v>3168.69</v>
      </c>
      <c r="AB169" s="276">
        <v>0</v>
      </c>
      <c r="AC169" s="379" t="s">
        <v>159</v>
      </c>
    </row>
    <row r="170" spans="1:29" ht="131.25">
      <c r="A170" s="390"/>
      <c r="B170" s="390"/>
      <c r="C170" s="10" t="s">
        <v>37</v>
      </c>
      <c r="D170" s="11" t="s">
        <v>134</v>
      </c>
      <c r="E170" s="10">
        <v>77</v>
      </c>
      <c r="F170" s="381"/>
      <c r="G170" s="381"/>
      <c r="H170" s="381"/>
      <c r="I170" s="321"/>
      <c r="J170" s="383"/>
      <c r="K170" s="385"/>
      <c r="L170" s="385"/>
      <c r="M170" s="396"/>
      <c r="N170" s="22">
        <v>7.14</v>
      </c>
      <c r="O170" s="22">
        <v>16.02</v>
      </c>
      <c r="P170" s="8">
        <f>+O170+N170</f>
        <v>23.16</v>
      </c>
      <c r="Q170" s="22">
        <v>7.76</v>
      </c>
      <c r="R170" s="22">
        <v>16.96</v>
      </c>
      <c r="S170" s="74">
        <f>+R170+Q170</f>
        <v>24.72</v>
      </c>
      <c r="T170" s="176">
        <v>7.76</v>
      </c>
      <c r="U170" s="176">
        <v>16.96</v>
      </c>
      <c r="V170" s="8">
        <f>T170+U170</f>
        <v>24.72</v>
      </c>
      <c r="W170" s="203">
        <f t="shared" si="136"/>
        <v>1</v>
      </c>
      <c r="X170" s="143">
        <f t="shared" si="141"/>
        <v>0</v>
      </c>
      <c r="Y170" s="143">
        <f t="shared" si="142"/>
        <v>0</v>
      </c>
      <c r="Z170" s="4">
        <f>X170+Y170</f>
        <v>0</v>
      </c>
      <c r="AA170" s="292"/>
      <c r="AB170" s="277"/>
      <c r="AC170" s="379"/>
    </row>
    <row r="171" spans="1:29">
      <c r="A171" s="386" t="s">
        <v>3</v>
      </c>
      <c r="B171" s="387"/>
      <c r="C171" s="387"/>
      <c r="D171" s="388"/>
      <c r="E171" s="2"/>
      <c r="F171" s="6">
        <f>SUM(F168:F170)</f>
        <v>4857.3099999999995</v>
      </c>
      <c r="G171" s="6">
        <f>SUM(G168:G170)</f>
        <v>5680.96</v>
      </c>
      <c r="H171" s="6">
        <f>SUM(H168:H170)</f>
        <v>169.55</v>
      </c>
      <c r="I171" s="140">
        <f>SUM(I168:I170)</f>
        <v>5850.51</v>
      </c>
      <c r="J171" s="40"/>
      <c r="K171" s="51"/>
      <c r="L171" s="51"/>
      <c r="M171" s="64"/>
      <c r="N171" s="6">
        <f>SUM(N168:N170)</f>
        <v>16.739999999999998</v>
      </c>
      <c r="O171" s="6">
        <f>SUM(O168:O170)</f>
        <v>88.96</v>
      </c>
      <c r="P171" s="6">
        <f>SUM(P168:P170)</f>
        <v>105.7</v>
      </c>
      <c r="Q171" s="6">
        <f>SUM(Q168:Q170)</f>
        <v>15.52</v>
      </c>
      <c r="R171" s="6">
        <f>SUM(R168:R170)</f>
        <v>89.84</v>
      </c>
      <c r="S171" s="192">
        <f t="shared" ref="S171:V171" si="143">SUM(S168:S170)</f>
        <v>105.36</v>
      </c>
      <c r="T171" s="171">
        <f>SUM(T168:T170)</f>
        <v>15.52</v>
      </c>
      <c r="U171" s="171">
        <f t="shared" si="143"/>
        <v>89.84</v>
      </c>
      <c r="V171" s="6">
        <f t="shared" si="143"/>
        <v>105.36</v>
      </c>
      <c r="W171" s="211">
        <f t="shared" si="136"/>
        <v>1</v>
      </c>
      <c r="X171" s="6">
        <f>SUM(X168:X170)</f>
        <v>0</v>
      </c>
      <c r="Y171" s="6">
        <f>SUM(Y168:Y170)</f>
        <v>0</v>
      </c>
      <c r="Z171" s="6">
        <f>SUM(Z168:Z170)</f>
        <v>0</v>
      </c>
      <c r="AA171" s="224">
        <f>SUM(AA168:AA170)</f>
        <v>5887.63</v>
      </c>
      <c r="AB171" s="140">
        <f>SUM(AB168:AB170)</f>
        <v>44.309999999999945</v>
      </c>
      <c r="AC171" s="5"/>
    </row>
    <row r="172" spans="1:29">
      <c r="A172" s="397" t="s">
        <v>38</v>
      </c>
      <c r="B172" s="398"/>
      <c r="C172" s="398"/>
      <c r="D172" s="399"/>
      <c r="E172" s="10"/>
      <c r="F172" s="8"/>
      <c r="G172" s="8"/>
      <c r="H172" s="8"/>
      <c r="I172" s="74"/>
      <c r="J172" s="39"/>
      <c r="K172" s="12"/>
      <c r="L172" s="12"/>
      <c r="M172" s="109"/>
      <c r="N172" s="8"/>
      <c r="O172" s="8"/>
      <c r="P172" s="8"/>
      <c r="Q172" s="22"/>
      <c r="R172" s="22"/>
      <c r="S172" s="74"/>
      <c r="T172" s="173"/>
      <c r="U172" s="173"/>
      <c r="V172" s="4"/>
      <c r="W172" s="216"/>
      <c r="X172" s="4"/>
      <c r="Y172" s="4"/>
      <c r="Z172" s="4"/>
      <c r="AA172" s="230"/>
      <c r="AB172" s="143"/>
      <c r="AC172" s="5"/>
    </row>
    <row r="173" spans="1:29" ht="138.75" customHeight="1">
      <c r="A173" s="389">
        <v>58</v>
      </c>
      <c r="B173" s="389" t="s">
        <v>85</v>
      </c>
      <c r="C173" s="10" t="s">
        <v>39</v>
      </c>
      <c r="D173" s="11" t="s">
        <v>135</v>
      </c>
      <c r="E173" s="10">
        <v>47</v>
      </c>
      <c r="F173" s="380">
        <f>1927+978</f>
        <v>2905</v>
      </c>
      <c r="G173" s="380">
        <v>3173.57</v>
      </c>
      <c r="H173" s="380">
        <v>302.33</v>
      </c>
      <c r="I173" s="319">
        <f>G173+H173</f>
        <v>3475.9</v>
      </c>
      <c r="J173" s="382" t="s">
        <v>179</v>
      </c>
      <c r="K173" s="384">
        <v>41215</v>
      </c>
      <c r="L173" s="384">
        <v>41548</v>
      </c>
      <c r="M173" s="395" t="s">
        <v>489</v>
      </c>
      <c r="N173" s="8">
        <v>0</v>
      </c>
      <c r="O173" s="8">
        <v>40.24</v>
      </c>
      <c r="P173" s="8">
        <f>+O173+N173</f>
        <v>40.24</v>
      </c>
      <c r="Q173" s="8">
        <v>0</v>
      </c>
      <c r="R173" s="8">
        <f>24.26+3.745+8.057+2.2+0.3</f>
        <v>38.562000000000005</v>
      </c>
      <c r="S173" s="74">
        <f>+R173+Q173</f>
        <v>38.562000000000005</v>
      </c>
      <c r="T173" s="173">
        <v>0</v>
      </c>
      <c r="U173" s="173">
        <v>38.561999999999998</v>
      </c>
      <c r="V173" s="4">
        <f>+U173+T173</f>
        <v>38.561999999999998</v>
      </c>
      <c r="W173" s="203">
        <f>+V173/S173</f>
        <v>0.99999999999999978</v>
      </c>
      <c r="X173" s="143">
        <f t="shared" ref="X173:X176" si="144">Q173-T173</f>
        <v>0</v>
      </c>
      <c r="Y173" s="143">
        <f t="shared" ref="Y173:Y176" si="145">R173-U173</f>
        <v>0</v>
      </c>
      <c r="Z173" s="4">
        <f>X173+Y173</f>
        <v>0</v>
      </c>
      <c r="AA173" s="290">
        <v>3472.55</v>
      </c>
      <c r="AB173" s="276">
        <v>0</v>
      </c>
      <c r="AC173" s="379" t="s">
        <v>102</v>
      </c>
    </row>
    <row r="174" spans="1:29" ht="105">
      <c r="A174" s="390"/>
      <c r="B174" s="390"/>
      <c r="C174" s="10" t="s">
        <v>40</v>
      </c>
      <c r="D174" s="11" t="s">
        <v>136</v>
      </c>
      <c r="E174" s="10">
        <v>48</v>
      </c>
      <c r="F174" s="381"/>
      <c r="G174" s="381"/>
      <c r="H174" s="381"/>
      <c r="I174" s="321"/>
      <c r="J174" s="383"/>
      <c r="K174" s="385"/>
      <c r="L174" s="385"/>
      <c r="M174" s="396"/>
      <c r="N174" s="8">
        <v>0</v>
      </c>
      <c r="O174" s="8">
        <v>15.76</v>
      </c>
      <c r="P174" s="8">
        <f>+O174+N174</f>
        <v>15.76</v>
      </c>
      <c r="Q174" s="8">
        <v>0</v>
      </c>
      <c r="R174" s="8">
        <f>2.73+11.841+1.37</f>
        <v>15.940999999999999</v>
      </c>
      <c r="S174" s="74">
        <f>+R174+Q174</f>
        <v>15.940999999999999</v>
      </c>
      <c r="T174" s="173">
        <v>0</v>
      </c>
      <c r="U174" s="173">
        <v>15.941000000000001</v>
      </c>
      <c r="V174" s="4">
        <f>+U174+T174</f>
        <v>15.941000000000001</v>
      </c>
      <c r="W174" s="203">
        <f>+V174/S174</f>
        <v>1.0000000000000002</v>
      </c>
      <c r="X174" s="143">
        <f t="shared" si="144"/>
        <v>0</v>
      </c>
      <c r="Y174" s="143">
        <f t="shared" si="145"/>
        <v>0</v>
      </c>
      <c r="Z174" s="4">
        <f>X174+Y174</f>
        <v>0</v>
      </c>
      <c r="AA174" s="292"/>
      <c r="AB174" s="277"/>
      <c r="AC174" s="379"/>
    </row>
    <row r="175" spans="1:29" ht="157.5" customHeight="1">
      <c r="A175" s="10">
        <v>59</v>
      </c>
      <c r="B175" s="10" t="s">
        <v>86</v>
      </c>
      <c r="C175" s="10">
        <v>59</v>
      </c>
      <c r="D175" s="11" t="s">
        <v>137</v>
      </c>
      <c r="E175" s="10">
        <v>48</v>
      </c>
      <c r="F175" s="8">
        <v>3544.5</v>
      </c>
      <c r="G175" s="8">
        <v>3572.64</v>
      </c>
      <c r="H175" s="8">
        <v>855.15</v>
      </c>
      <c r="I175" s="74">
        <f>G175+H175</f>
        <v>4427.79</v>
      </c>
      <c r="J175" s="36" t="s">
        <v>180</v>
      </c>
      <c r="K175" s="12">
        <v>41270</v>
      </c>
      <c r="L175" s="12">
        <v>41604</v>
      </c>
      <c r="M175" s="109">
        <v>42582</v>
      </c>
      <c r="N175" s="8">
        <v>17.73</v>
      </c>
      <c r="O175" s="8">
        <v>57.86</v>
      </c>
      <c r="P175" s="8">
        <f>+O175+N175</f>
        <v>75.59</v>
      </c>
      <c r="Q175" s="8">
        <v>17.78</v>
      </c>
      <c r="R175" s="8">
        <v>53.86</v>
      </c>
      <c r="S175" s="74">
        <f>+R175+Q175</f>
        <v>71.64</v>
      </c>
      <c r="T175" s="74">
        <f>1.25+16.53</f>
        <v>17.78</v>
      </c>
      <c r="U175" s="74">
        <v>53.86</v>
      </c>
      <c r="V175" s="4">
        <f>+U175+T175</f>
        <v>71.64</v>
      </c>
      <c r="W175" s="203">
        <f>+V175/S175</f>
        <v>1</v>
      </c>
      <c r="X175" s="143">
        <f t="shared" si="144"/>
        <v>0</v>
      </c>
      <c r="Y175" s="143">
        <f t="shared" si="145"/>
        <v>0</v>
      </c>
      <c r="Z175" s="4">
        <f>X175+Y175</f>
        <v>0</v>
      </c>
      <c r="AA175" s="230">
        <v>4256.46</v>
      </c>
      <c r="AB175" s="143">
        <f>I175-AA175</f>
        <v>171.32999999999993</v>
      </c>
      <c r="AC175" s="183" t="s">
        <v>102</v>
      </c>
    </row>
    <row r="176" spans="1:29" ht="131.25">
      <c r="A176" s="10">
        <v>60</v>
      </c>
      <c r="B176" s="10" t="s">
        <v>87</v>
      </c>
      <c r="C176" s="10">
        <v>60</v>
      </c>
      <c r="D176" s="11" t="s">
        <v>138</v>
      </c>
      <c r="E176" s="10">
        <v>65</v>
      </c>
      <c r="F176" s="8">
        <v>1429.42</v>
      </c>
      <c r="G176" s="8">
        <v>1467.52</v>
      </c>
      <c r="H176" s="8">
        <v>137.72999999999999</v>
      </c>
      <c r="I176" s="74">
        <f>G176+H176</f>
        <v>1605.25</v>
      </c>
      <c r="J176" s="36" t="s">
        <v>181</v>
      </c>
      <c r="K176" s="12">
        <v>41227</v>
      </c>
      <c r="L176" s="12">
        <v>41499</v>
      </c>
      <c r="M176" s="109" t="s">
        <v>534</v>
      </c>
      <c r="N176" s="8">
        <v>7.1</v>
      </c>
      <c r="O176" s="8">
        <v>25.32</v>
      </c>
      <c r="P176" s="8">
        <f>+O176+N176</f>
        <v>32.42</v>
      </c>
      <c r="Q176" s="8">
        <v>7.1</v>
      </c>
      <c r="R176" s="8">
        <f>3.077+1+20.387</f>
        <v>24.463999999999999</v>
      </c>
      <c r="S176" s="74">
        <f>+R176+Q176</f>
        <v>31.564</v>
      </c>
      <c r="T176" s="74">
        <v>7.1</v>
      </c>
      <c r="U176" s="74">
        <f>3.077+1+20.387</f>
        <v>24.463999999999999</v>
      </c>
      <c r="V176" s="4">
        <f>+U176+T176</f>
        <v>31.564</v>
      </c>
      <c r="W176" s="203">
        <f>+V176/S176</f>
        <v>1</v>
      </c>
      <c r="X176" s="143">
        <f t="shared" si="144"/>
        <v>0</v>
      </c>
      <c r="Y176" s="143">
        <f t="shared" si="145"/>
        <v>0</v>
      </c>
      <c r="Z176" s="4">
        <f>X176+Y176</f>
        <v>0</v>
      </c>
      <c r="AA176" s="230">
        <v>1488.02</v>
      </c>
      <c r="AB176" s="143">
        <f>I176-AA176</f>
        <v>117.23000000000002</v>
      </c>
      <c r="AC176" s="48" t="s">
        <v>102</v>
      </c>
    </row>
    <row r="177" spans="1:29">
      <c r="A177" s="386" t="s">
        <v>3</v>
      </c>
      <c r="B177" s="387"/>
      <c r="C177" s="387"/>
      <c r="D177" s="388"/>
      <c r="E177" s="2"/>
      <c r="F177" s="6">
        <f>SUM(F173:F176)</f>
        <v>7878.92</v>
      </c>
      <c r="G177" s="6">
        <f>SUM(G173:G176)</f>
        <v>8213.73</v>
      </c>
      <c r="H177" s="6">
        <f>SUM(H173:H176)</f>
        <v>1295.21</v>
      </c>
      <c r="I177" s="140">
        <f>SUM(I173:I176)</f>
        <v>9508.94</v>
      </c>
      <c r="J177" s="40"/>
      <c r="K177" s="12"/>
      <c r="L177" s="12"/>
      <c r="M177" s="109"/>
      <c r="N177" s="6">
        <f>SUM(N173:N176)</f>
        <v>24.83</v>
      </c>
      <c r="O177" s="6">
        <f>SUM(O173:O176)</f>
        <v>139.18</v>
      </c>
      <c r="P177" s="6">
        <f>SUM(P173:P176)</f>
        <v>164.01</v>
      </c>
      <c r="Q177" s="6">
        <f>SUM(Q173:Q176)</f>
        <v>24.880000000000003</v>
      </c>
      <c r="R177" s="6">
        <f t="shared" ref="R177:V177" si="146">SUM(R173:R176)</f>
        <v>132.827</v>
      </c>
      <c r="S177" s="192">
        <f t="shared" si="146"/>
        <v>157.70699999999999</v>
      </c>
      <c r="T177" s="171">
        <f>SUM(T173:T176)</f>
        <v>24.880000000000003</v>
      </c>
      <c r="U177" s="171">
        <f t="shared" si="146"/>
        <v>132.827</v>
      </c>
      <c r="V177" s="6">
        <f t="shared" si="146"/>
        <v>157.70699999999999</v>
      </c>
      <c r="W177" s="211">
        <f>+V177/S177</f>
        <v>1</v>
      </c>
      <c r="X177" s="6">
        <f>SUM(X173:X176)</f>
        <v>0</v>
      </c>
      <c r="Y177" s="6">
        <f>SUM(Y173:Y176)</f>
        <v>0</v>
      </c>
      <c r="Z177" s="6">
        <f>SUM(Z173:Z176)</f>
        <v>0</v>
      </c>
      <c r="AA177" s="224">
        <f>SUM(AA173:AA176)</f>
        <v>9217.0300000000007</v>
      </c>
      <c r="AB177" s="140">
        <f>SUM(AB173:AB176)</f>
        <v>288.55999999999995</v>
      </c>
      <c r="AC177" s="5"/>
    </row>
    <row r="178" spans="1:29">
      <c r="A178" s="397" t="s">
        <v>41</v>
      </c>
      <c r="B178" s="398"/>
      <c r="C178" s="398"/>
      <c r="D178" s="399"/>
      <c r="E178" s="10"/>
      <c r="F178" s="8"/>
      <c r="G178" s="8"/>
      <c r="H178" s="8"/>
      <c r="I178" s="74"/>
      <c r="J178" s="39"/>
      <c r="K178" s="12"/>
      <c r="L178" s="12"/>
      <c r="M178" s="109"/>
      <c r="N178" s="8"/>
      <c r="O178" s="8"/>
      <c r="P178" s="8"/>
      <c r="Q178" s="23"/>
      <c r="R178" s="23"/>
      <c r="S178" s="74"/>
      <c r="T178" s="173"/>
      <c r="U178" s="173"/>
      <c r="V178" s="4"/>
      <c r="W178" s="216"/>
      <c r="X178" s="4"/>
      <c r="Y178" s="4"/>
      <c r="Z178" s="4"/>
      <c r="AA178" s="230"/>
      <c r="AB178" s="143"/>
      <c r="AC178" s="5"/>
    </row>
    <row r="179" spans="1:29" ht="157.5" customHeight="1">
      <c r="A179" s="389">
        <v>61</v>
      </c>
      <c r="B179" s="389" t="s">
        <v>88</v>
      </c>
      <c r="C179" s="10" t="s">
        <v>42</v>
      </c>
      <c r="D179" s="11" t="s">
        <v>139</v>
      </c>
      <c r="E179" s="10">
        <v>65</v>
      </c>
      <c r="F179" s="380">
        <v>3257.75</v>
      </c>
      <c r="G179" s="380">
        <v>3492.5</v>
      </c>
      <c r="H179" s="380">
        <v>868</v>
      </c>
      <c r="I179" s="319">
        <f>G179+H179</f>
        <v>4360.5</v>
      </c>
      <c r="J179" s="382" t="s">
        <v>182</v>
      </c>
      <c r="K179" s="384">
        <v>41353</v>
      </c>
      <c r="L179" s="384">
        <v>41689</v>
      </c>
      <c r="M179" s="395" t="s">
        <v>490</v>
      </c>
      <c r="N179" s="8">
        <v>7.89</v>
      </c>
      <c r="O179" s="8">
        <v>43.65</v>
      </c>
      <c r="P179" s="8">
        <f>+O179+N179</f>
        <v>51.54</v>
      </c>
      <c r="Q179" s="8">
        <v>0</v>
      </c>
      <c r="R179" s="8">
        <v>67.290000000000006</v>
      </c>
      <c r="S179" s="8">
        <f>+R179+Q179</f>
        <v>67.290000000000006</v>
      </c>
      <c r="T179" s="74">
        <v>0</v>
      </c>
      <c r="U179" s="74">
        <v>67.290000000000006</v>
      </c>
      <c r="V179" s="4">
        <f>+U179+T179</f>
        <v>67.290000000000006</v>
      </c>
      <c r="W179" s="203">
        <f>+V179/S179</f>
        <v>1</v>
      </c>
      <c r="X179" s="143">
        <f t="shared" ref="X179:X180" si="147">Q179-T179</f>
        <v>0</v>
      </c>
      <c r="Y179" s="143">
        <f t="shared" ref="Y179:Y180" si="148">R179-U179</f>
        <v>0</v>
      </c>
      <c r="Z179" s="4">
        <f>X179+Y179</f>
        <v>0</v>
      </c>
      <c r="AA179" s="290">
        <v>4379.99</v>
      </c>
      <c r="AB179" s="276">
        <v>0</v>
      </c>
      <c r="AC179" s="400" t="s">
        <v>102</v>
      </c>
    </row>
    <row r="180" spans="1:29" ht="105">
      <c r="A180" s="390"/>
      <c r="B180" s="390"/>
      <c r="C180" s="10" t="s">
        <v>43</v>
      </c>
      <c r="D180" s="11" t="s">
        <v>140</v>
      </c>
      <c r="E180" s="10">
        <v>47</v>
      </c>
      <c r="F180" s="381"/>
      <c r="G180" s="381"/>
      <c r="H180" s="381"/>
      <c r="I180" s="321"/>
      <c r="J180" s="383"/>
      <c r="K180" s="385"/>
      <c r="L180" s="385"/>
      <c r="M180" s="396"/>
      <c r="N180" s="8">
        <v>0</v>
      </c>
      <c r="O180" s="8">
        <v>14.38</v>
      </c>
      <c r="P180" s="8">
        <f>+O180+N180</f>
        <v>14.38</v>
      </c>
      <c r="Q180" s="8">
        <v>0</v>
      </c>
      <c r="R180" s="8">
        <f>5.7+8.68</f>
        <v>14.379999999999999</v>
      </c>
      <c r="S180" s="74">
        <f>+R180+Q180</f>
        <v>14.379999999999999</v>
      </c>
      <c r="T180" s="173">
        <v>0</v>
      </c>
      <c r="U180" s="173">
        <v>14.38</v>
      </c>
      <c r="V180" s="4">
        <f>+U180+T180</f>
        <v>14.38</v>
      </c>
      <c r="W180" s="203">
        <f>+V180/S180</f>
        <v>1.0000000000000002</v>
      </c>
      <c r="X180" s="143">
        <f t="shared" si="147"/>
        <v>0</v>
      </c>
      <c r="Y180" s="143">
        <f t="shared" si="148"/>
        <v>0</v>
      </c>
      <c r="Z180" s="4">
        <f>X180+Y180</f>
        <v>0</v>
      </c>
      <c r="AA180" s="292"/>
      <c r="AB180" s="277"/>
      <c r="AC180" s="400"/>
    </row>
    <row r="181" spans="1:29">
      <c r="A181" s="386" t="s">
        <v>3</v>
      </c>
      <c r="B181" s="387"/>
      <c r="C181" s="387"/>
      <c r="D181" s="388"/>
      <c r="E181" s="2"/>
      <c r="F181" s="6">
        <f>SUM(F179:F180)</f>
        <v>3257.75</v>
      </c>
      <c r="G181" s="6">
        <f>SUM(G179:G180)</f>
        <v>3492.5</v>
      </c>
      <c r="H181" s="6">
        <f>SUM(H179:H180)</f>
        <v>868</v>
      </c>
      <c r="I181" s="140">
        <f>SUM(I179:I180)</f>
        <v>4360.5</v>
      </c>
      <c r="J181" s="40"/>
      <c r="K181" s="12"/>
      <c r="L181" s="12"/>
      <c r="M181" s="109"/>
      <c r="N181" s="6">
        <f>SUM(N179:N180)</f>
        <v>7.89</v>
      </c>
      <c r="O181" s="6">
        <f>SUM(O179:O180)</f>
        <v>58.03</v>
      </c>
      <c r="P181" s="6">
        <f>SUM(P179:P180)</f>
        <v>65.92</v>
      </c>
      <c r="Q181" s="6">
        <f>SUM(Q179:Q180)</f>
        <v>0</v>
      </c>
      <c r="R181" s="6">
        <f>SUM(R179:R180)</f>
        <v>81.67</v>
      </c>
      <c r="S181" s="192">
        <f t="shared" ref="S181:V181" si="149">SUM(S179:S180)</f>
        <v>81.67</v>
      </c>
      <c r="T181" s="171">
        <f>SUM(T179:T180)</f>
        <v>0</v>
      </c>
      <c r="U181" s="171">
        <f t="shared" si="149"/>
        <v>81.67</v>
      </c>
      <c r="V181" s="6">
        <f t="shared" si="149"/>
        <v>81.67</v>
      </c>
      <c r="W181" s="211">
        <f>+V181/S181</f>
        <v>1</v>
      </c>
      <c r="X181" s="6">
        <f>SUM(X179:X180)</f>
        <v>0</v>
      </c>
      <c r="Y181" s="6">
        <f>SUM(Y179:Y180)</f>
        <v>0</v>
      </c>
      <c r="Z181" s="6">
        <f>SUM(Z179:Z180)</f>
        <v>0</v>
      </c>
      <c r="AA181" s="224">
        <f t="shared" ref="AA181:AB181" si="150">SUM(AA179:AA180)</f>
        <v>4379.99</v>
      </c>
      <c r="AB181" s="140">
        <f t="shared" si="150"/>
        <v>0</v>
      </c>
      <c r="AC181" s="5"/>
    </row>
    <row r="182" spans="1:29" s="125" customFormat="1" ht="30">
      <c r="A182" s="407" t="s">
        <v>434</v>
      </c>
      <c r="B182" s="408"/>
      <c r="C182" s="408"/>
      <c r="D182" s="409"/>
      <c r="E182" s="130"/>
      <c r="F182" s="119">
        <f t="shared" ref="F182:I182" si="151">F181+F201+F177+F171+F166</f>
        <v>20109.18</v>
      </c>
      <c r="G182" s="119">
        <f t="shared" si="151"/>
        <v>22100.21</v>
      </c>
      <c r="H182" s="119">
        <f t="shared" si="151"/>
        <v>2627.92</v>
      </c>
      <c r="I182" s="119">
        <f t="shared" si="151"/>
        <v>24728.130000000005</v>
      </c>
      <c r="J182" s="131"/>
      <c r="K182" s="121"/>
      <c r="L182" s="121"/>
      <c r="M182" s="121"/>
      <c r="N182" s="119">
        <f>N181+N201+N177+N171+N166</f>
        <v>54.459999999999994</v>
      </c>
      <c r="O182" s="119">
        <f t="shared" ref="O182:AA182" si="152">O181+O201+O177+O171+O166</f>
        <v>345.77</v>
      </c>
      <c r="P182" s="119">
        <f t="shared" si="152"/>
        <v>400.22999999999996</v>
      </c>
      <c r="Q182" s="119">
        <f t="shared" si="152"/>
        <v>45.640000000000008</v>
      </c>
      <c r="R182" s="119">
        <f t="shared" si="152"/>
        <v>361.60700000000003</v>
      </c>
      <c r="S182" s="192">
        <f t="shared" si="152"/>
        <v>407.24700000000001</v>
      </c>
      <c r="T182" s="119">
        <f t="shared" si="152"/>
        <v>45.640000000000008</v>
      </c>
      <c r="U182" s="119">
        <f t="shared" si="152"/>
        <v>361.60700000000003</v>
      </c>
      <c r="V182" s="119">
        <f t="shared" si="152"/>
        <v>407.24700000000001</v>
      </c>
      <c r="W182" s="213">
        <f t="shared" si="152"/>
        <v>5</v>
      </c>
      <c r="X182" s="119">
        <f t="shared" si="152"/>
        <v>0</v>
      </c>
      <c r="Y182" s="119">
        <f t="shared" si="152"/>
        <v>0</v>
      </c>
      <c r="Z182" s="119">
        <f t="shared" si="152"/>
        <v>0</v>
      </c>
      <c r="AA182" s="224">
        <f t="shared" si="152"/>
        <v>24394.760000000002</v>
      </c>
      <c r="AB182" s="119">
        <f t="shared" ref="AB182" si="153">AB181+AB201+AB177+AB171+AB166</f>
        <v>430.94000000000005</v>
      </c>
      <c r="AC182" s="130"/>
    </row>
    <row r="183" spans="1:29">
      <c r="A183" s="386" t="s">
        <v>44</v>
      </c>
      <c r="B183" s="387"/>
      <c r="C183" s="387"/>
      <c r="D183" s="387"/>
      <c r="E183" s="24"/>
      <c r="F183" s="156"/>
      <c r="G183" s="156"/>
      <c r="H183" s="156"/>
      <c r="I183" s="157"/>
      <c r="J183" s="24"/>
      <c r="K183" s="3"/>
      <c r="L183" s="3"/>
      <c r="M183" s="59"/>
      <c r="N183" s="156"/>
      <c r="O183" s="156"/>
      <c r="P183" s="156"/>
      <c r="Q183" s="156"/>
      <c r="R183" s="156"/>
      <c r="S183" s="157"/>
      <c r="T183" s="157"/>
      <c r="U183" s="157"/>
      <c r="V183" s="156"/>
      <c r="W183" s="207"/>
      <c r="X183" s="156"/>
      <c r="Y183" s="156"/>
      <c r="Z183" s="156"/>
      <c r="AA183" s="238"/>
      <c r="AB183" s="157"/>
      <c r="AC183" s="25"/>
    </row>
    <row r="184" spans="1:29" ht="105">
      <c r="A184" s="389">
        <v>62</v>
      </c>
      <c r="B184" s="389" t="s">
        <v>98</v>
      </c>
      <c r="C184" s="10" t="s">
        <v>45</v>
      </c>
      <c r="D184" s="11" t="s">
        <v>141</v>
      </c>
      <c r="E184" s="10">
        <v>67</v>
      </c>
      <c r="F184" s="380">
        <v>3365.7</v>
      </c>
      <c r="G184" s="380">
        <v>3902.12</v>
      </c>
      <c r="H184" s="380">
        <v>584.82000000000005</v>
      </c>
      <c r="I184" s="319">
        <f>G184+H184</f>
        <v>4486.9399999999996</v>
      </c>
      <c r="J184" s="382" t="s">
        <v>183</v>
      </c>
      <c r="K184" s="384">
        <v>41352</v>
      </c>
      <c r="L184" s="384">
        <v>41688</v>
      </c>
      <c r="M184" s="395" t="s">
        <v>452</v>
      </c>
      <c r="N184" s="22">
        <v>10.65</v>
      </c>
      <c r="O184" s="22">
        <v>2.35</v>
      </c>
      <c r="P184" s="8">
        <f>N184+O184</f>
        <v>13</v>
      </c>
      <c r="Q184" s="22">
        <v>10.1</v>
      </c>
      <c r="R184" s="22">
        <v>2.9</v>
      </c>
      <c r="S184" s="74">
        <f>Q184+R184</f>
        <v>13</v>
      </c>
      <c r="T184" s="74">
        <v>10.1</v>
      </c>
      <c r="U184" s="74">
        <v>2.9</v>
      </c>
      <c r="V184" s="4">
        <f>+U184+T184</f>
        <v>13</v>
      </c>
      <c r="W184" s="203">
        <f t="shared" ref="W184:W188" si="154">V184/S184</f>
        <v>1</v>
      </c>
      <c r="X184" s="143">
        <f t="shared" ref="X184:X186" si="155">Q184-T184</f>
        <v>0</v>
      </c>
      <c r="Y184" s="143">
        <f t="shared" ref="Y184:Y186" si="156">R184-U184</f>
        <v>0</v>
      </c>
      <c r="Z184" s="4">
        <f t="shared" ref="Z184:Z188" si="157">X184+Y184</f>
        <v>0</v>
      </c>
      <c r="AA184" s="290">
        <v>4435.08</v>
      </c>
      <c r="AB184" s="276">
        <f>I184-AA184</f>
        <v>51.859999999999673</v>
      </c>
      <c r="AC184" s="400" t="s">
        <v>102</v>
      </c>
    </row>
    <row r="185" spans="1:29" ht="105">
      <c r="A185" s="403"/>
      <c r="B185" s="403"/>
      <c r="C185" s="10" t="s">
        <v>46</v>
      </c>
      <c r="D185" s="11" t="s">
        <v>142</v>
      </c>
      <c r="E185" s="10">
        <v>37</v>
      </c>
      <c r="F185" s="404"/>
      <c r="G185" s="404"/>
      <c r="H185" s="404"/>
      <c r="I185" s="320"/>
      <c r="J185" s="405"/>
      <c r="K185" s="402"/>
      <c r="L185" s="402"/>
      <c r="M185" s="401"/>
      <c r="N185" s="22">
        <v>12.56</v>
      </c>
      <c r="O185" s="22">
        <v>10.14</v>
      </c>
      <c r="P185" s="8">
        <f>N185+O185</f>
        <v>22.700000000000003</v>
      </c>
      <c r="Q185" s="22">
        <v>10.96</v>
      </c>
      <c r="R185" s="22">
        <v>10.14</v>
      </c>
      <c r="S185" s="74">
        <f>Q185+R185</f>
        <v>21.1</v>
      </c>
      <c r="T185" s="176">
        <v>10.96</v>
      </c>
      <c r="U185" s="176">
        <v>10.14</v>
      </c>
      <c r="V185" s="4">
        <f>+U185+T185</f>
        <v>21.1</v>
      </c>
      <c r="W185" s="203">
        <f t="shared" si="154"/>
        <v>1</v>
      </c>
      <c r="X185" s="143">
        <f t="shared" si="155"/>
        <v>0</v>
      </c>
      <c r="Y185" s="143">
        <f t="shared" si="156"/>
        <v>0</v>
      </c>
      <c r="Z185" s="4">
        <f t="shared" si="157"/>
        <v>0</v>
      </c>
      <c r="AA185" s="291"/>
      <c r="AB185" s="279"/>
      <c r="AC185" s="400"/>
    </row>
    <row r="186" spans="1:29" ht="105">
      <c r="A186" s="390"/>
      <c r="B186" s="390"/>
      <c r="C186" s="10" t="s">
        <v>47</v>
      </c>
      <c r="D186" s="11" t="s">
        <v>143</v>
      </c>
      <c r="E186" s="10">
        <v>100</v>
      </c>
      <c r="F186" s="381"/>
      <c r="G186" s="381"/>
      <c r="H186" s="381"/>
      <c r="I186" s="321"/>
      <c r="J186" s="383"/>
      <c r="K186" s="385"/>
      <c r="L186" s="385"/>
      <c r="M186" s="396"/>
      <c r="N186" s="22">
        <v>18.510000000000002</v>
      </c>
      <c r="O186" s="22">
        <v>35.76</v>
      </c>
      <c r="P186" s="8">
        <f>N186+O186</f>
        <v>54.269999999999996</v>
      </c>
      <c r="Q186" s="22">
        <v>15.51</v>
      </c>
      <c r="R186" s="22">
        <v>35.76</v>
      </c>
      <c r="S186" s="74">
        <f>Q186+R186</f>
        <v>51.269999999999996</v>
      </c>
      <c r="T186" s="176">
        <v>15.51</v>
      </c>
      <c r="U186" s="176">
        <v>35.76</v>
      </c>
      <c r="V186" s="4">
        <f>+U186+T186</f>
        <v>51.269999999999996</v>
      </c>
      <c r="W186" s="203">
        <f t="shared" si="154"/>
        <v>1</v>
      </c>
      <c r="X186" s="143">
        <f t="shared" si="155"/>
        <v>0</v>
      </c>
      <c r="Y186" s="143">
        <f t="shared" si="156"/>
        <v>0</v>
      </c>
      <c r="Z186" s="4">
        <f t="shared" si="157"/>
        <v>0</v>
      </c>
      <c r="AA186" s="292"/>
      <c r="AB186" s="277"/>
      <c r="AC186" s="400"/>
    </row>
    <row r="187" spans="1:29" s="26" customFormat="1" ht="25.5">
      <c r="A187" s="43"/>
      <c r="B187" s="43"/>
      <c r="C187" s="15"/>
      <c r="D187" s="44"/>
      <c r="E187" s="15"/>
      <c r="F187" s="139">
        <f>F184</f>
        <v>3365.7</v>
      </c>
      <c r="G187" s="139">
        <f>G184</f>
        <v>3902.12</v>
      </c>
      <c r="H187" s="167">
        <f>H184</f>
        <v>584.82000000000005</v>
      </c>
      <c r="I187" s="147">
        <f>I184</f>
        <v>4486.9399999999996</v>
      </c>
      <c r="J187" s="45"/>
      <c r="K187" s="47"/>
      <c r="L187" s="47"/>
      <c r="M187" s="112"/>
      <c r="N187" s="139">
        <f>SUM(N184:N186)</f>
        <v>41.72</v>
      </c>
      <c r="O187" s="139">
        <f t="shared" ref="O187:V187" si="158">SUM(O184:O186)</f>
        <v>48.25</v>
      </c>
      <c r="P187" s="139">
        <f t="shared" si="158"/>
        <v>89.97</v>
      </c>
      <c r="Q187" s="139">
        <f t="shared" si="158"/>
        <v>36.57</v>
      </c>
      <c r="R187" s="139">
        <f t="shared" si="158"/>
        <v>48.8</v>
      </c>
      <c r="S187" s="170">
        <f t="shared" si="158"/>
        <v>85.37</v>
      </c>
      <c r="T187" s="170">
        <f t="shared" si="158"/>
        <v>36.57</v>
      </c>
      <c r="U187" s="170">
        <f t="shared" si="158"/>
        <v>48.8</v>
      </c>
      <c r="V187" s="139">
        <f t="shared" si="158"/>
        <v>85.37</v>
      </c>
      <c r="W187" s="217">
        <f t="shared" si="154"/>
        <v>1</v>
      </c>
      <c r="X187" s="7">
        <f>SUM(X184:X186)</f>
        <v>0</v>
      </c>
      <c r="Y187" s="7">
        <f>SUM(Y184:Y186)</f>
        <v>0</v>
      </c>
      <c r="Z187" s="7">
        <f t="shared" si="157"/>
        <v>0</v>
      </c>
      <c r="AA187" s="239">
        <f>AA184</f>
        <v>4435.08</v>
      </c>
      <c r="AB187" s="149">
        <f>AB184</f>
        <v>51.859999999999673</v>
      </c>
      <c r="AC187" s="50"/>
    </row>
    <row r="188" spans="1:29" ht="105">
      <c r="A188" s="10">
        <v>63</v>
      </c>
      <c r="B188" s="10" t="s">
        <v>99</v>
      </c>
      <c r="C188" s="10">
        <v>63</v>
      </c>
      <c r="D188" s="11" t="s">
        <v>144</v>
      </c>
      <c r="E188" s="10">
        <v>85</v>
      </c>
      <c r="F188" s="8">
        <v>2013</v>
      </c>
      <c r="G188" s="8">
        <v>2204.9899999999998</v>
      </c>
      <c r="H188" s="8">
        <v>515</v>
      </c>
      <c r="I188" s="74">
        <f>G188+H188</f>
        <v>2719.99</v>
      </c>
      <c r="J188" s="36" t="s">
        <v>184</v>
      </c>
      <c r="K188" s="12">
        <v>41228</v>
      </c>
      <c r="L188" s="12">
        <v>41561</v>
      </c>
      <c r="M188" s="109" t="s">
        <v>470</v>
      </c>
      <c r="N188" s="8">
        <v>9.2200000000000006</v>
      </c>
      <c r="O188" s="8">
        <v>33.28</v>
      </c>
      <c r="P188" s="8">
        <f>+N188+O188</f>
        <v>42.5</v>
      </c>
      <c r="Q188" s="8">
        <v>9.2200000000000006</v>
      </c>
      <c r="R188" s="8">
        <v>33.28</v>
      </c>
      <c r="S188" s="74">
        <f>+Q188+R188</f>
        <v>42.5</v>
      </c>
      <c r="T188" s="74">
        <v>9.2200000000000006</v>
      </c>
      <c r="U188" s="74">
        <v>33.28</v>
      </c>
      <c r="V188" s="4">
        <f>+U188+T188</f>
        <v>42.5</v>
      </c>
      <c r="W188" s="203">
        <f t="shared" si="154"/>
        <v>1</v>
      </c>
      <c r="X188" s="143">
        <f t="shared" ref="X188" si="159">Q188-T188</f>
        <v>0</v>
      </c>
      <c r="Y188" s="143">
        <f t="shared" ref="Y188" si="160">R188-U188</f>
        <v>0</v>
      </c>
      <c r="Z188" s="4">
        <f t="shared" si="157"/>
        <v>0</v>
      </c>
      <c r="AA188" s="230">
        <v>2697.03</v>
      </c>
      <c r="AB188" s="143">
        <f>I188-AA188</f>
        <v>22.959999999999582</v>
      </c>
      <c r="AC188" s="5" t="s">
        <v>102</v>
      </c>
    </row>
    <row r="189" spans="1:29" s="26" customFormat="1" ht="25.5">
      <c r="A189" s="386" t="s">
        <v>3</v>
      </c>
      <c r="B189" s="387"/>
      <c r="C189" s="387"/>
      <c r="D189" s="388"/>
      <c r="E189" s="2"/>
      <c r="F189" s="6">
        <f>F187+F188</f>
        <v>5378.7</v>
      </c>
      <c r="G189" s="6">
        <f>G187+G188</f>
        <v>6107.11</v>
      </c>
      <c r="H189" s="6">
        <f>H187+H188</f>
        <v>1099.8200000000002</v>
      </c>
      <c r="I189" s="140">
        <f>I187+I188</f>
        <v>7206.9299999999994</v>
      </c>
      <c r="J189" s="33"/>
      <c r="K189" s="51"/>
      <c r="L189" s="51"/>
      <c r="M189" s="64"/>
      <c r="N189" s="6">
        <f>N187+N188</f>
        <v>50.94</v>
      </c>
      <c r="O189" s="6">
        <f t="shared" ref="O189:V189" si="161">O187+O188</f>
        <v>81.53</v>
      </c>
      <c r="P189" s="6">
        <f t="shared" si="161"/>
        <v>132.47</v>
      </c>
      <c r="Q189" s="6">
        <f t="shared" si="161"/>
        <v>45.79</v>
      </c>
      <c r="R189" s="6">
        <f t="shared" si="161"/>
        <v>82.08</v>
      </c>
      <c r="S189" s="192">
        <f t="shared" si="161"/>
        <v>127.87</v>
      </c>
      <c r="T189" s="171">
        <f t="shared" si="161"/>
        <v>45.79</v>
      </c>
      <c r="U189" s="171">
        <f t="shared" si="161"/>
        <v>82.08</v>
      </c>
      <c r="V189" s="6">
        <f t="shared" si="161"/>
        <v>127.87</v>
      </c>
      <c r="W189" s="213">
        <f t="shared" ref="W189" si="162">W188</f>
        <v>1</v>
      </c>
      <c r="X189" s="6">
        <f t="shared" ref="X189" si="163">X187+X188</f>
        <v>0</v>
      </c>
      <c r="Y189" s="6">
        <f t="shared" ref="Y189" si="164">Y187+Y188</f>
        <v>0</v>
      </c>
      <c r="Z189" s="6">
        <f t="shared" ref="Z189" si="165">Z187+Z188</f>
        <v>0</v>
      </c>
      <c r="AA189" s="224">
        <f t="shared" ref="AA189" si="166">AA187+AA188</f>
        <v>7132.1100000000006</v>
      </c>
      <c r="AB189" s="6">
        <f t="shared" ref="AB189" si="167">AB187+AB188</f>
        <v>74.819999999999254</v>
      </c>
      <c r="AC189" s="52"/>
    </row>
    <row r="190" spans="1:29">
      <c r="A190" s="397" t="s">
        <v>48</v>
      </c>
      <c r="B190" s="398"/>
      <c r="C190" s="398"/>
      <c r="D190" s="398"/>
      <c r="E190" s="19"/>
      <c r="F190" s="46"/>
      <c r="G190" s="46"/>
      <c r="H190" s="46"/>
      <c r="I190" s="155"/>
      <c r="J190" s="19"/>
      <c r="K190" s="20"/>
      <c r="L190" s="20"/>
      <c r="M190" s="111"/>
      <c r="N190" s="46"/>
      <c r="O190" s="46"/>
      <c r="P190" s="46"/>
      <c r="Q190" s="46"/>
      <c r="R190" s="46"/>
      <c r="S190" s="155"/>
      <c r="T190" s="155"/>
      <c r="U190" s="155"/>
      <c r="V190" s="46"/>
      <c r="W190" s="218"/>
      <c r="X190" s="46"/>
      <c r="Y190" s="46"/>
      <c r="Z190" s="46"/>
      <c r="AA190" s="236"/>
      <c r="AB190" s="155"/>
      <c r="AC190" s="21"/>
    </row>
    <row r="191" spans="1:29" ht="105">
      <c r="A191" s="389">
        <v>64</v>
      </c>
      <c r="B191" s="389" t="s">
        <v>100</v>
      </c>
      <c r="C191" s="10" t="s">
        <v>49</v>
      </c>
      <c r="D191" s="11" t="s">
        <v>145</v>
      </c>
      <c r="E191" s="10">
        <v>67</v>
      </c>
      <c r="F191" s="380">
        <v>1667.68</v>
      </c>
      <c r="G191" s="380">
        <v>1838.38</v>
      </c>
      <c r="H191" s="380">
        <v>170.98</v>
      </c>
      <c r="I191" s="319">
        <f>G191+H191</f>
        <v>2009.3600000000001</v>
      </c>
      <c r="J191" s="382" t="s">
        <v>184</v>
      </c>
      <c r="K191" s="384">
        <v>41228</v>
      </c>
      <c r="L191" s="384">
        <v>41561</v>
      </c>
      <c r="M191" s="395" t="s">
        <v>491</v>
      </c>
      <c r="N191" s="9">
        <v>14.54</v>
      </c>
      <c r="O191" s="9">
        <v>8.14</v>
      </c>
      <c r="P191" s="8">
        <f>N191+O191</f>
        <v>22.68</v>
      </c>
      <c r="Q191" s="9">
        <v>11.95</v>
      </c>
      <c r="R191" s="9">
        <v>9.1</v>
      </c>
      <c r="S191" s="74">
        <f>Q191+R191</f>
        <v>21.049999999999997</v>
      </c>
      <c r="T191" s="83">
        <v>11.95</v>
      </c>
      <c r="U191" s="83">
        <v>9.1</v>
      </c>
      <c r="V191" s="4">
        <f>T191+U191</f>
        <v>21.049999999999997</v>
      </c>
      <c r="W191" s="203">
        <f>V191/S191</f>
        <v>1</v>
      </c>
      <c r="X191" s="143">
        <f t="shared" ref="X191:X192" si="168">Q191-T191</f>
        <v>0</v>
      </c>
      <c r="Y191" s="143">
        <f t="shared" ref="Y191:Y192" si="169">R191-U191</f>
        <v>0</v>
      </c>
      <c r="Z191" s="4">
        <f>X191+Y191</f>
        <v>0</v>
      </c>
      <c r="AA191" s="290">
        <v>1935.7</v>
      </c>
      <c r="AB191" s="276">
        <f>I191-AA191</f>
        <v>73.660000000000082</v>
      </c>
      <c r="AC191" s="410" t="s">
        <v>159</v>
      </c>
    </row>
    <row r="192" spans="1:29" ht="105">
      <c r="A192" s="390"/>
      <c r="B192" s="390"/>
      <c r="C192" s="10" t="s">
        <v>50</v>
      </c>
      <c r="D192" s="11" t="s">
        <v>146</v>
      </c>
      <c r="E192" s="10">
        <v>37</v>
      </c>
      <c r="F192" s="381"/>
      <c r="G192" s="381"/>
      <c r="H192" s="381"/>
      <c r="I192" s="321"/>
      <c r="J192" s="383"/>
      <c r="K192" s="385"/>
      <c r="L192" s="385"/>
      <c r="M192" s="396"/>
      <c r="N192" s="9">
        <v>22.03</v>
      </c>
      <c r="O192" s="9">
        <v>10.57</v>
      </c>
      <c r="P192" s="8">
        <f>N192+O192</f>
        <v>32.6</v>
      </c>
      <c r="Q192" s="9">
        <v>18</v>
      </c>
      <c r="R192" s="9">
        <v>14.9</v>
      </c>
      <c r="S192" s="74">
        <f>Q192+R192</f>
        <v>32.9</v>
      </c>
      <c r="T192" s="83">
        <v>18</v>
      </c>
      <c r="U192" s="83">
        <v>14.9</v>
      </c>
      <c r="V192" s="4">
        <f>T192+U192</f>
        <v>32.9</v>
      </c>
      <c r="W192" s="203">
        <f>V192/S192</f>
        <v>1</v>
      </c>
      <c r="X192" s="143">
        <f t="shared" si="168"/>
        <v>0</v>
      </c>
      <c r="Y192" s="143">
        <f t="shared" si="169"/>
        <v>0</v>
      </c>
      <c r="Z192" s="4">
        <f>X192+Y192</f>
        <v>0</v>
      </c>
      <c r="AA192" s="292"/>
      <c r="AB192" s="277"/>
      <c r="AC192" s="411"/>
    </row>
    <row r="193" spans="1:29">
      <c r="A193" s="386" t="s">
        <v>3</v>
      </c>
      <c r="B193" s="387"/>
      <c r="C193" s="387"/>
      <c r="D193" s="388"/>
      <c r="E193" s="2"/>
      <c r="F193" s="6">
        <f>SUM(F191)</f>
        <v>1667.68</v>
      </c>
      <c r="G193" s="6">
        <f>SUM(G191)</f>
        <v>1838.38</v>
      </c>
      <c r="H193" s="6">
        <f>SUM(H191)</f>
        <v>170.98</v>
      </c>
      <c r="I193" s="140">
        <f>SUM(I191)</f>
        <v>2009.3600000000001</v>
      </c>
      <c r="J193" s="33"/>
      <c r="K193" s="51"/>
      <c r="L193" s="51"/>
      <c r="M193" s="64"/>
      <c r="N193" s="6">
        <f>SUM(N191:N192)</f>
        <v>36.57</v>
      </c>
      <c r="O193" s="6">
        <f t="shared" ref="O193:V193" si="170">SUM(O191:O192)</f>
        <v>18.71</v>
      </c>
      <c r="P193" s="6">
        <f t="shared" si="170"/>
        <v>55.28</v>
      </c>
      <c r="Q193" s="6">
        <f t="shared" si="170"/>
        <v>29.95</v>
      </c>
      <c r="R193" s="6">
        <f t="shared" si="170"/>
        <v>24</v>
      </c>
      <c r="S193" s="192">
        <f t="shared" si="170"/>
        <v>53.949999999999996</v>
      </c>
      <c r="T193" s="171">
        <f t="shared" si="170"/>
        <v>29.95</v>
      </c>
      <c r="U193" s="171">
        <f t="shared" si="170"/>
        <v>24</v>
      </c>
      <c r="V193" s="6">
        <f t="shared" si="170"/>
        <v>53.949999999999996</v>
      </c>
      <c r="W193" s="211">
        <f>V193/S193</f>
        <v>1</v>
      </c>
      <c r="X193" s="6">
        <f>SUM(X191:X192)</f>
        <v>0</v>
      </c>
      <c r="Y193" s="6">
        <f>SUM(Y191:Y192)</f>
        <v>0</v>
      </c>
      <c r="Z193" s="6">
        <f>SUM(Z191:Z192)</f>
        <v>0</v>
      </c>
      <c r="AA193" s="224">
        <f>SUM(AA191:AA192)</f>
        <v>1935.7</v>
      </c>
      <c r="AB193" s="140">
        <f>SUM(AB191:AB192)</f>
        <v>73.660000000000082</v>
      </c>
      <c r="AC193" s="5"/>
    </row>
    <row r="194" spans="1:29">
      <c r="A194" s="397" t="s">
        <v>51</v>
      </c>
      <c r="B194" s="398"/>
      <c r="C194" s="398"/>
      <c r="D194" s="399"/>
      <c r="E194" s="19"/>
      <c r="F194" s="46"/>
      <c r="G194" s="46"/>
      <c r="H194" s="46"/>
      <c r="I194" s="155"/>
      <c r="J194" s="19"/>
      <c r="K194" s="20"/>
      <c r="L194" s="20"/>
      <c r="M194" s="111"/>
      <c r="N194" s="46"/>
      <c r="O194" s="46"/>
      <c r="P194" s="46"/>
      <c r="Q194" s="46"/>
      <c r="R194" s="46"/>
      <c r="S194" s="155"/>
      <c r="T194" s="155"/>
      <c r="U194" s="155"/>
      <c r="V194" s="46"/>
      <c r="W194" s="215"/>
      <c r="X194" s="46"/>
      <c r="Y194" s="46"/>
      <c r="Z194" s="46"/>
      <c r="AA194" s="236"/>
      <c r="AB194" s="155"/>
      <c r="AC194" s="21"/>
    </row>
    <row r="195" spans="1:29" ht="105">
      <c r="A195" s="389">
        <v>65</v>
      </c>
      <c r="B195" s="389" t="s">
        <v>101</v>
      </c>
      <c r="C195" s="10" t="s">
        <v>52</v>
      </c>
      <c r="D195" s="11" t="s">
        <v>147</v>
      </c>
      <c r="E195" s="10">
        <v>90</v>
      </c>
      <c r="F195" s="380">
        <v>1706.47</v>
      </c>
      <c r="G195" s="380">
        <v>1926.93</v>
      </c>
      <c r="H195" s="380">
        <v>192.16</v>
      </c>
      <c r="I195" s="319">
        <f>G195+H195</f>
        <v>2119.09</v>
      </c>
      <c r="J195" s="382" t="s">
        <v>185</v>
      </c>
      <c r="K195" s="384">
        <v>41265</v>
      </c>
      <c r="L195" s="384">
        <v>41600</v>
      </c>
      <c r="M195" s="395">
        <v>41729</v>
      </c>
      <c r="N195" s="9">
        <v>36.39</v>
      </c>
      <c r="O195" s="9">
        <v>5</v>
      </c>
      <c r="P195" s="8">
        <f>N195+O195</f>
        <v>41.39</v>
      </c>
      <c r="Q195" s="9">
        <v>29.88</v>
      </c>
      <c r="R195" s="9">
        <v>12.13</v>
      </c>
      <c r="S195" s="74">
        <f>Q195+R195</f>
        <v>42.01</v>
      </c>
      <c r="T195" s="83">
        <v>29.88</v>
      </c>
      <c r="U195" s="83">
        <v>12.13</v>
      </c>
      <c r="V195" s="4">
        <f>T195+U195</f>
        <v>42.01</v>
      </c>
      <c r="W195" s="203">
        <f>V195/S195</f>
        <v>1</v>
      </c>
      <c r="X195" s="143">
        <f t="shared" ref="X195:X196" si="171">Q195-T195</f>
        <v>0</v>
      </c>
      <c r="Y195" s="143">
        <f t="shared" ref="Y195:Y196" si="172">R195-U195</f>
        <v>0</v>
      </c>
      <c r="Z195" s="4">
        <f>X195+Y195</f>
        <v>0</v>
      </c>
      <c r="AA195" s="290">
        <v>1916.19</v>
      </c>
      <c r="AB195" s="276">
        <f>I195-AA195</f>
        <v>202.90000000000009</v>
      </c>
      <c r="AC195" s="410" t="s">
        <v>160</v>
      </c>
    </row>
    <row r="196" spans="1:29" ht="105">
      <c r="A196" s="390"/>
      <c r="B196" s="390"/>
      <c r="C196" s="10" t="s">
        <v>53</v>
      </c>
      <c r="D196" s="11" t="s">
        <v>148</v>
      </c>
      <c r="E196" s="10">
        <v>27</v>
      </c>
      <c r="F196" s="381"/>
      <c r="G196" s="381"/>
      <c r="H196" s="381"/>
      <c r="I196" s="321"/>
      <c r="J196" s="383"/>
      <c r="K196" s="385"/>
      <c r="L196" s="385"/>
      <c r="M196" s="396"/>
      <c r="N196" s="9">
        <v>31.54</v>
      </c>
      <c r="O196" s="9">
        <v>2</v>
      </c>
      <c r="P196" s="8">
        <f>N196+O196</f>
        <v>33.54</v>
      </c>
      <c r="Q196" s="9">
        <v>31.227</v>
      </c>
      <c r="R196" s="9">
        <v>1.7350000000000001</v>
      </c>
      <c r="S196" s="74">
        <f>Q196+R196</f>
        <v>32.962000000000003</v>
      </c>
      <c r="T196" s="83">
        <v>31.227</v>
      </c>
      <c r="U196" s="83">
        <v>1.7350000000000001</v>
      </c>
      <c r="V196" s="4">
        <f>T196+U196</f>
        <v>32.962000000000003</v>
      </c>
      <c r="W196" s="203">
        <f>V196/S196</f>
        <v>1</v>
      </c>
      <c r="X196" s="143">
        <f t="shared" si="171"/>
        <v>0</v>
      </c>
      <c r="Y196" s="143">
        <f t="shared" si="172"/>
        <v>0</v>
      </c>
      <c r="Z196" s="4">
        <f>X196+Y196</f>
        <v>0</v>
      </c>
      <c r="AA196" s="292"/>
      <c r="AB196" s="277"/>
      <c r="AC196" s="411"/>
    </row>
    <row r="197" spans="1:29">
      <c r="A197" s="386" t="s">
        <v>3</v>
      </c>
      <c r="B197" s="387"/>
      <c r="C197" s="387"/>
      <c r="D197" s="388"/>
      <c r="E197" s="2"/>
      <c r="F197" s="6">
        <f>F195</f>
        <v>1706.47</v>
      </c>
      <c r="G197" s="6">
        <f>G195</f>
        <v>1926.93</v>
      </c>
      <c r="H197" s="6">
        <f>H195</f>
        <v>192.16</v>
      </c>
      <c r="I197" s="140">
        <f>I195</f>
        <v>2119.09</v>
      </c>
      <c r="J197" s="33"/>
      <c r="K197" s="51"/>
      <c r="L197" s="51"/>
      <c r="M197" s="64"/>
      <c r="N197" s="6">
        <f>N195+N196</f>
        <v>67.930000000000007</v>
      </c>
      <c r="O197" s="6">
        <f t="shared" ref="O197:V197" si="173">O195+O196</f>
        <v>7</v>
      </c>
      <c r="P197" s="6">
        <f t="shared" si="173"/>
        <v>74.930000000000007</v>
      </c>
      <c r="Q197" s="6">
        <f t="shared" si="173"/>
        <v>61.106999999999999</v>
      </c>
      <c r="R197" s="6">
        <f t="shared" si="173"/>
        <v>13.865</v>
      </c>
      <c r="S197" s="192">
        <f t="shared" si="173"/>
        <v>74.972000000000008</v>
      </c>
      <c r="T197" s="171">
        <f t="shared" si="173"/>
        <v>61.106999999999999</v>
      </c>
      <c r="U197" s="171">
        <f t="shared" si="173"/>
        <v>13.865</v>
      </c>
      <c r="V197" s="6">
        <f t="shared" si="173"/>
        <v>74.972000000000008</v>
      </c>
      <c r="W197" s="211">
        <f>V197/S197</f>
        <v>1</v>
      </c>
      <c r="X197" s="6">
        <f>X195+X196</f>
        <v>0</v>
      </c>
      <c r="Y197" s="6">
        <f>Y195+Y196</f>
        <v>0</v>
      </c>
      <c r="Z197" s="6">
        <f>Z195+Z196</f>
        <v>0</v>
      </c>
      <c r="AA197" s="224">
        <f>AA195</f>
        <v>1916.19</v>
      </c>
      <c r="AB197" s="140">
        <f>AB195</f>
        <v>202.90000000000009</v>
      </c>
      <c r="AC197" s="5"/>
    </row>
    <row r="198" spans="1:29" s="133" customFormat="1" ht="25.5">
      <c r="A198" s="412" t="s">
        <v>158</v>
      </c>
      <c r="B198" s="413"/>
      <c r="C198" s="413"/>
      <c r="D198" s="414"/>
      <c r="E198" s="130"/>
      <c r="F198" s="119">
        <f>F197+F193+F189</f>
        <v>8752.85</v>
      </c>
      <c r="G198" s="119">
        <f>G197+G193+G189</f>
        <v>9872.42</v>
      </c>
      <c r="H198" s="119">
        <f t="shared" ref="H198:I198" si="174">H197+H193+H189</f>
        <v>1462.96</v>
      </c>
      <c r="I198" s="119">
        <f t="shared" si="174"/>
        <v>11335.380000000001</v>
      </c>
      <c r="J198" s="120"/>
      <c r="K198" s="121"/>
      <c r="L198" s="121"/>
      <c r="M198" s="121"/>
      <c r="N198" s="119">
        <f>N197+N193+N189</f>
        <v>155.44</v>
      </c>
      <c r="O198" s="119">
        <f t="shared" ref="O198:V198" si="175">O197+O193+O189</f>
        <v>107.24000000000001</v>
      </c>
      <c r="P198" s="119">
        <f t="shared" si="175"/>
        <v>262.68</v>
      </c>
      <c r="Q198" s="119">
        <f t="shared" si="175"/>
        <v>136.84700000000001</v>
      </c>
      <c r="R198" s="119">
        <f t="shared" si="175"/>
        <v>119.94499999999999</v>
      </c>
      <c r="S198" s="192">
        <f t="shared" si="175"/>
        <v>256.79200000000003</v>
      </c>
      <c r="T198" s="171">
        <f t="shared" si="175"/>
        <v>136.84700000000001</v>
      </c>
      <c r="U198" s="171">
        <f t="shared" si="175"/>
        <v>119.94499999999999</v>
      </c>
      <c r="V198" s="119">
        <f t="shared" si="175"/>
        <v>256.79200000000003</v>
      </c>
      <c r="W198" s="213">
        <f t="shared" ref="W198" si="176">W197+W193+W189+W187</f>
        <v>4</v>
      </c>
      <c r="X198" s="119">
        <f t="shared" ref="X198" si="177">X197+X193+X189</f>
        <v>0</v>
      </c>
      <c r="Y198" s="119">
        <f t="shared" ref="Y198" si="178">Y197+Y193+Y189</f>
        <v>0</v>
      </c>
      <c r="Z198" s="119">
        <f t="shared" ref="Z198" si="179">Z197+Z193+Z189</f>
        <v>0</v>
      </c>
      <c r="AA198" s="224">
        <f t="shared" ref="AA198" si="180">AA197+AA193+AA189</f>
        <v>10984</v>
      </c>
      <c r="AB198" s="119">
        <f t="shared" ref="AB198" si="181">AB197+AB193+AB189</f>
        <v>351.37999999999943</v>
      </c>
      <c r="AC198" s="132"/>
    </row>
    <row r="199" spans="1:29">
      <c r="A199" s="397" t="s">
        <v>57</v>
      </c>
      <c r="B199" s="398"/>
      <c r="C199" s="398"/>
      <c r="D199" s="399"/>
      <c r="E199" s="2"/>
      <c r="F199" s="6"/>
      <c r="G199" s="6"/>
      <c r="H199" s="6"/>
      <c r="I199" s="140"/>
      <c r="J199" s="40"/>
      <c r="K199" s="12"/>
      <c r="L199" s="12"/>
      <c r="M199" s="109"/>
      <c r="N199" s="6"/>
      <c r="O199" s="6"/>
      <c r="P199" s="6"/>
      <c r="Q199" s="6"/>
      <c r="R199" s="6"/>
      <c r="S199" s="74"/>
      <c r="T199" s="173"/>
      <c r="U199" s="173"/>
      <c r="V199" s="4"/>
      <c r="W199" s="216"/>
      <c r="X199" s="4"/>
      <c r="Y199" s="4"/>
      <c r="Z199" s="4"/>
      <c r="AA199" s="230"/>
      <c r="AB199" s="143"/>
      <c r="AC199" s="5"/>
    </row>
    <row r="200" spans="1:29" ht="119.25" customHeight="1">
      <c r="A200" s="10">
        <v>66</v>
      </c>
      <c r="B200" s="5" t="s">
        <v>89</v>
      </c>
      <c r="C200" s="10">
        <v>66</v>
      </c>
      <c r="D200" s="11" t="s">
        <v>149</v>
      </c>
      <c r="E200" s="10">
        <v>115</v>
      </c>
      <c r="F200" s="8">
        <v>1626</v>
      </c>
      <c r="G200" s="8">
        <v>1782.66</v>
      </c>
      <c r="H200" s="8">
        <v>104.12</v>
      </c>
      <c r="I200" s="74">
        <f>G200+H200</f>
        <v>1886.7800000000002</v>
      </c>
      <c r="J200" s="37" t="s">
        <v>186</v>
      </c>
      <c r="K200" s="12">
        <v>41353</v>
      </c>
      <c r="L200" s="12">
        <v>41689</v>
      </c>
      <c r="M200" s="109" t="s">
        <v>487</v>
      </c>
      <c r="N200" s="8">
        <v>0</v>
      </c>
      <c r="O200" s="8">
        <v>14.1</v>
      </c>
      <c r="P200" s="8">
        <f>+O200+N200</f>
        <v>14.1</v>
      </c>
      <c r="Q200" s="8">
        <v>0</v>
      </c>
      <c r="R200" s="8">
        <v>14.1</v>
      </c>
      <c r="S200" s="74">
        <f>+R200+Q200</f>
        <v>14.1</v>
      </c>
      <c r="T200" s="74">
        <v>0</v>
      </c>
      <c r="U200" s="74">
        <v>14.1</v>
      </c>
      <c r="V200" s="4">
        <f>+U200+T200</f>
        <v>14.1</v>
      </c>
      <c r="W200" s="203">
        <f>+V200/S200</f>
        <v>1</v>
      </c>
      <c r="X200" s="143">
        <f t="shared" ref="X200" si="182">Q200-T200</f>
        <v>0</v>
      </c>
      <c r="Y200" s="143">
        <f t="shared" ref="Y200" si="183">R200-U200</f>
        <v>0</v>
      </c>
      <c r="Z200" s="4">
        <f>X200+Y200</f>
        <v>0</v>
      </c>
      <c r="AA200" s="230">
        <v>1844.79</v>
      </c>
      <c r="AB200" s="143">
        <f>I200-AA200</f>
        <v>41.990000000000236</v>
      </c>
      <c r="AC200" s="5" t="s">
        <v>102</v>
      </c>
    </row>
    <row r="201" spans="1:29">
      <c r="A201" s="2"/>
      <c r="B201" s="2"/>
      <c r="C201" s="2"/>
      <c r="D201" s="2" t="s">
        <v>3</v>
      </c>
      <c r="E201" s="2"/>
      <c r="F201" s="6">
        <f>SUM(F200)</f>
        <v>1626</v>
      </c>
      <c r="G201" s="6">
        <f>SUM(G200)</f>
        <v>1782.66</v>
      </c>
      <c r="H201" s="6">
        <f>SUM(H200)</f>
        <v>104.12</v>
      </c>
      <c r="I201" s="140">
        <f>SUM(I200)</f>
        <v>1886.7800000000002</v>
      </c>
      <c r="J201" s="40"/>
      <c r="K201" s="12"/>
      <c r="L201" s="12"/>
      <c r="M201" s="109"/>
      <c r="N201" s="6">
        <f t="shared" ref="N201:V201" si="184">SUM(N200)</f>
        <v>0</v>
      </c>
      <c r="O201" s="6">
        <f>SUM(O200)</f>
        <v>14.1</v>
      </c>
      <c r="P201" s="6">
        <f t="shared" si="184"/>
        <v>14.1</v>
      </c>
      <c r="Q201" s="6">
        <f t="shared" si="184"/>
        <v>0</v>
      </c>
      <c r="R201" s="6">
        <f t="shared" si="184"/>
        <v>14.1</v>
      </c>
      <c r="S201" s="192">
        <f t="shared" si="184"/>
        <v>14.1</v>
      </c>
      <c r="T201" s="171">
        <f t="shared" si="184"/>
        <v>0</v>
      </c>
      <c r="U201" s="171">
        <f t="shared" si="184"/>
        <v>14.1</v>
      </c>
      <c r="V201" s="6">
        <f t="shared" si="184"/>
        <v>14.1</v>
      </c>
      <c r="W201" s="211">
        <f>+V201/S201</f>
        <v>1</v>
      </c>
      <c r="X201" s="6">
        <f t="shared" ref="X201:Y201" si="185">SUM(X200)</f>
        <v>0</v>
      </c>
      <c r="Y201" s="6">
        <f t="shared" si="185"/>
        <v>0</v>
      </c>
      <c r="Z201" s="6">
        <f>SUM(Z200)</f>
        <v>0</v>
      </c>
      <c r="AA201" s="224">
        <f t="shared" ref="AA201:AB201" si="186">SUM(AA200)</f>
        <v>1844.79</v>
      </c>
      <c r="AB201" s="140">
        <f t="shared" si="186"/>
        <v>41.990000000000236</v>
      </c>
      <c r="AC201" s="5"/>
    </row>
    <row r="202" spans="1:29" s="125" customFormat="1">
      <c r="A202" s="130"/>
      <c r="B202" s="130"/>
      <c r="C202" s="130"/>
      <c r="D202" s="130" t="s">
        <v>150</v>
      </c>
      <c r="E202" s="130"/>
      <c r="F202" s="119">
        <f t="shared" ref="F202:I202" si="187">F198+F182+F163+F141+F125</f>
        <v>64559.159999999996</v>
      </c>
      <c r="G202" s="119">
        <f t="shared" si="187"/>
        <v>70478.92</v>
      </c>
      <c r="H202" s="119">
        <f t="shared" si="187"/>
        <v>8549.7199999999993</v>
      </c>
      <c r="I202" s="119">
        <f t="shared" si="187"/>
        <v>79028.640000000014</v>
      </c>
      <c r="J202" s="134"/>
      <c r="K202" s="121"/>
      <c r="L202" s="121"/>
      <c r="M202" s="121"/>
      <c r="N202" s="119">
        <f>N198+N182+N163+N141+N125</f>
        <v>519.66</v>
      </c>
      <c r="O202" s="119">
        <f t="shared" ref="O202:AA202" si="188">O198+O182+O163+O141+O125</f>
        <v>981.23</v>
      </c>
      <c r="P202" s="119">
        <f t="shared" si="188"/>
        <v>1500.6399999999999</v>
      </c>
      <c r="Q202" s="119">
        <f t="shared" si="188"/>
        <v>429.09100000000001</v>
      </c>
      <c r="R202" s="119">
        <f t="shared" si="188"/>
        <v>1034.008</v>
      </c>
      <c r="S202" s="192">
        <f t="shared" si="188"/>
        <v>1463.0990000000002</v>
      </c>
      <c r="T202" s="119">
        <f t="shared" si="188"/>
        <v>429.09100000000001</v>
      </c>
      <c r="U202" s="119">
        <f t="shared" ref="U202:V202" si="189">U198+U182+U163+U141+U125</f>
        <v>1034.009</v>
      </c>
      <c r="V202" s="119">
        <f t="shared" si="189"/>
        <v>1463.1</v>
      </c>
      <c r="W202" s="213">
        <f t="shared" si="188"/>
        <v>18.000004511210356</v>
      </c>
      <c r="X202" s="119">
        <f t="shared" si="188"/>
        <v>0</v>
      </c>
      <c r="Y202" s="119">
        <f t="shared" si="188"/>
        <v>-9.9999999999766942E-4</v>
      </c>
      <c r="Z202" s="119">
        <f t="shared" si="188"/>
        <v>-9.9999999999766942E-4</v>
      </c>
      <c r="AA202" s="224">
        <f t="shared" si="188"/>
        <v>77343.86</v>
      </c>
      <c r="AB202" s="119">
        <f t="shared" ref="AB202" si="190">AB198+AB182+AB163+AB141+AB125</f>
        <v>1831.1199999999992</v>
      </c>
      <c r="AC202" s="123"/>
    </row>
    <row r="203" spans="1:29" s="133" customFormat="1" ht="25.5">
      <c r="A203" s="132"/>
      <c r="B203" s="132"/>
      <c r="C203" s="132"/>
      <c r="D203" s="132" t="s">
        <v>427</v>
      </c>
      <c r="E203" s="132"/>
      <c r="F203" s="135">
        <f>F202+F113</f>
        <v>143924.81</v>
      </c>
      <c r="G203" s="135">
        <f t="shared" ref="G203:I203" si="191">G202+G113</f>
        <v>154178.40000000002</v>
      </c>
      <c r="H203" s="135">
        <f t="shared" si="191"/>
        <v>16921.703999999998</v>
      </c>
      <c r="I203" s="135">
        <f t="shared" si="191"/>
        <v>171094.02400000003</v>
      </c>
      <c r="J203" s="135"/>
      <c r="K203" s="135"/>
      <c r="L203" s="135"/>
      <c r="M203" s="135"/>
      <c r="N203" s="135">
        <f t="shared" ref="N203" si="192">N202+N113</f>
        <v>1446.9699999999998</v>
      </c>
      <c r="O203" s="135">
        <f t="shared" ref="O203" si="193">O202+O113</f>
        <v>2123.0330000000004</v>
      </c>
      <c r="P203" s="241">
        <f t="shared" ref="P203" si="194">P202+P113</f>
        <v>3569.7530000000002</v>
      </c>
      <c r="Q203" s="135">
        <f t="shared" ref="Q203" si="195">Q202+Q113</f>
        <v>1134.182</v>
      </c>
      <c r="R203" s="135">
        <f t="shared" ref="R203" si="196">R202+R113</f>
        <v>2269.701</v>
      </c>
      <c r="S203" s="241">
        <f t="shared" ref="S203:V203" si="197">S202+S113</f>
        <v>3403.8830000000003</v>
      </c>
      <c r="T203" s="135">
        <f t="shared" si="197"/>
        <v>1134.1779999999999</v>
      </c>
      <c r="U203" s="135">
        <f t="shared" si="197"/>
        <v>2269.7060000000001</v>
      </c>
      <c r="V203" s="242">
        <f t="shared" si="197"/>
        <v>3403.884</v>
      </c>
      <c r="W203" s="212">
        <f t="shared" ref="W203:Z203" si="198">W202+W113</f>
        <v>19.000004511210356</v>
      </c>
      <c r="X203" s="135">
        <f t="shared" si="198"/>
        <v>4.0000000000013358E-3</v>
      </c>
      <c r="Y203" s="119">
        <v>0</v>
      </c>
      <c r="Z203" s="135">
        <f t="shared" si="198"/>
        <v>-1.0000000000047748E-3</v>
      </c>
      <c r="AA203" s="241">
        <f>AA202+AA113</f>
        <v>168578.65999999997</v>
      </c>
      <c r="AB203" s="135">
        <f>AB202+AB113</f>
        <v>2784.804000000001</v>
      </c>
      <c r="AC203" s="135"/>
    </row>
    <row r="204" spans="1:29">
      <c r="T204" s="150"/>
      <c r="U204" s="150"/>
      <c r="V204" s="29"/>
    </row>
    <row r="205" spans="1:29">
      <c r="S205" s="150"/>
      <c r="T205" s="150"/>
      <c r="U205" s="150"/>
      <c r="V205" s="29"/>
      <c r="AA205" s="240">
        <f>AA203-'[1]Progress Report Phase-I (2)'!$AA$203</f>
        <v>168.79999999995925</v>
      </c>
    </row>
    <row r="206" spans="1:29">
      <c r="S206" s="150"/>
    </row>
    <row r="207" spans="1:29">
      <c r="T207" s="150"/>
      <c r="V207" s="29"/>
    </row>
    <row r="208" spans="1:29">
      <c r="U208" s="150"/>
      <c r="V208" s="29"/>
      <c r="AA208" s="240">
        <f>AA203-'[2]Progress Report Phase-I (2)'!$AA$203</f>
        <v>1185.7999999999593</v>
      </c>
    </row>
    <row r="213" spans="28:28">
      <c r="AB213" s="150">
        <f>168346.75-AA203</f>
        <v>-231.90999999997439</v>
      </c>
    </row>
  </sheetData>
  <mergeCells count="597">
    <mergeCell ref="B173:B174"/>
    <mergeCell ref="F173:F174"/>
    <mergeCell ref="G173:G174"/>
    <mergeCell ref="Z5:Z6"/>
    <mergeCell ref="AA5:AA6"/>
    <mergeCell ref="Z50:Z51"/>
    <mergeCell ref="AA11:AA13"/>
    <mergeCell ref="AA50:AA51"/>
    <mergeCell ref="AA55:AA56"/>
    <mergeCell ref="M169:M170"/>
    <mergeCell ref="G169:G170"/>
    <mergeCell ref="H169:H170"/>
    <mergeCell ref="I169:I170"/>
    <mergeCell ref="M59:M60"/>
    <mergeCell ref="M122:M123"/>
    <mergeCell ref="L137:L138"/>
    <mergeCell ref="K143:K144"/>
    <mergeCell ref="L143:L144"/>
    <mergeCell ref="G135:G136"/>
    <mergeCell ref="V50:V51"/>
    <mergeCell ref="W50:W51"/>
    <mergeCell ref="A158:D158"/>
    <mergeCell ref="A145:A147"/>
    <mergeCell ref="F169:F170"/>
    <mergeCell ref="A143:A144"/>
    <mergeCell ref="A124:D124"/>
    <mergeCell ref="A125:D125"/>
    <mergeCell ref="A114:D114"/>
    <mergeCell ref="A115:D115"/>
    <mergeCell ref="S50:S51"/>
    <mergeCell ref="K59:K60"/>
    <mergeCell ref="L59:L60"/>
    <mergeCell ref="K70:K71"/>
    <mergeCell ref="L70:L71"/>
    <mergeCell ref="M70:M71"/>
    <mergeCell ref="L87:L89"/>
    <mergeCell ref="M87:M89"/>
    <mergeCell ref="R50:R51"/>
    <mergeCell ref="A53:D53"/>
    <mergeCell ref="A55:A56"/>
    <mergeCell ref="B55:B56"/>
    <mergeCell ref="F55:F56"/>
    <mergeCell ref="G55:G56"/>
    <mergeCell ref="H55:H56"/>
    <mergeCell ref="I55:I56"/>
    <mergeCell ref="J55:J56"/>
    <mergeCell ref="K55:K56"/>
    <mergeCell ref="L55:L56"/>
    <mergeCell ref="A172:D172"/>
    <mergeCell ref="A151:D151"/>
    <mergeCell ref="A152:D152"/>
    <mergeCell ref="H135:H136"/>
    <mergeCell ref="I135:I136"/>
    <mergeCell ref="J135:J136"/>
    <mergeCell ref="K135:K136"/>
    <mergeCell ref="A135:A136"/>
    <mergeCell ref="B135:B136"/>
    <mergeCell ref="J169:J170"/>
    <mergeCell ref="K169:K170"/>
    <mergeCell ref="A153:A155"/>
    <mergeCell ref="B153:B155"/>
    <mergeCell ref="F153:F155"/>
    <mergeCell ref="G153:G155"/>
    <mergeCell ref="H153:H155"/>
    <mergeCell ref="A157:D157"/>
    <mergeCell ref="A149:A150"/>
    <mergeCell ref="B149:B150"/>
    <mergeCell ref="F149:F150"/>
    <mergeCell ref="G149:G150"/>
    <mergeCell ref="H149:H150"/>
    <mergeCell ref="A141:D141"/>
    <mergeCell ref="A142:D142"/>
    <mergeCell ref="J173:J174"/>
    <mergeCell ref="A199:D199"/>
    <mergeCell ref="AC195:AC196"/>
    <mergeCell ref="A197:D197"/>
    <mergeCell ref="I195:I196"/>
    <mergeCell ref="J195:J196"/>
    <mergeCell ref="K195:K196"/>
    <mergeCell ref="L195:L196"/>
    <mergeCell ref="M195:M196"/>
    <mergeCell ref="A195:A196"/>
    <mergeCell ref="B195:B196"/>
    <mergeCell ref="F195:F196"/>
    <mergeCell ref="G195:G196"/>
    <mergeCell ref="H195:H196"/>
    <mergeCell ref="A198:D198"/>
    <mergeCell ref="AA195:AA196"/>
    <mergeCell ref="AC191:AC192"/>
    <mergeCell ref="A193:D193"/>
    <mergeCell ref="I191:I192"/>
    <mergeCell ref="J191:J192"/>
    <mergeCell ref="K191:K192"/>
    <mergeCell ref="L191:L192"/>
    <mergeCell ref="M179:M180"/>
    <mergeCell ref="A173:A174"/>
    <mergeCell ref="M191:M192"/>
    <mergeCell ref="A194:D194"/>
    <mergeCell ref="A191:A192"/>
    <mergeCell ref="B191:B192"/>
    <mergeCell ref="F191:F192"/>
    <mergeCell ref="G191:G192"/>
    <mergeCell ref="H191:H192"/>
    <mergeCell ref="AA191:AA192"/>
    <mergeCell ref="AC184:AC186"/>
    <mergeCell ref="A189:D189"/>
    <mergeCell ref="I184:I186"/>
    <mergeCell ref="J184:J186"/>
    <mergeCell ref="K184:K186"/>
    <mergeCell ref="L184:L186"/>
    <mergeCell ref="M184:M186"/>
    <mergeCell ref="A190:D190"/>
    <mergeCell ref="A184:A186"/>
    <mergeCell ref="B184:B186"/>
    <mergeCell ref="F184:F186"/>
    <mergeCell ref="G184:G186"/>
    <mergeCell ref="H184:H186"/>
    <mergeCell ref="AA184:AA186"/>
    <mergeCell ref="AB184:AB186"/>
    <mergeCell ref="AB191:AB192"/>
    <mergeCell ref="A183:D183"/>
    <mergeCell ref="AC173:AC174"/>
    <mergeCell ref="A177:D177"/>
    <mergeCell ref="A178:D178"/>
    <mergeCell ref="A179:A180"/>
    <mergeCell ref="B179:B180"/>
    <mergeCell ref="F179:F180"/>
    <mergeCell ref="G179:G180"/>
    <mergeCell ref="H179:H180"/>
    <mergeCell ref="K173:K174"/>
    <mergeCell ref="L173:L174"/>
    <mergeCell ref="M173:M174"/>
    <mergeCell ref="AC179:AC180"/>
    <mergeCell ref="A182:D182"/>
    <mergeCell ref="A181:D181"/>
    <mergeCell ref="AA173:AA174"/>
    <mergeCell ref="AA179:AA180"/>
    <mergeCell ref="I179:I180"/>
    <mergeCell ref="J179:J180"/>
    <mergeCell ref="K179:K180"/>
    <mergeCell ref="L179:L180"/>
    <mergeCell ref="AB179:AB180"/>
    <mergeCell ref="H173:H174"/>
    <mergeCell ref="I173:I174"/>
    <mergeCell ref="AC169:AC170"/>
    <mergeCell ref="A171:D171"/>
    <mergeCell ref="AC159:AC160"/>
    <mergeCell ref="A162:D162"/>
    <mergeCell ref="I159:I160"/>
    <mergeCell ref="J159:J160"/>
    <mergeCell ref="K159:K160"/>
    <mergeCell ref="L159:L160"/>
    <mergeCell ref="M159:M160"/>
    <mergeCell ref="A159:A160"/>
    <mergeCell ref="B159:B160"/>
    <mergeCell ref="AA159:AA160"/>
    <mergeCell ref="AA169:AA170"/>
    <mergeCell ref="A164:D164"/>
    <mergeCell ref="A166:D166"/>
    <mergeCell ref="A167:D167"/>
    <mergeCell ref="A169:A170"/>
    <mergeCell ref="B169:B170"/>
    <mergeCell ref="L169:L170"/>
    <mergeCell ref="A163:D163"/>
    <mergeCell ref="F159:F160"/>
    <mergeCell ref="G159:G160"/>
    <mergeCell ref="H159:H160"/>
    <mergeCell ref="AC153:AC155"/>
    <mergeCell ref="AC149:AC150"/>
    <mergeCell ref="I145:I147"/>
    <mergeCell ref="J145:J147"/>
    <mergeCell ref="I153:I155"/>
    <mergeCell ref="J153:J155"/>
    <mergeCell ref="K153:K155"/>
    <mergeCell ref="L153:L155"/>
    <mergeCell ref="M153:M155"/>
    <mergeCell ref="M149:M150"/>
    <mergeCell ref="AA149:AA150"/>
    <mergeCell ref="AA153:AA155"/>
    <mergeCell ref="I149:I150"/>
    <mergeCell ref="J149:J150"/>
    <mergeCell ref="K149:K150"/>
    <mergeCell ref="L149:L150"/>
    <mergeCell ref="AC143:AC144"/>
    <mergeCell ref="M143:M144"/>
    <mergeCell ref="AC145:AC147"/>
    <mergeCell ref="M145:M147"/>
    <mergeCell ref="AA143:AA144"/>
    <mergeCell ref="AA145:AA147"/>
    <mergeCell ref="K145:K147"/>
    <mergeCell ref="L145:L147"/>
    <mergeCell ref="B145:B147"/>
    <mergeCell ref="F145:F147"/>
    <mergeCell ref="G145:G147"/>
    <mergeCell ref="H145:H147"/>
    <mergeCell ref="B143:B144"/>
    <mergeCell ref="F143:F144"/>
    <mergeCell ref="G143:G144"/>
    <mergeCell ref="H143:H144"/>
    <mergeCell ref="I143:I144"/>
    <mergeCell ref="J143:J144"/>
    <mergeCell ref="AC137:AC138"/>
    <mergeCell ref="M137:M138"/>
    <mergeCell ref="A126:D126"/>
    <mergeCell ref="A128:A129"/>
    <mergeCell ref="B128:B129"/>
    <mergeCell ref="F128:F129"/>
    <mergeCell ref="G128:G129"/>
    <mergeCell ref="A131:D131"/>
    <mergeCell ref="A133:D133"/>
    <mergeCell ref="A134:D134"/>
    <mergeCell ref="AA135:AA136"/>
    <mergeCell ref="AA137:AA138"/>
    <mergeCell ref="AC135:AC136"/>
    <mergeCell ref="A137:A138"/>
    <mergeCell ref="B137:B138"/>
    <mergeCell ref="F137:F138"/>
    <mergeCell ref="G137:G138"/>
    <mergeCell ref="H137:H138"/>
    <mergeCell ref="I137:I138"/>
    <mergeCell ref="J137:J138"/>
    <mergeCell ref="K137:K138"/>
    <mergeCell ref="L135:L136"/>
    <mergeCell ref="M135:M136"/>
    <mergeCell ref="F135:F136"/>
    <mergeCell ref="AC128:AC129"/>
    <mergeCell ref="H128:H129"/>
    <mergeCell ref="I128:I129"/>
    <mergeCell ref="J128:J129"/>
    <mergeCell ref="K128:K129"/>
    <mergeCell ref="L128:L129"/>
    <mergeCell ref="M128:M129"/>
    <mergeCell ref="AA128:AA129"/>
    <mergeCell ref="A130:D130"/>
    <mergeCell ref="AB128:AB129"/>
    <mergeCell ref="AC122:AC123"/>
    <mergeCell ref="G122:G123"/>
    <mergeCell ref="H122:H123"/>
    <mergeCell ref="I122:I123"/>
    <mergeCell ref="J122:J123"/>
    <mergeCell ref="K122:K123"/>
    <mergeCell ref="L122:L123"/>
    <mergeCell ref="AB122:AB123"/>
    <mergeCell ref="A118:D118"/>
    <mergeCell ref="A120:D120"/>
    <mergeCell ref="A121:D121"/>
    <mergeCell ref="A122:A123"/>
    <mergeCell ref="B122:B123"/>
    <mergeCell ref="F122:F123"/>
    <mergeCell ref="AA122:AA123"/>
    <mergeCell ref="M5:M6"/>
    <mergeCell ref="N5:N6"/>
    <mergeCell ref="O5:O6"/>
    <mergeCell ref="P5:P6"/>
    <mergeCell ref="A72:D72"/>
    <mergeCell ref="A73:D73"/>
    <mergeCell ref="A14:D14"/>
    <mergeCell ref="A15:D15"/>
    <mergeCell ref="A18:A19"/>
    <mergeCell ref="A8:D8"/>
    <mergeCell ref="A9:D9"/>
    <mergeCell ref="E9:AC9"/>
    <mergeCell ref="A11:A13"/>
    <mergeCell ref="B11:B13"/>
    <mergeCell ref="F11:F13"/>
    <mergeCell ref="G11:G13"/>
    <mergeCell ref="U5:U6"/>
    <mergeCell ref="V5:V6"/>
    <mergeCell ref="W5:W6"/>
    <mergeCell ref="X5:X6"/>
    <mergeCell ref="Y5:Y6"/>
    <mergeCell ref="L5:L6"/>
    <mergeCell ref="AC50:AC51"/>
    <mergeCell ref="A54:D54"/>
    <mergeCell ref="A1:AC1"/>
    <mergeCell ref="A2:AC2"/>
    <mergeCell ref="A3:AC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M4"/>
    <mergeCell ref="N4:P4"/>
    <mergeCell ref="Q4:S4"/>
    <mergeCell ref="Q5:Q6"/>
    <mergeCell ref="R5:R6"/>
    <mergeCell ref="S5:S6"/>
    <mergeCell ref="T4:W4"/>
    <mergeCell ref="AC4:AC6"/>
    <mergeCell ref="K5:K6"/>
    <mergeCell ref="X4:Z4"/>
    <mergeCell ref="T5:T6"/>
    <mergeCell ref="M55:M56"/>
    <mergeCell ref="AC55:AC56"/>
    <mergeCell ref="A50:A51"/>
    <mergeCell ref="B50:B51"/>
    <mergeCell ref="M50:M51"/>
    <mergeCell ref="N50:N51"/>
    <mergeCell ref="O50:O51"/>
    <mergeCell ref="P50:P51"/>
    <mergeCell ref="Q50:Q51"/>
    <mergeCell ref="T50:T51"/>
    <mergeCell ref="U50:U51"/>
    <mergeCell ref="K50:K51"/>
    <mergeCell ref="L50:L51"/>
    <mergeCell ref="H50:H51"/>
    <mergeCell ref="I50:I51"/>
    <mergeCell ref="J50:J51"/>
    <mergeCell ref="AB55:AB56"/>
    <mergeCell ref="AC81:AC82"/>
    <mergeCell ref="I74:I75"/>
    <mergeCell ref="I81:I82"/>
    <mergeCell ref="L81:L82"/>
    <mergeCell ref="M81:M82"/>
    <mergeCell ref="L83:L84"/>
    <mergeCell ref="AC59:AC60"/>
    <mergeCell ref="A61:A62"/>
    <mergeCell ref="B61:B62"/>
    <mergeCell ref="F61:F62"/>
    <mergeCell ref="G61:G62"/>
    <mergeCell ref="H61:H62"/>
    <mergeCell ref="I61:I62"/>
    <mergeCell ref="J61:J62"/>
    <mergeCell ref="K61:K62"/>
    <mergeCell ref="L61:L62"/>
    <mergeCell ref="M61:M62"/>
    <mergeCell ref="AC61:AC62"/>
    <mergeCell ref="A59:A60"/>
    <mergeCell ref="B59:B60"/>
    <mergeCell ref="F59:F60"/>
    <mergeCell ref="AA59:AA60"/>
    <mergeCell ref="AA61:AA62"/>
    <mergeCell ref="G59:G60"/>
    <mergeCell ref="AC74:AC75"/>
    <mergeCell ref="A76:A78"/>
    <mergeCell ref="B76:B78"/>
    <mergeCell ref="F76:F78"/>
    <mergeCell ref="G76:G78"/>
    <mergeCell ref="H76:H78"/>
    <mergeCell ref="I76:I78"/>
    <mergeCell ref="J76:J78"/>
    <mergeCell ref="K76:K78"/>
    <mergeCell ref="L76:L78"/>
    <mergeCell ref="M76:M78"/>
    <mergeCell ref="AC76:AC78"/>
    <mergeCell ref="J74:J75"/>
    <mergeCell ref="K74:K75"/>
    <mergeCell ref="L74:L75"/>
    <mergeCell ref="M74:M75"/>
    <mergeCell ref="A74:A75"/>
    <mergeCell ref="B74:B75"/>
    <mergeCell ref="F74:F75"/>
    <mergeCell ref="G74:G75"/>
    <mergeCell ref="H74:H75"/>
    <mergeCell ref="B18:B19"/>
    <mergeCell ref="F18:F19"/>
    <mergeCell ref="G18:G19"/>
    <mergeCell ref="M104:M105"/>
    <mergeCell ref="AC104:AC105"/>
    <mergeCell ref="A102:D102"/>
    <mergeCell ref="A104:A105"/>
    <mergeCell ref="B104:B105"/>
    <mergeCell ref="F104:F105"/>
    <mergeCell ref="G104:G105"/>
    <mergeCell ref="H104:H105"/>
    <mergeCell ref="I104:I105"/>
    <mergeCell ref="J104:J105"/>
    <mergeCell ref="K104:K105"/>
    <mergeCell ref="A103:D103"/>
    <mergeCell ref="I98:I100"/>
    <mergeCell ref="J98:J100"/>
    <mergeCell ref="K98:K100"/>
    <mergeCell ref="L98:L100"/>
    <mergeCell ref="M98:M100"/>
    <mergeCell ref="A79:D79"/>
    <mergeCell ref="A80:D80"/>
    <mergeCell ref="A23:D23"/>
    <mergeCell ref="AC83:AC84"/>
    <mergeCell ref="H11:H13"/>
    <mergeCell ref="I11:I13"/>
    <mergeCell ref="J11:J13"/>
    <mergeCell ref="K11:K13"/>
    <mergeCell ref="L11:L13"/>
    <mergeCell ref="M11:M13"/>
    <mergeCell ref="AC11:AC13"/>
    <mergeCell ref="H18:H19"/>
    <mergeCell ref="I18:I19"/>
    <mergeCell ref="J18:J19"/>
    <mergeCell ref="K18:K19"/>
    <mergeCell ref="L18:L19"/>
    <mergeCell ref="M18:M19"/>
    <mergeCell ref="AC18:AC19"/>
    <mergeCell ref="AA18:AA19"/>
    <mergeCell ref="A113:D113"/>
    <mergeCell ref="A106:D106"/>
    <mergeCell ref="AC98:AC100"/>
    <mergeCell ref="A87:A89"/>
    <mergeCell ref="B87:B89"/>
    <mergeCell ref="A93:D93"/>
    <mergeCell ref="K85:K86"/>
    <mergeCell ref="L85:L86"/>
    <mergeCell ref="M85:M86"/>
    <mergeCell ref="AC87:AC89"/>
    <mergeCell ref="A90:D90"/>
    <mergeCell ref="AC85:AC86"/>
    <mergeCell ref="A85:A86"/>
    <mergeCell ref="B85:B86"/>
    <mergeCell ref="AA104:AA105"/>
    <mergeCell ref="AB85:AB86"/>
    <mergeCell ref="AB87:AB89"/>
    <mergeCell ref="AB98:AB100"/>
    <mergeCell ref="AB104:AB105"/>
    <mergeCell ref="L104:L105"/>
    <mergeCell ref="A94:D94"/>
    <mergeCell ref="A95:D95"/>
    <mergeCell ref="A96:D96"/>
    <mergeCell ref="A98:A100"/>
    <mergeCell ref="A24:D24"/>
    <mergeCell ref="A25:A26"/>
    <mergeCell ref="B25:B26"/>
    <mergeCell ref="F25:F26"/>
    <mergeCell ref="G25:G26"/>
    <mergeCell ref="H25:H26"/>
    <mergeCell ref="I25:I26"/>
    <mergeCell ref="J25:J26"/>
    <mergeCell ref="K25:K26"/>
    <mergeCell ref="L25:L26"/>
    <mergeCell ref="M25:M26"/>
    <mergeCell ref="AC25:AC26"/>
    <mergeCell ref="A29:D29"/>
    <mergeCell ref="A30:D30"/>
    <mergeCell ref="A31:A32"/>
    <mergeCell ref="B31:B32"/>
    <mergeCell ref="F31:F32"/>
    <mergeCell ref="G31:G32"/>
    <mergeCell ref="H31:H32"/>
    <mergeCell ref="I31:I32"/>
    <mergeCell ref="J31:J32"/>
    <mergeCell ref="K31:K32"/>
    <mergeCell ref="L31:L32"/>
    <mergeCell ref="M31:M32"/>
    <mergeCell ref="AC31:AC32"/>
    <mergeCell ref="AA25:AA26"/>
    <mergeCell ref="AA31:AA32"/>
    <mergeCell ref="K35:K36"/>
    <mergeCell ref="L35:L36"/>
    <mergeCell ref="M35:M36"/>
    <mergeCell ref="AC35:AC36"/>
    <mergeCell ref="M41:M43"/>
    <mergeCell ref="AC41:AC43"/>
    <mergeCell ref="AA35:AA36"/>
    <mergeCell ref="A33:D33"/>
    <mergeCell ref="A34:D34"/>
    <mergeCell ref="A35:A36"/>
    <mergeCell ref="B35:B36"/>
    <mergeCell ref="F35:F36"/>
    <mergeCell ref="G35:G36"/>
    <mergeCell ref="H35:H36"/>
    <mergeCell ref="I35:I36"/>
    <mergeCell ref="J35:J36"/>
    <mergeCell ref="A37:D37"/>
    <mergeCell ref="A38:D38"/>
    <mergeCell ref="A39:D39"/>
    <mergeCell ref="A40:D40"/>
    <mergeCell ref="A41:A43"/>
    <mergeCell ref="B41:B43"/>
    <mergeCell ref="F41:F43"/>
    <mergeCell ref="G41:G43"/>
    <mergeCell ref="H41:H43"/>
    <mergeCell ref="A44:D44"/>
    <mergeCell ref="A45:D45"/>
    <mergeCell ref="A46:A49"/>
    <mergeCell ref="B46:B49"/>
    <mergeCell ref="F46:F49"/>
    <mergeCell ref="G46:G49"/>
    <mergeCell ref="H46:H49"/>
    <mergeCell ref="I46:I49"/>
    <mergeCell ref="J46:J49"/>
    <mergeCell ref="K46:K49"/>
    <mergeCell ref="L46:L49"/>
    <mergeCell ref="M46:M49"/>
    <mergeCell ref="AC46:AC49"/>
    <mergeCell ref="I41:I43"/>
    <mergeCell ref="J41:J43"/>
    <mergeCell ref="K41:K43"/>
    <mergeCell ref="L41:L43"/>
    <mergeCell ref="AA41:AA43"/>
    <mergeCell ref="AA46:AA49"/>
    <mergeCell ref="A66:D66"/>
    <mergeCell ref="A68:A69"/>
    <mergeCell ref="B68:B69"/>
    <mergeCell ref="F68:F69"/>
    <mergeCell ref="G68:G69"/>
    <mergeCell ref="H68:H69"/>
    <mergeCell ref="I68:I69"/>
    <mergeCell ref="J68:J69"/>
    <mergeCell ref="A63:D63"/>
    <mergeCell ref="A64:D64"/>
    <mergeCell ref="A65:D65"/>
    <mergeCell ref="A57:D57"/>
    <mergeCell ref="A58:D58"/>
    <mergeCell ref="C50:C51"/>
    <mergeCell ref="E50:E51"/>
    <mergeCell ref="F50:F51"/>
    <mergeCell ref="G50:G51"/>
    <mergeCell ref="H59:H60"/>
    <mergeCell ref="I59:I60"/>
    <mergeCell ref="J59:J60"/>
    <mergeCell ref="K68:K69"/>
    <mergeCell ref="L68:L69"/>
    <mergeCell ref="AC68:AC69"/>
    <mergeCell ref="A70:A71"/>
    <mergeCell ref="B70:B71"/>
    <mergeCell ref="F70:F71"/>
    <mergeCell ref="G70:G71"/>
    <mergeCell ref="H70:H71"/>
    <mergeCell ref="I70:I71"/>
    <mergeCell ref="J70:J71"/>
    <mergeCell ref="AC70:AC71"/>
    <mergeCell ref="M68:M69"/>
    <mergeCell ref="AA68:AA69"/>
    <mergeCell ref="AA70:AA71"/>
    <mergeCell ref="A81:A82"/>
    <mergeCell ref="B81:B82"/>
    <mergeCell ref="F81:F82"/>
    <mergeCell ref="G81:G82"/>
    <mergeCell ref="H81:H82"/>
    <mergeCell ref="A83:A84"/>
    <mergeCell ref="A111:D111"/>
    <mergeCell ref="A112:D112"/>
    <mergeCell ref="K83:K84"/>
    <mergeCell ref="A107:D107"/>
    <mergeCell ref="I87:I89"/>
    <mergeCell ref="J87:J89"/>
    <mergeCell ref="K87:K89"/>
    <mergeCell ref="B83:B84"/>
    <mergeCell ref="F83:F84"/>
    <mergeCell ref="G83:G84"/>
    <mergeCell ref="H83:H84"/>
    <mergeCell ref="I83:I84"/>
    <mergeCell ref="J83:J84"/>
    <mergeCell ref="F87:F89"/>
    <mergeCell ref="G87:G89"/>
    <mergeCell ref="H87:H89"/>
    <mergeCell ref="A91:D91"/>
    <mergeCell ref="F85:F86"/>
    <mergeCell ref="G85:G86"/>
    <mergeCell ref="H85:H86"/>
    <mergeCell ref="B98:B100"/>
    <mergeCell ref="F98:F100"/>
    <mergeCell ref="M83:M84"/>
    <mergeCell ref="G98:G100"/>
    <mergeCell ref="H98:H100"/>
    <mergeCell ref="AA74:AA75"/>
    <mergeCell ref="AA76:AA78"/>
    <mergeCell ref="AA81:AA82"/>
    <mergeCell ref="AA83:AA84"/>
    <mergeCell ref="AA85:AA86"/>
    <mergeCell ref="AA87:AA89"/>
    <mergeCell ref="AA98:AA100"/>
    <mergeCell ref="I85:I86"/>
    <mergeCell ref="J85:J86"/>
    <mergeCell ref="J81:J82"/>
    <mergeCell ref="K81:K82"/>
    <mergeCell ref="AB5:AB6"/>
    <mergeCell ref="AB11:AB13"/>
    <mergeCell ref="AB18:AB19"/>
    <mergeCell ref="AB25:AB26"/>
    <mergeCell ref="AB31:AB32"/>
    <mergeCell ref="AB35:AB36"/>
    <mergeCell ref="AB41:AB43"/>
    <mergeCell ref="AB46:AB49"/>
    <mergeCell ref="AB50:AB51"/>
    <mergeCell ref="AB59:AB60"/>
    <mergeCell ref="AB61:AB62"/>
    <mergeCell ref="AB68:AB69"/>
    <mergeCell ref="AB70:AB71"/>
    <mergeCell ref="AB74:AB75"/>
    <mergeCell ref="AB76:AB78"/>
    <mergeCell ref="AB81:AB82"/>
    <mergeCell ref="AB83:AB84"/>
    <mergeCell ref="AB195:AB196"/>
    <mergeCell ref="AB135:AB136"/>
    <mergeCell ref="AB137:AB138"/>
    <mergeCell ref="AB143:AB144"/>
    <mergeCell ref="AB145:AB147"/>
    <mergeCell ref="AB149:AB150"/>
    <mergeCell ref="AB153:AB155"/>
    <mergeCell ref="AB159:AB160"/>
    <mergeCell ref="AB169:AB170"/>
    <mergeCell ref="AB173:AB174"/>
  </mergeCells>
  <printOptions horizontalCentered="1"/>
  <pageMargins left="0.23622047244094499" right="0.23622047244094499" top="0.31496062992126" bottom="0.43307086614173201" header="0.196850393700787" footer="0.31496062992126"/>
  <pageSetup paperSize="8" scale="32" orientation="landscape" r:id="rId1"/>
  <headerFooter>
    <oddFooter>Page &amp;P of &amp;N</oddFooter>
  </headerFooter>
  <rowBreaks count="6" manualBreakCount="6">
    <brk id="38" max="28" man="1"/>
    <brk id="67" max="28" man="1"/>
    <brk id="94" max="28" man="1"/>
    <brk id="120" max="28" man="1"/>
    <brk id="144" max="28" man="1"/>
    <brk id="173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F36"/>
  <sheetViews>
    <sheetView view="pageBreakPreview" zoomScaleSheetLayoutView="100" workbookViewId="0">
      <selection activeCell="I27" sqref="I27"/>
    </sheetView>
  </sheetViews>
  <sheetFormatPr defaultRowHeight="18.75"/>
  <cols>
    <col min="1" max="1" width="9.140625" style="185"/>
    <col min="2" max="2" width="23.5703125" style="185" customWidth="1"/>
    <col min="3" max="3" width="12.5703125" style="185" bestFit="1" customWidth="1"/>
    <col min="4" max="4" width="12.7109375" style="185" customWidth="1"/>
    <col min="5" max="5" width="16.7109375" style="185" customWidth="1"/>
    <col min="6" max="6" width="13.7109375" style="185" customWidth="1"/>
    <col min="7" max="257" width="9.140625" style="185"/>
    <col min="258" max="258" width="24.42578125" style="185" bestFit="1" customWidth="1"/>
    <col min="259" max="259" width="12.5703125" style="185" bestFit="1" customWidth="1"/>
    <col min="260" max="260" width="15.85546875" style="185" customWidth="1"/>
    <col min="261" max="261" width="14.5703125" style="185" customWidth="1"/>
    <col min="262" max="262" width="13.7109375" style="185" customWidth="1"/>
    <col min="263" max="513" width="9.140625" style="185"/>
    <col min="514" max="514" width="24.42578125" style="185" bestFit="1" customWidth="1"/>
    <col min="515" max="515" width="12.5703125" style="185" bestFit="1" customWidth="1"/>
    <col min="516" max="516" width="15.85546875" style="185" customWidth="1"/>
    <col min="517" max="517" width="14.5703125" style="185" customWidth="1"/>
    <col min="518" max="518" width="13.7109375" style="185" customWidth="1"/>
    <col min="519" max="769" width="9.140625" style="185"/>
    <col min="770" max="770" width="24.42578125" style="185" bestFit="1" customWidth="1"/>
    <col min="771" max="771" width="12.5703125" style="185" bestFit="1" customWidth="1"/>
    <col min="772" max="772" width="15.85546875" style="185" customWidth="1"/>
    <col min="773" max="773" width="14.5703125" style="185" customWidth="1"/>
    <col min="774" max="774" width="13.7109375" style="185" customWidth="1"/>
    <col min="775" max="1025" width="9.140625" style="185"/>
    <col min="1026" max="1026" width="24.42578125" style="185" bestFit="1" customWidth="1"/>
    <col min="1027" max="1027" width="12.5703125" style="185" bestFit="1" customWidth="1"/>
    <col min="1028" max="1028" width="15.85546875" style="185" customWidth="1"/>
    <col min="1029" max="1029" width="14.5703125" style="185" customWidth="1"/>
    <col min="1030" max="1030" width="13.7109375" style="185" customWidth="1"/>
    <col min="1031" max="1281" width="9.140625" style="185"/>
    <col min="1282" max="1282" width="24.42578125" style="185" bestFit="1" customWidth="1"/>
    <col min="1283" max="1283" width="12.5703125" style="185" bestFit="1" customWidth="1"/>
    <col min="1284" max="1284" width="15.85546875" style="185" customWidth="1"/>
    <col min="1285" max="1285" width="14.5703125" style="185" customWidth="1"/>
    <col min="1286" max="1286" width="13.7109375" style="185" customWidth="1"/>
    <col min="1287" max="1537" width="9.140625" style="185"/>
    <col min="1538" max="1538" width="24.42578125" style="185" bestFit="1" customWidth="1"/>
    <col min="1539" max="1539" width="12.5703125" style="185" bestFit="1" customWidth="1"/>
    <col min="1540" max="1540" width="15.85546875" style="185" customWidth="1"/>
    <col min="1541" max="1541" width="14.5703125" style="185" customWidth="1"/>
    <col min="1542" max="1542" width="13.7109375" style="185" customWidth="1"/>
    <col min="1543" max="1793" width="9.140625" style="185"/>
    <col min="1794" max="1794" width="24.42578125" style="185" bestFit="1" customWidth="1"/>
    <col min="1795" max="1795" width="12.5703125" style="185" bestFit="1" customWidth="1"/>
    <col min="1796" max="1796" width="15.85546875" style="185" customWidth="1"/>
    <col min="1797" max="1797" width="14.5703125" style="185" customWidth="1"/>
    <col min="1798" max="1798" width="13.7109375" style="185" customWidth="1"/>
    <col min="1799" max="2049" width="9.140625" style="185"/>
    <col min="2050" max="2050" width="24.42578125" style="185" bestFit="1" customWidth="1"/>
    <col min="2051" max="2051" width="12.5703125" style="185" bestFit="1" customWidth="1"/>
    <col min="2052" max="2052" width="15.85546875" style="185" customWidth="1"/>
    <col min="2053" max="2053" width="14.5703125" style="185" customWidth="1"/>
    <col min="2054" max="2054" width="13.7109375" style="185" customWidth="1"/>
    <col min="2055" max="2305" width="9.140625" style="185"/>
    <col min="2306" max="2306" width="24.42578125" style="185" bestFit="1" customWidth="1"/>
    <col min="2307" max="2307" width="12.5703125" style="185" bestFit="1" customWidth="1"/>
    <col min="2308" max="2308" width="15.85546875" style="185" customWidth="1"/>
    <col min="2309" max="2309" width="14.5703125" style="185" customWidth="1"/>
    <col min="2310" max="2310" width="13.7109375" style="185" customWidth="1"/>
    <col min="2311" max="2561" width="9.140625" style="185"/>
    <col min="2562" max="2562" width="24.42578125" style="185" bestFit="1" customWidth="1"/>
    <col min="2563" max="2563" width="12.5703125" style="185" bestFit="1" customWidth="1"/>
    <col min="2564" max="2564" width="15.85546875" style="185" customWidth="1"/>
    <col min="2565" max="2565" width="14.5703125" style="185" customWidth="1"/>
    <col min="2566" max="2566" width="13.7109375" style="185" customWidth="1"/>
    <col min="2567" max="2817" width="9.140625" style="185"/>
    <col min="2818" max="2818" width="24.42578125" style="185" bestFit="1" customWidth="1"/>
    <col min="2819" max="2819" width="12.5703125" style="185" bestFit="1" customWidth="1"/>
    <col min="2820" max="2820" width="15.85546875" style="185" customWidth="1"/>
    <col min="2821" max="2821" width="14.5703125" style="185" customWidth="1"/>
    <col min="2822" max="2822" width="13.7109375" style="185" customWidth="1"/>
    <col min="2823" max="3073" width="9.140625" style="185"/>
    <col min="3074" max="3074" width="24.42578125" style="185" bestFit="1" customWidth="1"/>
    <col min="3075" max="3075" width="12.5703125" style="185" bestFit="1" customWidth="1"/>
    <col min="3076" max="3076" width="15.85546875" style="185" customWidth="1"/>
    <col min="3077" max="3077" width="14.5703125" style="185" customWidth="1"/>
    <col min="3078" max="3078" width="13.7109375" style="185" customWidth="1"/>
    <col min="3079" max="3329" width="9.140625" style="185"/>
    <col min="3330" max="3330" width="24.42578125" style="185" bestFit="1" customWidth="1"/>
    <col min="3331" max="3331" width="12.5703125" style="185" bestFit="1" customWidth="1"/>
    <col min="3332" max="3332" width="15.85546875" style="185" customWidth="1"/>
    <col min="3333" max="3333" width="14.5703125" style="185" customWidth="1"/>
    <col min="3334" max="3334" width="13.7109375" style="185" customWidth="1"/>
    <col min="3335" max="3585" width="9.140625" style="185"/>
    <col min="3586" max="3586" width="24.42578125" style="185" bestFit="1" customWidth="1"/>
    <col min="3587" max="3587" width="12.5703125" style="185" bestFit="1" customWidth="1"/>
    <col min="3588" max="3588" width="15.85546875" style="185" customWidth="1"/>
    <col min="3589" max="3589" width="14.5703125" style="185" customWidth="1"/>
    <col min="3590" max="3590" width="13.7109375" style="185" customWidth="1"/>
    <col min="3591" max="3841" width="9.140625" style="185"/>
    <col min="3842" max="3842" width="24.42578125" style="185" bestFit="1" customWidth="1"/>
    <col min="3843" max="3843" width="12.5703125" style="185" bestFit="1" customWidth="1"/>
    <col min="3844" max="3844" width="15.85546875" style="185" customWidth="1"/>
    <col min="3845" max="3845" width="14.5703125" style="185" customWidth="1"/>
    <col min="3846" max="3846" width="13.7109375" style="185" customWidth="1"/>
    <col min="3847" max="4097" width="9.140625" style="185"/>
    <col min="4098" max="4098" width="24.42578125" style="185" bestFit="1" customWidth="1"/>
    <col min="4099" max="4099" width="12.5703125" style="185" bestFit="1" customWidth="1"/>
    <col min="4100" max="4100" width="15.85546875" style="185" customWidth="1"/>
    <col min="4101" max="4101" width="14.5703125" style="185" customWidth="1"/>
    <col min="4102" max="4102" width="13.7109375" style="185" customWidth="1"/>
    <col min="4103" max="4353" width="9.140625" style="185"/>
    <col min="4354" max="4354" width="24.42578125" style="185" bestFit="1" customWidth="1"/>
    <col min="4355" max="4355" width="12.5703125" style="185" bestFit="1" customWidth="1"/>
    <col min="4356" max="4356" width="15.85546875" style="185" customWidth="1"/>
    <col min="4357" max="4357" width="14.5703125" style="185" customWidth="1"/>
    <col min="4358" max="4358" width="13.7109375" style="185" customWidth="1"/>
    <col min="4359" max="4609" width="9.140625" style="185"/>
    <col min="4610" max="4610" width="24.42578125" style="185" bestFit="1" customWidth="1"/>
    <col min="4611" max="4611" width="12.5703125" style="185" bestFit="1" customWidth="1"/>
    <col min="4612" max="4612" width="15.85546875" style="185" customWidth="1"/>
    <col min="4613" max="4613" width="14.5703125" style="185" customWidth="1"/>
    <col min="4614" max="4614" width="13.7109375" style="185" customWidth="1"/>
    <col min="4615" max="4865" width="9.140625" style="185"/>
    <col min="4866" max="4866" width="24.42578125" style="185" bestFit="1" customWidth="1"/>
    <col min="4867" max="4867" width="12.5703125" style="185" bestFit="1" customWidth="1"/>
    <col min="4868" max="4868" width="15.85546875" style="185" customWidth="1"/>
    <col min="4869" max="4869" width="14.5703125" style="185" customWidth="1"/>
    <col min="4870" max="4870" width="13.7109375" style="185" customWidth="1"/>
    <col min="4871" max="5121" width="9.140625" style="185"/>
    <col min="5122" max="5122" width="24.42578125" style="185" bestFit="1" customWidth="1"/>
    <col min="5123" max="5123" width="12.5703125" style="185" bestFit="1" customWidth="1"/>
    <col min="5124" max="5124" width="15.85546875" style="185" customWidth="1"/>
    <col min="5125" max="5125" width="14.5703125" style="185" customWidth="1"/>
    <col min="5126" max="5126" width="13.7109375" style="185" customWidth="1"/>
    <col min="5127" max="5377" width="9.140625" style="185"/>
    <col min="5378" max="5378" width="24.42578125" style="185" bestFit="1" customWidth="1"/>
    <col min="5379" max="5379" width="12.5703125" style="185" bestFit="1" customWidth="1"/>
    <col min="5380" max="5380" width="15.85546875" style="185" customWidth="1"/>
    <col min="5381" max="5381" width="14.5703125" style="185" customWidth="1"/>
    <col min="5382" max="5382" width="13.7109375" style="185" customWidth="1"/>
    <col min="5383" max="5633" width="9.140625" style="185"/>
    <col min="5634" max="5634" width="24.42578125" style="185" bestFit="1" customWidth="1"/>
    <col min="5635" max="5635" width="12.5703125" style="185" bestFit="1" customWidth="1"/>
    <col min="5636" max="5636" width="15.85546875" style="185" customWidth="1"/>
    <col min="5637" max="5637" width="14.5703125" style="185" customWidth="1"/>
    <col min="5638" max="5638" width="13.7109375" style="185" customWidth="1"/>
    <col min="5639" max="5889" width="9.140625" style="185"/>
    <col min="5890" max="5890" width="24.42578125" style="185" bestFit="1" customWidth="1"/>
    <col min="5891" max="5891" width="12.5703125" style="185" bestFit="1" customWidth="1"/>
    <col min="5892" max="5892" width="15.85546875" style="185" customWidth="1"/>
    <col min="5893" max="5893" width="14.5703125" style="185" customWidth="1"/>
    <col min="5894" max="5894" width="13.7109375" style="185" customWidth="1"/>
    <col min="5895" max="6145" width="9.140625" style="185"/>
    <col min="6146" max="6146" width="24.42578125" style="185" bestFit="1" customWidth="1"/>
    <col min="6147" max="6147" width="12.5703125" style="185" bestFit="1" customWidth="1"/>
    <col min="6148" max="6148" width="15.85546875" style="185" customWidth="1"/>
    <col min="6149" max="6149" width="14.5703125" style="185" customWidth="1"/>
    <col min="6150" max="6150" width="13.7109375" style="185" customWidth="1"/>
    <col min="6151" max="6401" width="9.140625" style="185"/>
    <col min="6402" max="6402" width="24.42578125" style="185" bestFit="1" customWidth="1"/>
    <col min="6403" max="6403" width="12.5703125" style="185" bestFit="1" customWidth="1"/>
    <col min="6404" max="6404" width="15.85546875" style="185" customWidth="1"/>
    <col min="6405" max="6405" width="14.5703125" style="185" customWidth="1"/>
    <col min="6406" max="6406" width="13.7109375" style="185" customWidth="1"/>
    <col min="6407" max="6657" width="9.140625" style="185"/>
    <col min="6658" max="6658" width="24.42578125" style="185" bestFit="1" customWidth="1"/>
    <col min="6659" max="6659" width="12.5703125" style="185" bestFit="1" customWidth="1"/>
    <col min="6660" max="6660" width="15.85546875" style="185" customWidth="1"/>
    <col min="6661" max="6661" width="14.5703125" style="185" customWidth="1"/>
    <col min="6662" max="6662" width="13.7109375" style="185" customWidth="1"/>
    <col min="6663" max="6913" width="9.140625" style="185"/>
    <col min="6914" max="6914" width="24.42578125" style="185" bestFit="1" customWidth="1"/>
    <col min="6915" max="6915" width="12.5703125" style="185" bestFit="1" customWidth="1"/>
    <col min="6916" max="6916" width="15.85546875" style="185" customWidth="1"/>
    <col min="6917" max="6917" width="14.5703125" style="185" customWidth="1"/>
    <col min="6918" max="6918" width="13.7109375" style="185" customWidth="1"/>
    <col min="6919" max="7169" width="9.140625" style="185"/>
    <col min="7170" max="7170" width="24.42578125" style="185" bestFit="1" customWidth="1"/>
    <col min="7171" max="7171" width="12.5703125" style="185" bestFit="1" customWidth="1"/>
    <col min="7172" max="7172" width="15.85546875" style="185" customWidth="1"/>
    <col min="7173" max="7173" width="14.5703125" style="185" customWidth="1"/>
    <col min="7174" max="7174" width="13.7109375" style="185" customWidth="1"/>
    <col min="7175" max="7425" width="9.140625" style="185"/>
    <col min="7426" max="7426" width="24.42578125" style="185" bestFit="1" customWidth="1"/>
    <col min="7427" max="7427" width="12.5703125" style="185" bestFit="1" customWidth="1"/>
    <col min="7428" max="7428" width="15.85546875" style="185" customWidth="1"/>
    <col min="7429" max="7429" width="14.5703125" style="185" customWidth="1"/>
    <col min="7430" max="7430" width="13.7109375" style="185" customWidth="1"/>
    <col min="7431" max="7681" width="9.140625" style="185"/>
    <col min="7682" max="7682" width="24.42578125" style="185" bestFit="1" customWidth="1"/>
    <col min="7683" max="7683" width="12.5703125" style="185" bestFit="1" customWidth="1"/>
    <col min="7684" max="7684" width="15.85546875" style="185" customWidth="1"/>
    <col min="7685" max="7685" width="14.5703125" style="185" customWidth="1"/>
    <col min="7686" max="7686" width="13.7109375" style="185" customWidth="1"/>
    <col min="7687" max="7937" width="9.140625" style="185"/>
    <col min="7938" max="7938" width="24.42578125" style="185" bestFit="1" customWidth="1"/>
    <col min="7939" max="7939" width="12.5703125" style="185" bestFit="1" customWidth="1"/>
    <col min="7940" max="7940" width="15.85546875" style="185" customWidth="1"/>
    <col min="7941" max="7941" width="14.5703125" style="185" customWidth="1"/>
    <col min="7942" max="7942" width="13.7109375" style="185" customWidth="1"/>
    <col min="7943" max="8193" width="9.140625" style="185"/>
    <col min="8194" max="8194" width="24.42578125" style="185" bestFit="1" customWidth="1"/>
    <col min="8195" max="8195" width="12.5703125" style="185" bestFit="1" customWidth="1"/>
    <col min="8196" max="8196" width="15.85546875" style="185" customWidth="1"/>
    <col min="8197" max="8197" width="14.5703125" style="185" customWidth="1"/>
    <col min="8198" max="8198" width="13.7109375" style="185" customWidth="1"/>
    <col min="8199" max="8449" width="9.140625" style="185"/>
    <col min="8450" max="8450" width="24.42578125" style="185" bestFit="1" customWidth="1"/>
    <col min="8451" max="8451" width="12.5703125" style="185" bestFit="1" customWidth="1"/>
    <col min="8452" max="8452" width="15.85546875" style="185" customWidth="1"/>
    <col min="8453" max="8453" width="14.5703125" style="185" customWidth="1"/>
    <col min="8454" max="8454" width="13.7109375" style="185" customWidth="1"/>
    <col min="8455" max="8705" width="9.140625" style="185"/>
    <col min="8706" max="8706" width="24.42578125" style="185" bestFit="1" customWidth="1"/>
    <col min="8707" max="8707" width="12.5703125" style="185" bestFit="1" customWidth="1"/>
    <col min="8708" max="8708" width="15.85546875" style="185" customWidth="1"/>
    <col min="8709" max="8709" width="14.5703125" style="185" customWidth="1"/>
    <col min="8710" max="8710" width="13.7109375" style="185" customWidth="1"/>
    <col min="8711" max="8961" width="9.140625" style="185"/>
    <col min="8962" max="8962" width="24.42578125" style="185" bestFit="1" customWidth="1"/>
    <col min="8963" max="8963" width="12.5703125" style="185" bestFit="1" customWidth="1"/>
    <col min="8964" max="8964" width="15.85546875" style="185" customWidth="1"/>
    <col min="8965" max="8965" width="14.5703125" style="185" customWidth="1"/>
    <col min="8966" max="8966" width="13.7109375" style="185" customWidth="1"/>
    <col min="8967" max="9217" width="9.140625" style="185"/>
    <col min="9218" max="9218" width="24.42578125" style="185" bestFit="1" customWidth="1"/>
    <col min="9219" max="9219" width="12.5703125" style="185" bestFit="1" customWidth="1"/>
    <col min="9220" max="9220" width="15.85546875" style="185" customWidth="1"/>
    <col min="9221" max="9221" width="14.5703125" style="185" customWidth="1"/>
    <col min="9222" max="9222" width="13.7109375" style="185" customWidth="1"/>
    <col min="9223" max="9473" width="9.140625" style="185"/>
    <col min="9474" max="9474" width="24.42578125" style="185" bestFit="1" customWidth="1"/>
    <col min="9475" max="9475" width="12.5703125" style="185" bestFit="1" customWidth="1"/>
    <col min="9476" max="9476" width="15.85546875" style="185" customWidth="1"/>
    <col min="9477" max="9477" width="14.5703125" style="185" customWidth="1"/>
    <col min="9478" max="9478" width="13.7109375" style="185" customWidth="1"/>
    <col min="9479" max="9729" width="9.140625" style="185"/>
    <col min="9730" max="9730" width="24.42578125" style="185" bestFit="1" customWidth="1"/>
    <col min="9731" max="9731" width="12.5703125" style="185" bestFit="1" customWidth="1"/>
    <col min="9732" max="9732" width="15.85546875" style="185" customWidth="1"/>
    <col min="9733" max="9733" width="14.5703125" style="185" customWidth="1"/>
    <col min="9734" max="9734" width="13.7109375" style="185" customWidth="1"/>
    <col min="9735" max="9985" width="9.140625" style="185"/>
    <col min="9986" max="9986" width="24.42578125" style="185" bestFit="1" customWidth="1"/>
    <col min="9987" max="9987" width="12.5703125" style="185" bestFit="1" customWidth="1"/>
    <col min="9988" max="9988" width="15.85546875" style="185" customWidth="1"/>
    <col min="9989" max="9989" width="14.5703125" style="185" customWidth="1"/>
    <col min="9990" max="9990" width="13.7109375" style="185" customWidth="1"/>
    <col min="9991" max="10241" width="9.140625" style="185"/>
    <col min="10242" max="10242" width="24.42578125" style="185" bestFit="1" customWidth="1"/>
    <col min="10243" max="10243" width="12.5703125" style="185" bestFit="1" customWidth="1"/>
    <col min="10244" max="10244" width="15.85546875" style="185" customWidth="1"/>
    <col min="10245" max="10245" width="14.5703125" style="185" customWidth="1"/>
    <col min="10246" max="10246" width="13.7109375" style="185" customWidth="1"/>
    <col min="10247" max="10497" width="9.140625" style="185"/>
    <col min="10498" max="10498" width="24.42578125" style="185" bestFit="1" customWidth="1"/>
    <col min="10499" max="10499" width="12.5703125" style="185" bestFit="1" customWidth="1"/>
    <col min="10500" max="10500" width="15.85546875" style="185" customWidth="1"/>
    <col min="10501" max="10501" width="14.5703125" style="185" customWidth="1"/>
    <col min="10502" max="10502" width="13.7109375" style="185" customWidth="1"/>
    <col min="10503" max="10753" width="9.140625" style="185"/>
    <col min="10754" max="10754" width="24.42578125" style="185" bestFit="1" customWidth="1"/>
    <col min="10755" max="10755" width="12.5703125" style="185" bestFit="1" customWidth="1"/>
    <col min="10756" max="10756" width="15.85546875" style="185" customWidth="1"/>
    <col min="10757" max="10757" width="14.5703125" style="185" customWidth="1"/>
    <col min="10758" max="10758" width="13.7109375" style="185" customWidth="1"/>
    <col min="10759" max="11009" width="9.140625" style="185"/>
    <col min="11010" max="11010" width="24.42578125" style="185" bestFit="1" customWidth="1"/>
    <col min="11011" max="11011" width="12.5703125" style="185" bestFit="1" customWidth="1"/>
    <col min="11012" max="11012" width="15.85546875" style="185" customWidth="1"/>
    <col min="11013" max="11013" width="14.5703125" style="185" customWidth="1"/>
    <col min="11014" max="11014" width="13.7109375" style="185" customWidth="1"/>
    <col min="11015" max="11265" width="9.140625" style="185"/>
    <col min="11266" max="11266" width="24.42578125" style="185" bestFit="1" customWidth="1"/>
    <col min="11267" max="11267" width="12.5703125" style="185" bestFit="1" customWidth="1"/>
    <col min="11268" max="11268" width="15.85546875" style="185" customWidth="1"/>
    <col min="11269" max="11269" width="14.5703125" style="185" customWidth="1"/>
    <col min="11270" max="11270" width="13.7109375" style="185" customWidth="1"/>
    <col min="11271" max="11521" width="9.140625" style="185"/>
    <col min="11522" max="11522" width="24.42578125" style="185" bestFit="1" customWidth="1"/>
    <col min="11523" max="11523" width="12.5703125" style="185" bestFit="1" customWidth="1"/>
    <col min="11524" max="11524" width="15.85546875" style="185" customWidth="1"/>
    <col min="11525" max="11525" width="14.5703125" style="185" customWidth="1"/>
    <col min="11526" max="11526" width="13.7109375" style="185" customWidth="1"/>
    <col min="11527" max="11777" width="9.140625" style="185"/>
    <col min="11778" max="11778" width="24.42578125" style="185" bestFit="1" customWidth="1"/>
    <col min="11779" max="11779" width="12.5703125" style="185" bestFit="1" customWidth="1"/>
    <col min="11780" max="11780" width="15.85546875" style="185" customWidth="1"/>
    <col min="11781" max="11781" width="14.5703125" style="185" customWidth="1"/>
    <col min="11782" max="11782" width="13.7109375" style="185" customWidth="1"/>
    <col min="11783" max="12033" width="9.140625" style="185"/>
    <col min="12034" max="12034" width="24.42578125" style="185" bestFit="1" customWidth="1"/>
    <col min="12035" max="12035" width="12.5703125" style="185" bestFit="1" customWidth="1"/>
    <col min="12036" max="12036" width="15.85546875" style="185" customWidth="1"/>
    <col min="12037" max="12037" width="14.5703125" style="185" customWidth="1"/>
    <col min="12038" max="12038" width="13.7109375" style="185" customWidth="1"/>
    <col min="12039" max="12289" width="9.140625" style="185"/>
    <col min="12290" max="12290" width="24.42578125" style="185" bestFit="1" customWidth="1"/>
    <col min="12291" max="12291" width="12.5703125" style="185" bestFit="1" customWidth="1"/>
    <col min="12292" max="12292" width="15.85546875" style="185" customWidth="1"/>
    <col min="12293" max="12293" width="14.5703125" style="185" customWidth="1"/>
    <col min="12294" max="12294" width="13.7109375" style="185" customWidth="1"/>
    <col min="12295" max="12545" width="9.140625" style="185"/>
    <col min="12546" max="12546" width="24.42578125" style="185" bestFit="1" customWidth="1"/>
    <col min="12547" max="12547" width="12.5703125" style="185" bestFit="1" customWidth="1"/>
    <col min="12548" max="12548" width="15.85546875" style="185" customWidth="1"/>
    <col min="12549" max="12549" width="14.5703125" style="185" customWidth="1"/>
    <col min="12550" max="12550" width="13.7109375" style="185" customWidth="1"/>
    <col min="12551" max="12801" width="9.140625" style="185"/>
    <col min="12802" max="12802" width="24.42578125" style="185" bestFit="1" customWidth="1"/>
    <col min="12803" max="12803" width="12.5703125" style="185" bestFit="1" customWidth="1"/>
    <col min="12804" max="12804" width="15.85546875" style="185" customWidth="1"/>
    <col min="12805" max="12805" width="14.5703125" style="185" customWidth="1"/>
    <col min="12806" max="12806" width="13.7109375" style="185" customWidth="1"/>
    <col min="12807" max="13057" width="9.140625" style="185"/>
    <col min="13058" max="13058" width="24.42578125" style="185" bestFit="1" customWidth="1"/>
    <col min="13059" max="13059" width="12.5703125" style="185" bestFit="1" customWidth="1"/>
    <col min="13060" max="13060" width="15.85546875" style="185" customWidth="1"/>
    <col min="13061" max="13061" width="14.5703125" style="185" customWidth="1"/>
    <col min="13062" max="13062" width="13.7109375" style="185" customWidth="1"/>
    <col min="13063" max="13313" width="9.140625" style="185"/>
    <col min="13314" max="13314" width="24.42578125" style="185" bestFit="1" customWidth="1"/>
    <col min="13315" max="13315" width="12.5703125" style="185" bestFit="1" customWidth="1"/>
    <col min="13316" max="13316" width="15.85546875" style="185" customWidth="1"/>
    <col min="13317" max="13317" width="14.5703125" style="185" customWidth="1"/>
    <col min="13318" max="13318" width="13.7109375" style="185" customWidth="1"/>
    <col min="13319" max="13569" width="9.140625" style="185"/>
    <col min="13570" max="13570" width="24.42578125" style="185" bestFit="1" customWidth="1"/>
    <col min="13571" max="13571" width="12.5703125" style="185" bestFit="1" customWidth="1"/>
    <col min="13572" max="13572" width="15.85546875" style="185" customWidth="1"/>
    <col min="13573" max="13573" width="14.5703125" style="185" customWidth="1"/>
    <col min="13574" max="13574" width="13.7109375" style="185" customWidth="1"/>
    <col min="13575" max="13825" width="9.140625" style="185"/>
    <col min="13826" max="13826" width="24.42578125" style="185" bestFit="1" customWidth="1"/>
    <col min="13827" max="13827" width="12.5703125" style="185" bestFit="1" customWidth="1"/>
    <col min="13828" max="13828" width="15.85546875" style="185" customWidth="1"/>
    <col min="13829" max="13829" width="14.5703125" style="185" customWidth="1"/>
    <col min="13830" max="13830" width="13.7109375" style="185" customWidth="1"/>
    <col min="13831" max="14081" width="9.140625" style="185"/>
    <col min="14082" max="14082" width="24.42578125" style="185" bestFit="1" customWidth="1"/>
    <col min="14083" max="14083" width="12.5703125" style="185" bestFit="1" customWidth="1"/>
    <col min="14084" max="14084" width="15.85546875" style="185" customWidth="1"/>
    <col min="14085" max="14085" width="14.5703125" style="185" customWidth="1"/>
    <col min="14086" max="14086" width="13.7109375" style="185" customWidth="1"/>
    <col min="14087" max="14337" width="9.140625" style="185"/>
    <col min="14338" max="14338" width="24.42578125" style="185" bestFit="1" customWidth="1"/>
    <col min="14339" max="14339" width="12.5703125" style="185" bestFit="1" customWidth="1"/>
    <col min="14340" max="14340" width="15.85546875" style="185" customWidth="1"/>
    <col min="14341" max="14341" width="14.5703125" style="185" customWidth="1"/>
    <col min="14342" max="14342" width="13.7109375" style="185" customWidth="1"/>
    <col min="14343" max="14593" width="9.140625" style="185"/>
    <col min="14594" max="14594" width="24.42578125" style="185" bestFit="1" customWidth="1"/>
    <col min="14595" max="14595" width="12.5703125" style="185" bestFit="1" customWidth="1"/>
    <col min="14596" max="14596" width="15.85546875" style="185" customWidth="1"/>
    <col min="14597" max="14597" width="14.5703125" style="185" customWidth="1"/>
    <col min="14598" max="14598" width="13.7109375" style="185" customWidth="1"/>
    <col min="14599" max="14849" width="9.140625" style="185"/>
    <col min="14850" max="14850" width="24.42578125" style="185" bestFit="1" customWidth="1"/>
    <col min="14851" max="14851" width="12.5703125" style="185" bestFit="1" customWidth="1"/>
    <col min="14852" max="14852" width="15.85546875" style="185" customWidth="1"/>
    <col min="14853" max="14853" width="14.5703125" style="185" customWidth="1"/>
    <col min="14854" max="14854" width="13.7109375" style="185" customWidth="1"/>
    <col min="14855" max="15105" width="9.140625" style="185"/>
    <col min="15106" max="15106" width="24.42578125" style="185" bestFit="1" customWidth="1"/>
    <col min="15107" max="15107" width="12.5703125" style="185" bestFit="1" customWidth="1"/>
    <col min="15108" max="15108" width="15.85546875" style="185" customWidth="1"/>
    <col min="15109" max="15109" width="14.5703125" style="185" customWidth="1"/>
    <col min="15110" max="15110" width="13.7109375" style="185" customWidth="1"/>
    <col min="15111" max="15361" width="9.140625" style="185"/>
    <col min="15362" max="15362" width="24.42578125" style="185" bestFit="1" customWidth="1"/>
    <col min="15363" max="15363" width="12.5703125" style="185" bestFit="1" customWidth="1"/>
    <col min="15364" max="15364" width="15.85546875" style="185" customWidth="1"/>
    <col min="15365" max="15365" width="14.5703125" style="185" customWidth="1"/>
    <col min="15366" max="15366" width="13.7109375" style="185" customWidth="1"/>
    <col min="15367" max="15617" width="9.140625" style="185"/>
    <col min="15618" max="15618" width="24.42578125" style="185" bestFit="1" customWidth="1"/>
    <col min="15619" max="15619" width="12.5703125" style="185" bestFit="1" customWidth="1"/>
    <col min="15620" max="15620" width="15.85546875" style="185" customWidth="1"/>
    <col min="15621" max="15621" width="14.5703125" style="185" customWidth="1"/>
    <col min="15622" max="15622" width="13.7109375" style="185" customWidth="1"/>
    <col min="15623" max="15873" width="9.140625" style="185"/>
    <col min="15874" max="15874" width="24.42578125" style="185" bestFit="1" customWidth="1"/>
    <col min="15875" max="15875" width="12.5703125" style="185" bestFit="1" customWidth="1"/>
    <col min="15876" max="15876" width="15.85546875" style="185" customWidth="1"/>
    <col min="15877" max="15877" width="14.5703125" style="185" customWidth="1"/>
    <col min="15878" max="15878" width="13.7109375" style="185" customWidth="1"/>
    <col min="15879" max="16129" width="9.140625" style="185"/>
    <col min="16130" max="16130" width="24.42578125" style="185" bestFit="1" customWidth="1"/>
    <col min="16131" max="16131" width="12.5703125" style="185" bestFit="1" customWidth="1"/>
    <col min="16132" max="16132" width="15.85546875" style="185" customWidth="1"/>
    <col min="16133" max="16133" width="14.5703125" style="185" customWidth="1"/>
    <col min="16134" max="16134" width="13.7109375" style="185" customWidth="1"/>
    <col min="16135" max="16384" width="9.140625" style="185"/>
  </cols>
  <sheetData>
    <row r="1" spans="1:6" ht="33" customHeight="1">
      <c r="A1" s="421" t="s">
        <v>532</v>
      </c>
      <c r="B1" s="421"/>
      <c r="C1" s="421"/>
      <c r="D1" s="421"/>
      <c r="E1" s="421"/>
      <c r="F1" s="421"/>
    </row>
    <row r="2" spans="1:6">
      <c r="A2" s="420" t="s">
        <v>496</v>
      </c>
      <c r="B2" s="420" t="s">
        <v>497</v>
      </c>
      <c r="C2" s="420" t="s">
        <v>498</v>
      </c>
      <c r="D2" s="420" t="s">
        <v>499</v>
      </c>
      <c r="E2" s="422" t="s">
        <v>500</v>
      </c>
      <c r="F2" s="420" t="s">
        <v>501</v>
      </c>
    </row>
    <row r="3" spans="1:6" ht="42" customHeight="1">
      <c r="A3" s="420"/>
      <c r="B3" s="420"/>
      <c r="C3" s="420"/>
      <c r="D3" s="420"/>
      <c r="E3" s="423"/>
      <c r="F3" s="420"/>
    </row>
    <row r="4" spans="1:6" ht="20.25">
      <c r="A4" s="186">
        <v>1</v>
      </c>
      <c r="B4" s="187" t="s">
        <v>502</v>
      </c>
      <c r="C4" s="186">
        <v>3</v>
      </c>
      <c r="D4" s="186">
        <v>3</v>
      </c>
      <c r="E4" s="188">
        <f>'Progress Report Phase-I (2)'!V102</f>
        <v>156.83999999999997</v>
      </c>
      <c r="F4" s="188">
        <f>'Progress Report Phase-I (2)'!AA102</f>
        <v>9549.369999999999</v>
      </c>
    </row>
    <row r="5" spans="1:6" ht="20.25">
      <c r="A5" s="186">
        <v>2</v>
      </c>
      <c r="B5" s="187" t="s">
        <v>503</v>
      </c>
      <c r="C5" s="186">
        <v>3</v>
      </c>
      <c r="D5" s="186">
        <v>3</v>
      </c>
      <c r="E5" s="188">
        <f>'Progress Report Phase-I (2)'!V111</f>
        <v>155.03</v>
      </c>
      <c r="F5" s="188">
        <f>'Progress Report Phase-I (2)'!AA111</f>
        <v>7443.62</v>
      </c>
    </row>
    <row r="6" spans="1:6" ht="20.25">
      <c r="A6" s="186">
        <v>3</v>
      </c>
      <c r="B6" s="187" t="s">
        <v>504</v>
      </c>
      <c r="C6" s="186">
        <v>1</v>
      </c>
      <c r="D6" s="186">
        <v>1</v>
      </c>
      <c r="E6" s="188">
        <f>'Progress Report Phase-I (2)'!V106</f>
        <v>60.5</v>
      </c>
      <c r="F6" s="188">
        <f>'Progress Report Phase-I (2)'!AA106</f>
        <v>2121.38</v>
      </c>
    </row>
    <row r="7" spans="1:6" ht="20.25">
      <c r="A7" s="186">
        <v>4</v>
      </c>
      <c r="B7" s="187" t="s">
        <v>505</v>
      </c>
      <c r="C7" s="186">
        <v>5</v>
      </c>
      <c r="D7" s="186">
        <v>5</v>
      </c>
      <c r="E7" s="188">
        <f>'Progress Report Phase-I (2)'!V72+'Progress Report Phase-I (2)'!V79</f>
        <v>254.66900000000001</v>
      </c>
      <c r="F7" s="188">
        <f>'Progress Report Phase-I (2)'!AA72+'Progress Report Phase-I (2)'!AA79</f>
        <v>13866.8</v>
      </c>
    </row>
    <row r="8" spans="1:6" ht="20.25">
      <c r="A8" s="186">
        <v>5</v>
      </c>
      <c r="B8" s="187" t="s">
        <v>506</v>
      </c>
      <c r="C8" s="186">
        <v>4</v>
      </c>
      <c r="D8" s="186">
        <v>4</v>
      </c>
      <c r="E8" s="188">
        <f>'Progress Report Phase-I (2)'!V90</f>
        <v>207.29699999999997</v>
      </c>
      <c r="F8" s="188">
        <f>'Progress Report Phase-I (2)'!AA90</f>
        <v>8903.49</v>
      </c>
    </row>
    <row r="9" spans="1:6" ht="20.25">
      <c r="A9" s="186">
        <v>6</v>
      </c>
      <c r="B9" s="187" t="s">
        <v>507</v>
      </c>
      <c r="C9" s="186">
        <v>1</v>
      </c>
      <c r="D9" s="186">
        <v>1</v>
      </c>
      <c r="E9" s="188">
        <f>'Progress Report Phase-I (2)'!V93</f>
        <v>53.44</v>
      </c>
      <c r="F9" s="188">
        <f>'Progress Report Phase-I (2)'!AA93</f>
        <v>2710.98</v>
      </c>
    </row>
    <row r="10" spans="1:6" ht="20.25">
      <c r="A10" s="186">
        <v>7</v>
      </c>
      <c r="B10" s="187" t="s">
        <v>508</v>
      </c>
      <c r="C10" s="186">
        <v>2</v>
      </c>
      <c r="D10" s="186">
        <v>2</v>
      </c>
      <c r="E10" s="188">
        <f>'Progress Report Phase-I (2)'!V14</f>
        <v>78.109999999999985</v>
      </c>
      <c r="F10" s="188">
        <f>'Progress Report Phase-I (2)'!AA14</f>
        <v>3949.86</v>
      </c>
    </row>
    <row r="11" spans="1:6" ht="20.25">
      <c r="A11" s="186">
        <v>8</v>
      </c>
      <c r="B11" s="187" t="s">
        <v>509</v>
      </c>
      <c r="C11" s="186">
        <v>6</v>
      </c>
      <c r="D11" s="186">
        <v>6</v>
      </c>
      <c r="E11" s="188">
        <f>'Progress Report Phase-I (2)'!V23</f>
        <v>281.25</v>
      </c>
      <c r="F11" s="188">
        <f>'Progress Report Phase-I (2)'!AA23</f>
        <v>15825.669999999998</v>
      </c>
    </row>
    <row r="12" spans="1:6" ht="20.25">
      <c r="A12" s="186">
        <v>9</v>
      </c>
      <c r="B12" s="187" t="s">
        <v>510</v>
      </c>
      <c r="C12" s="186">
        <v>3</v>
      </c>
      <c r="D12" s="186">
        <v>3</v>
      </c>
      <c r="E12" s="188">
        <f>'Progress Report Phase-I (2)'!V29</f>
        <v>105.99000000000001</v>
      </c>
      <c r="F12" s="188">
        <f>'Progress Report Phase-I (2)'!AA29</f>
        <v>6142.54</v>
      </c>
    </row>
    <row r="13" spans="1:6" ht="20.25">
      <c r="A13" s="186">
        <v>10</v>
      </c>
      <c r="B13" s="187" t="s">
        <v>511</v>
      </c>
      <c r="C13" s="186">
        <v>2</v>
      </c>
      <c r="D13" s="186">
        <v>2</v>
      </c>
      <c r="E13" s="188">
        <f>'Progress Report Phase-I (2)'!V33+'Progress Report Phase-I (2)'!V37</f>
        <v>133.93200000000002</v>
      </c>
      <c r="F13" s="188">
        <f>'Progress Report Phase-I (2)'!AA33+'Progress Report Phase-I (2)'!AA37</f>
        <v>2650</v>
      </c>
    </row>
    <row r="14" spans="1:6" ht="20.25">
      <c r="A14" s="186">
        <v>11</v>
      </c>
      <c r="B14" s="187" t="s">
        <v>512</v>
      </c>
      <c r="C14" s="186">
        <v>4</v>
      </c>
      <c r="D14" s="186">
        <v>4</v>
      </c>
      <c r="E14" s="188">
        <f>'Progress Report Phase-I (2)'!V44+'Progress Report Phase-I (2)'!V53</f>
        <v>284.411</v>
      </c>
      <c r="F14" s="188">
        <f>'Progress Report Phase-I (2)'!AA44+'Progress Report Phase-I (2)'!AA53</f>
        <v>9656.52</v>
      </c>
    </row>
    <row r="15" spans="1:6" ht="20.25">
      <c r="A15" s="186">
        <v>12</v>
      </c>
      <c r="B15" s="187" t="s">
        <v>513</v>
      </c>
      <c r="C15" s="186">
        <v>2</v>
      </c>
      <c r="D15" s="186">
        <v>2</v>
      </c>
      <c r="E15" s="188">
        <f>'Progress Report Phase-I (2)'!V63</f>
        <v>122.125</v>
      </c>
      <c r="F15" s="188">
        <f>'Progress Report Phase-I (2)'!AA63</f>
        <v>5709.01</v>
      </c>
    </row>
    <row r="16" spans="1:6" ht="20.25">
      <c r="A16" s="186">
        <v>13</v>
      </c>
      <c r="B16" s="187" t="s">
        <v>514</v>
      </c>
      <c r="C16" s="186">
        <v>1</v>
      </c>
      <c r="D16" s="186">
        <v>1</v>
      </c>
      <c r="E16" s="188">
        <f>'Progress Report Phase-I (2)'!V57</f>
        <v>47.19</v>
      </c>
      <c r="F16" s="188">
        <f>'Progress Report Phase-I (2)'!AA57</f>
        <v>2705.56</v>
      </c>
    </row>
    <row r="17" spans="1:6" ht="20.25">
      <c r="A17" s="186">
        <v>14</v>
      </c>
      <c r="B17" s="187" t="s">
        <v>515</v>
      </c>
      <c r="C17" s="186">
        <v>2</v>
      </c>
      <c r="D17" s="186">
        <v>2</v>
      </c>
      <c r="E17" s="188">
        <f>'Progress Report Phase-I (2)'!V181+'Progress Report Phase-I (2)'!V201</f>
        <v>95.77</v>
      </c>
      <c r="F17" s="188">
        <f>'Progress Report Phase-I (2)'!AA181+'Progress Report Phase-I (2)'!AA201</f>
        <v>6224.78</v>
      </c>
    </row>
    <row r="18" spans="1:6" ht="20.25">
      <c r="A18" s="186">
        <v>15</v>
      </c>
      <c r="B18" s="187" t="s">
        <v>516</v>
      </c>
      <c r="C18" s="186">
        <v>3</v>
      </c>
      <c r="D18" s="186">
        <v>3</v>
      </c>
      <c r="E18" s="188">
        <f>'Progress Report Phase-I (2)'!V177</f>
        <v>157.70699999999999</v>
      </c>
      <c r="F18" s="188">
        <f>'Progress Report Phase-I (2)'!AA177</f>
        <v>9217.0300000000007</v>
      </c>
    </row>
    <row r="19" spans="1:6" ht="20.25">
      <c r="A19" s="186">
        <v>16</v>
      </c>
      <c r="B19" s="187" t="s">
        <v>517</v>
      </c>
      <c r="C19" s="186">
        <v>3</v>
      </c>
      <c r="D19" s="186">
        <v>3</v>
      </c>
      <c r="E19" s="188">
        <f>'Progress Report Phase-I (2)'!V166+'Progress Report Phase-I (2)'!V171</f>
        <v>153.77000000000001</v>
      </c>
      <c r="F19" s="188">
        <f>'Progress Report Phase-I (2)'!AA166+'Progress Report Phase-I (2)'!AA171</f>
        <v>8952.9500000000007</v>
      </c>
    </row>
    <row r="20" spans="1:6" ht="20.25">
      <c r="A20" s="186">
        <v>17</v>
      </c>
      <c r="B20" s="187" t="s">
        <v>518</v>
      </c>
      <c r="C20" s="186">
        <v>0</v>
      </c>
      <c r="D20" s="186">
        <v>0</v>
      </c>
      <c r="E20" s="188">
        <v>0</v>
      </c>
      <c r="F20" s="188">
        <v>0</v>
      </c>
    </row>
    <row r="21" spans="1:6" ht="20.25">
      <c r="A21" s="186">
        <v>18</v>
      </c>
      <c r="B21" s="187" t="s">
        <v>519</v>
      </c>
      <c r="C21" s="186">
        <v>0</v>
      </c>
      <c r="D21" s="186">
        <v>0</v>
      </c>
      <c r="E21" s="188">
        <v>0</v>
      </c>
      <c r="F21" s="188">
        <v>0</v>
      </c>
    </row>
    <row r="22" spans="1:6" ht="20.25">
      <c r="A22" s="186">
        <v>19</v>
      </c>
      <c r="B22" s="187" t="s">
        <v>520</v>
      </c>
      <c r="C22" s="186">
        <v>1</v>
      </c>
      <c r="D22" s="186">
        <v>1</v>
      </c>
      <c r="E22" s="188">
        <f>'Progress Report Phase-I (2)'!V117</f>
        <v>43.39</v>
      </c>
      <c r="F22" s="188">
        <f>'Progress Report Phase-I (2)'!AA117</f>
        <v>2068.46</v>
      </c>
    </row>
    <row r="23" spans="1:6" ht="20.25">
      <c r="A23" s="186">
        <v>20</v>
      </c>
      <c r="B23" s="187" t="s">
        <v>521</v>
      </c>
      <c r="C23" s="186">
        <v>1</v>
      </c>
      <c r="D23" s="186">
        <v>1</v>
      </c>
      <c r="E23" s="188">
        <f>'Progress Report Phase-I (2)'!V120</f>
        <v>41.182000000000002</v>
      </c>
      <c r="F23" s="188">
        <f>'Progress Report Phase-I (2)'!AA120</f>
        <v>2972.56</v>
      </c>
    </row>
    <row r="24" spans="1:6" ht="20.25">
      <c r="A24" s="186">
        <v>21</v>
      </c>
      <c r="B24" s="187" t="s">
        <v>522</v>
      </c>
      <c r="C24" s="186">
        <v>1</v>
      </c>
      <c r="D24" s="186">
        <v>1</v>
      </c>
      <c r="E24" s="188">
        <f>'Progress Report Phase-I (2)'!V124</f>
        <v>30.569999999999997</v>
      </c>
      <c r="F24" s="188">
        <f>'Progress Report Phase-I (2)'!AA124</f>
        <v>2390.5700000000002</v>
      </c>
    </row>
    <row r="25" spans="1:6" ht="20.25">
      <c r="A25" s="186">
        <v>22</v>
      </c>
      <c r="B25" s="187" t="s">
        <v>523</v>
      </c>
      <c r="C25" s="186">
        <v>3</v>
      </c>
      <c r="D25" s="186">
        <v>3</v>
      </c>
      <c r="E25" s="188">
        <f>'Progress Report Phase-I (2)'!V140</f>
        <v>153.49299999999999</v>
      </c>
      <c r="F25" s="188">
        <f>'Progress Report Phase-I (2)'!AA140</f>
        <v>6904.68</v>
      </c>
    </row>
    <row r="26" spans="1:6" ht="20.25">
      <c r="A26" s="186">
        <v>23</v>
      </c>
      <c r="B26" s="187" t="s">
        <v>524</v>
      </c>
      <c r="C26" s="186">
        <v>3</v>
      </c>
      <c r="D26" s="186">
        <v>3</v>
      </c>
      <c r="E26" s="188">
        <f>'Progress Report Phase-I (2)'!V130+'Progress Report Phase-I (2)'!V133</f>
        <v>97.555000000000007</v>
      </c>
      <c r="F26" s="188">
        <f>'Progress Report Phase-I (2)'!AA130+'Progress Report Phase-I (2)'!AA133</f>
        <v>7449.02</v>
      </c>
    </row>
    <row r="27" spans="1:6" ht="20.25">
      <c r="A27" s="186">
        <v>24</v>
      </c>
      <c r="B27" s="187" t="s">
        <v>525</v>
      </c>
      <c r="C27" s="186">
        <v>0</v>
      </c>
      <c r="D27" s="186">
        <v>0</v>
      </c>
      <c r="E27" s="188">
        <v>0</v>
      </c>
      <c r="F27" s="188">
        <v>0</v>
      </c>
    </row>
    <row r="28" spans="1:6" ht="20.25">
      <c r="A28" s="186">
        <v>25</v>
      </c>
      <c r="B28" s="187" t="s">
        <v>526</v>
      </c>
      <c r="C28" s="186">
        <v>1</v>
      </c>
      <c r="D28" s="186">
        <v>1</v>
      </c>
      <c r="E28" s="188">
        <f>'Progress Report Phase-I (2)'!V193</f>
        <v>53.949999999999996</v>
      </c>
      <c r="F28" s="188">
        <f>'Progress Report Phase-I (2)'!AA193</f>
        <v>1935.7</v>
      </c>
    </row>
    <row r="29" spans="1:6" ht="20.25">
      <c r="A29" s="186">
        <v>26</v>
      </c>
      <c r="B29" s="187" t="s">
        <v>527</v>
      </c>
      <c r="C29" s="186">
        <v>1</v>
      </c>
      <c r="D29" s="186">
        <v>1</v>
      </c>
      <c r="E29" s="188">
        <f>'Progress Report Phase-I (2)'!V197</f>
        <v>74.972000000000008</v>
      </c>
      <c r="F29" s="188">
        <f>'Progress Report Phase-I (2)'!AA197</f>
        <v>1916.19</v>
      </c>
    </row>
    <row r="30" spans="1:6" ht="20.25">
      <c r="A30" s="186">
        <v>27</v>
      </c>
      <c r="B30" s="187" t="s">
        <v>528</v>
      </c>
      <c r="C30" s="186">
        <v>2</v>
      </c>
      <c r="D30" s="186">
        <v>2</v>
      </c>
      <c r="E30" s="188">
        <f>'Progress Report Phase-I (2)'!V189</f>
        <v>127.87</v>
      </c>
      <c r="F30" s="188">
        <f>'Progress Report Phase-I (2)'!AA189</f>
        <v>7132.1100000000006</v>
      </c>
    </row>
    <row r="31" spans="1:6" ht="20.25">
      <c r="A31" s="186">
        <v>28</v>
      </c>
      <c r="B31" s="187" t="s">
        <v>529</v>
      </c>
      <c r="C31" s="186">
        <v>2</v>
      </c>
      <c r="D31" s="186">
        <v>2</v>
      </c>
      <c r="E31" s="188">
        <f>'Progress Report Phase-I (2)'!V162</f>
        <v>130.05000000000001</v>
      </c>
      <c r="F31" s="188">
        <f>'Progress Report Phase-I (2)'!AA162</f>
        <v>4302.62</v>
      </c>
    </row>
    <row r="32" spans="1:6" ht="20.25">
      <c r="A32" s="186">
        <v>29</v>
      </c>
      <c r="B32" s="187" t="s">
        <v>530</v>
      </c>
      <c r="C32" s="186">
        <v>6</v>
      </c>
      <c r="D32" s="186">
        <v>6</v>
      </c>
      <c r="E32" s="188">
        <f>'Progress Report Phase-I (2)'!V151+'Progress Report Phase-I (2)'!V157</f>
        <v>302.82100000000003</v>
      </c>
      <c r="F32" s="188">
        <f>'Progress Report Phase-I (2)'!AA151+'Progress Report Phase-I (2)'!AA157</f>
        <v>15877.189999999999</v>
      </c>
    </row>
    <row r="33" spans="1:6">
      <c r="A33" s="420" t="s">
        <v>531</v>
      </c>
      <c r="B33" s="420"/>
      <c r="C33" s="189">
        <f>SUM(C4:C32)</f>
        <v>66</v>
      </c>
      <c r="D33" s="189">
        <f>SUM(D4:D32)</f>
        <v>66</v>
      </c>
      <c r="E33" s="190">
        <f>SUM(E4:E32)</f>
        <v>3403.8839999999996</v>
      </c>
      <c r="F33" s="190">
        <f>SUM(F4:F32)</f>
        <v>168578.65999999997</v>
      </c>
    </row>
    <row r="34" spans="1:6">
      <c r="E34" s="191"/>
    </row>
    <row r="35" spans="1:6">
      <c r="E35" s="191"/>
    </row>
    <row r="36" spans="1:6">
      <c r="E36" s="191"/>
    </row>
  </sheetData>
  <mergeCells count="8">
    <mergeCell ref="A33:B33"/>
    <mergeCell ref="A1:F1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AC213"/>
  <sheetViews>
    <sheetView view="pageBreakPreview" zoomScale="40" zoomScaleSheetLayoutView="40" workbookViewId="0">
      <pane ySplit="6" topLeftCell="A16" activePane="bottomLeft" state="frozen"/>
      <selection pane="bottomLeft" activeCell="AI6" sqref="AI6"/>
    </sheetView>
  </sheetViews>
  <sheetFormatPr defaultRowHeight="26.25"/>
  <cols>
    <col min="1" max="1" width="5.42578125" style="1" customWidth="1"/>
    <col min="2" max="2" width="13.28515625" style="1" customWidth="1"/>
    <col min="3" max="3" width="7.28515625" style="1" customWidth="1"/>
    <col min="4" max="4" width="96.140625" style="27" customWidth="1"/>
    <col min="5" max="5" width="11.5703125" style="1" bestFit="1" customWidth="1"/>
    <col min="6" max="6" width="26.85546875" style="1" customWidth="1"/>
    <col min="7" max="7" width="24" style="158" hidden="1" customWidth="1"/>
    <col min="8" max="8" width="19.28515625" style="158" hidden="1" customWidth="1"/>
    <col min="9" max="9" width="22.5703125" style="159" hidden="1" customWidth="1"/>
    <col min="10" max="10" width="22.5703125" style="42" hidden="1" customWidth="1"/>
    <col min="11" max="11" width="25.28515625" style="28" hidden="1" customWidth="1"/>
    <col min="12" max="12" width="24.140625" style="28" hidden="1" customWidth="1"/>
    <col min="13" max="13" width="25.42578125" style="113" hidden="1" customWidth="1"/>
    <col min="14" max="14" width="18.28515625" style="1" hidden="1" customWidth="1"/>
    <col min="15" max="15" width="16" style="1" hidden="1" customWidth="1"/>
    <col min="16" max="16" width="18.140625" style="1" hidden="1" customWidth="1"/>
    <col min="17" max="17" width="19.5703125" style="1" hidden="1" customWidth="1"/>
    <col min="18" max="18" width="20.7109375" style="1" hidden="1" customWidth="1"/>
    <col min="19" max="19" width="16" style="178" hidden="1" customWidth="1"/>
    <col min="20" max="20" width="19.5703125" style="178" hidden="1" customWidth="1"/>
    <col min="21" max="21" width="19.42578125" style="178" hidden="1" customWidth="1"/>
    <col min="22" max="22" width="19.140625" style="1" hidden="1" customWidth="1"/>
    <col min="23" max="23" width="18.7109375" style="219" hidden="1" customWidth="1"/>
    <col min="24" max="24" width="13.7109375" style="29" hidden="1" customWidth="1"/>
    <col min="25" max="25" width="18.85546875" style="29" hidden="1" customWidth="1"/>
    <col min="26" max="26" width="15.42578125" style="29" hidden="1" customWidth="1"/>
    <col min="27" max="27" width="21.5703125" style="240" hidden="1" customWidth="1"/>
    <col min="28" max="28" width="17.28515625" style="150" hidden="1" customWidth="1"/>
    <col min="29" max="29" width="25.5703125" style="1" hidden="1" customWidth="1"/>
    <col min="30" max="16384" width="9.140625" style="1"/>
  </cols>
  <sheetData>
    <row r="1" spans="1:29">
      <c r="A1" s="339" t="s">
        <v>56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  <c r="T1" s="339"/>
      <c r="U1" s="339"/>
      <c r="V1" s="339"/>
      <c r="W1" s="339"/>
      <c r="X1" s="339"/>
      <c r="Y1" s="339"/>
      <c r="Z1" s="339"/>
      <c r="AA1" s="339"/>
      <c r="AB1" s="339"/>
      <c r="AC1" s="339"/>
    </row>
    <row r="2" spans="1:29">
      <c r="A2" s="339" t="s">
        <v>62</v>
      </c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  <c r="U2" s="339"/>
      <c r="V2" s="339"/>
      <c r="W2" s="339"/>
      <c r="X2" s="339"/>
      <c r="Y2" s="339"/>
      <c r="Z2" s="339"/>
      <c r="AA2" s="339"/>
      <c r="AB2" s="339"/>
      <c r="AC2" s="339"/>
    </row>
    <row r="3" spans="1:29">
      <c r="A3" s="340">
        <v>44560</v>
      </c>
      <c r="B3" s="341"/>
      <c r="C3" s="341"/>
      <c r="D3" s="341"/>
      <c r="E3" s="341"/>
      <c r="F3" s="341"/>
      <c r="G3" s="341"/>
      <c r="H3" s="341"/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</row>
    <row r="4" spans="1:29" ht="62.25" customHeight="1">
      <c r="A4" s="342" t="s">
        <v>0</v>
      </c>
      <c r="B4" s="342" t="s">
        <v>70</v>
      </c>
      <c r="C4" s="342" t="s">
        <v>54</v>
      </c>
      <c r="D4" s="342" t="s">
        <v>1</v>
      </c>
      <c r="E4" s="342" t="s">
        <v>2</v>
      </c>
      <c r="F4" s="342" t="s">
        <v>104</v>
      </c>
      <c r="G4" s="345" t="s">
        <v>73</v>
      </c>
      <c r="H4" s="345" t="s">
        <v>103</v>
      </c>
      <c r="I4" s="348" t="s">
        <v>105</v>
      </c>
      <c r="J4" s="351" t="s">
        <v>162</v>
      </c>
      <c r="K4" s="354" t="s">
        <v>154</v>
      </c>
      <c r="L4" s="355"/>
      <c r="M4" s="356"/>
      <c r="N4" s="354" t="s">
        <v>153</v>
      </c>
      <c r="O4" s="355"/>
      <c r="P4" s="356"/>
      <c r="Q4" s="354" t="s">
        <v>152</v>
      </c>
      <c r="R4" s="355"/>
      <c r="S4" s="356"/>
      <c r="T4" s="359" t="s">
        <v>58</v>
      </c>
      <c r="U4" s="360"/>
      <c r="V4" s="360"/>
      <c r="W4" s="361"/>
      <c r="X4" s="359" t="s">
        <v>492</v>
      </c>
      <c r="Y4" s="360"/>
      <c r="Z4" s="361"/>
      <c r="AA4" s="220" t="s">
        <v>59</v>
      </c>
      <c r="AB4" s="148"/>
      <c r="AC4" s="362" t="s">
        <v>67</v>
      </c>
    </row>
    <row r="5" spans="1:29" ht="50.25" customHeight="1">
      <c r="A5" s="343"/>
      <c r="B5" s="343"/>
      <c r="C5" s="343"/>
      <c r="D5" s="343"/>
      <c r="E5" s="343"/>
      <c r="F5" s="343"/>
      <c r="G5" s="346"/>
      <c r="H5" s="346"/>
      <c r="I5" s="349"/>
      <c r="J5" s="352"/>
      <c r="K5" s="365" t="s">
        <v>68</v>
      </c>
      <c r="L5" s="365" t="s">
        <v>69</v>
      </c>
      <c r="M5" s="368" t="s">
        <v>151</v>
      </c>
      <c r="N5" s="342" t="s">
        <v>55</v>
      </c>
      <c r="O5" s="342" t="s">
        <v>157</v>
      </c>
      <c r="P5" s="342" t="s">
        <v>63</v>
      </c>
      <c r="Q5" s="342" t="s">
        <v>55</v>
      </c>
      <c r="R5" s="342" t="s">
        <v>157</v>
      </c>
      <c r="S5" s="357" t="s">
        <v>63</v>
      </c>
      <c r="T5" s="366" t="s">
        <v>61</v>
      </c>
      <c r="U5" s="366" t="s">
        <v>74</v>
      </c>
      <c r="V5" s="362" t="s">
        <v>65</v>
      </c>
      <c r="W5" s="376" t="s">
        <v>64</v>
      </c>
      <c r="X5" s="378" t="s">
        <v>61</v>
      </c>
      <c r="Y5" s="378" t="s">
        <v>60</v>
      </c>
      <c r="Z5" s="415" t="s">
        <v>63</v>
      </c>
      <c r="AA5" s="416" t="s">
        <v>66</v>
      </c>
      <c r="AB5" s="280" t="s">
        <v>493</v>
      </c>
      <c r="AC5" s="363"/>
    </row>
    <row r="6" spans="1:29" ht="111.75" customHeight="1">
      <c r="A6" s="344"/>
      <c r="B6" s="344"/>
      <c r="C6" s="344"/>
      <c r="D6" s="344"/>
      <c r="E6" s="344"/>
      <c r="F6" s="344"/>
      <c r="G6" s="347"/>
      <c r="H6" s="347"/>
      <c r="I6" s="350"/>
      <c r="J6" s="353"/>
      <c r="K6" s="365"/>
      <c r="L6" s="365"/>
      <c r="M6" s="369"/>
      <c r="N6" s="344"/>
      <c r="O6" s="344"/>
      <c r="P6" s="344"/>
      <c r="Q6" s="344"/>
      <c r="R6" s="344"/>
      <c r="S6" s="358"/>
      <c r="T6" s="367"/>
      <c r="U6" s="367"/>
      <c r="V6" s="364"/>
      <c r="W6" s="377"/>
      <c r="X6" s="378"/>
      <c r="Y6" s="378"/>
      <c r="Z6" s="415"/>
      <c r="AA6" s="417"/>
      <c r="AB6" s="280"/>
      <c r="AC6" s="364"/>
    </row>
    <row r="7" spans="1:29" ht="28.5" customHeight="1">
      <c r="A7" s="243">
        <v>1</v>
      </c>
      <c r="B7" s="243">
        <v>2</v>
      </c>
      <c r="C7" s="243">
        <v>3</v>
      </c>
      <c r="D7" s="243">
        <v>4</v>
      </c>
      <c r="E7" s="243">
        <v>5</v>
      </c>
      <c r="F7" s="243">
        <v>6</v>
      </c>
      <c r="G7" s="152">
        <v>7</v>
      </c>
      <c r="H7" s="152">
        <v>8</v>
      </c>
      <c r="I7" s="151">
        <v>9</v>
      </c>
      <c r="J7" s="32">
        <v>10</v>
      </c>
      <c r="K7" s="2">
        <v>10</v>
      </c>
      <c r="L7" s="2">
        <v>11</v>
      </c>
      <c r="M7" s="71">
        <v>12</v>
      </c>
      <c r="N7" s="243">
        <v>14</v>
      </c>
      <c r="O7" s="243">
        <v>15</v>
      </c>
      <c r="P7" s="243">
        <v>16</v>
      </c>
      <c r="Q7" s="243">
        <v>17</v>
      </c>
      <c r="R7" s="243">
        <v>18</v>
      </c>
      <c r="S7" s="258">
        <v>19</v>
      </c>
      <c r="T7" s="258">
        <v>20</v>
      </c>
      <c r="U7" s="258">
        <v>21</v>
      </c>
      <c r="V7" s="243">
        <v>22</v>
      </c>
      <c r="W7" s="206">
        <v>23</v>
      </c>
      <c r="X7" s="243">
        <v>24</v>
      </c>
      <c r="Y7" s="243">
        <v>25</v>
      </c>
      <c r="Z7" s="243">
        <v>26</v>
      </c>
      <c r="AA7" s="221">
        <v>27</v>
      </c>
      <c r="AB7" s="258">
        <v>28</v>
      </c>
      <c r="AC7" s="243">
        <v>29</v>
      </c>
    </row>
    <row r="8" spans="1:29" s="61" customFormat="1">
      <c r="A8" s="307" t="s">
        <v>187</v>
      </c>
      <c r="B8" s="307"/>
      <c r="C8" s="307"/>
      <c r="D8" s="307"/>
      <c r="E8" s="57"/>
      <c r="F8" s="57"/>
      <c r="G8" s="153"/>
      <c r="H8" s="153"/>
      <c r="I8" s="153"/>
      <c r="J8" s="58"/>
      <c r="K8" s="59"/>
      <c r="L8" s="59"/>
      <c r="M8" s="59"/>
      <c r="N8" s="57"/>
      <c r="O8" s="57"/>
      <c r="P8" s="57"/>
      <c r="Q8" s="57"/>
      <c r="R8" s="57"/>
      <c r="S8" s="57"/>
      <c r="T8" s="57"/>
      <c r="U8" s="57"/>
      <c r="V8" s="57"/>
      <c r="W8" s="207"/>
      <c r="X8" s="57"/>
      <c r="Y8" s="57"/>
      <c r="Z8" s="57"/>
      <c r="AA8" s="222"/>
      <c r="AB8" s="57"/>
      <c r="AC8" s="60"/>
    </row>
    <row r="9" spans="1:29" s="61" customFormat="1">
      <c r="A9" s="329" t="s">
        <v>188</v>
      </c>
      <c r="B9" s="329"/>
      <c r="C9" s="329"/>
      <c r="D9" s="330"/>
      <c r="E9" s="370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1"/>
      <c r="V9" s="371"/>
      <c r="W9" s="371"/>
      <c r="X9" s="371"/>
      <c r="Y9" s="371"/>
      <c r="Z9" s="371"/>
      <c r="AA9" s="371"/>
      <c r="AB9" s="371"/>
      <c r="AC9" s="372"/>
    </row>
    <row r="10" spans="1:29" s="61" customFormat="1" ht="105">
      <c r="A10" s="272">
        <v>1</v>
      </c>
      <c r="B10" s="268" t="s">
        <v>189</v>
      </c>
      <c r="C10" s="268">
        <v>1</v>
      </c>
      <c r="D10" s="62" t="s">
        <v>190</v>
      </c>
      <c r="E10" s="254">
        <v>1</v>
      </c>
      <c r="F10" s="252">
        <v>1926.67</v>
      </c>
      <c r="G10" s="246">
        <v>1609.73</v>
      </c>
      <c r="H10" s="246">
        <v>215.09</v>
      </c>
      <c r="I10" s="246">
        <f>G10+H10</f>
        <v>1824.82</v>
      </c>
      <c r="J10" s="271" t="s">
        <v>191</v>
      </c>
      <c r="K10" s="248" t="s">
        <v>192</v>
      </c>
      <c r="L10" s="248" t="s">
        <v>193</v>
      </c>
      <c r="M10" s="248" t="s">
        <v>454</v>
      </c>
      <c r="N10" s="266">
        <v>0</v>
      </c>
      <c r="O10" s="266">
        <v>35.25</v>
      </c>
      <c r="P10" s="266">
        <f>N10+O10</f>
        <v>35.25</v>
      </c>
      <c r="Q10" s="266">
        <v>0</v>
      </c>
      <c r="R10" s="266">
        <v>35.25</v>
      </c>
      <c r="S10" s="266">
        <f>Q10+R10</f>
        <v>35.25</v>
      </c>
      <c r="T10" s="266">
        <v>0</v>
      </c>
      <c r="U10" s="266">
        <v>35.25</v>
      </c>
      <c r="V10" s="266">
        <f>T10+U10</f>
        <v>35.25</v>
      </c>
      <c r="W10" s="208">
        <f>V10/S10</f>
        <v>1</v>
      </c>
      <c r="X10" s="266">
        <f>Q10-T10</f>
        <v>0</v>
      </c>
      <c r="Y10" s="266">
        <f>R10-U10</f>
        <v>0</v>
      </c>
      <c r="Z10" s="266">
        <f>X10+Y10</f>
        <v>0</v>
      </c>
      <c r="AA10" s="247">
        <v>1890.98</v>
      </c>
      <c r="AB10" s="246">
        <v>0</v>
      </c>
      <c r="AC10" s="263" t="s">
        <v>102</v>
      </c>
    </row>
    <row r="11" spans="1:29" s="61" customFormat="1" ht="86.25" customHeight="1">
      <c r="A11" s="373">
        <v>2</v>
      </c>
      <c r="B11" s="282" t="s">
        <v>195</v>
      </c>
      <c r="C11" s="268" t="s">
        <v>196</v>
      </c>
      <c r="D11" s="62" t="s">
        <v>446</v>
      </c>
      <c r="E11" s="268">
        <v>23</v>
      </c>
      <c r="F11" s="285">
        <v>2134.94</v>
      </c>
      <c r="G11" s="276">
        <v>1929.66</v>
      </c>
      <c r="H11" s="276">
        <v>53.5</v>
      </c>
      <c r="I11" s="276">
        <f>G11+H11</f>
        <v>1983.16</v>
      </c>
      <c r="J11" s="336" t="s">
        <v>197</v>
      </c>
      <c r="K11" s="322" t="s">
        <v>192</v>
      </c>
      <c r="L11" s="322" t="s">
        <v>193</v>
      </c>
      <c r="M11" s="322" t="s">
        <v>455</v>
      </c>
      <c r="N11" s="266">
        <v>7.9</v>
      </c>
      <c r="O11" s="266">
        <v>3</v>
      </c>
      <c r="P11" s="266">
        <f>SUM(N11:O11)</f>
        <v>10.9</v>
      </c>
      <c r="Q11" s="266">
        <v>0</v>
      </c>
      <c r="R11" s="266">
        <v>2.91</v>
      </c>
      <c r="S11" s="266">
        <f>SUM(Q11:R11)</f>
        <v>2.91</v>
      </c>
      <c r="T11" s="266">
        <v>0</v>
      </c>
      <c r="U11" s="266">
        <v>2.91</v>
      </c>
      <c r="V11" s="266">
        <f>T11+U11</f>
        <v>2.91</v>
      </c>
      <c r="W11" s="208">
        <f>V11/S11</f>
        <v>1</v>
      </c>
      <c r="X11" s="266">
        <f t="shared" ref="X11:Y13" si="0">Q11-T11</f>
        <v>0</v>
      </c>
      <c r="Y11" s="266">
        <f t="shared" si="0"/>
        <v>0</v>
      </c>
      <c r="Z11" s="266">
        <f>X11+Y11</f>
        <v>0</v>
      </c>
      <c r="AA11" s="290">
        <v>2058.88</v>
      </c>
      <c r="AB11" s="276">
        <v>0</v>
      </c>
      <c r="AC11" s="316" t="s">
        <v>102</v>
      </c>
    </row>
    <row r="12" spans="1:29" s="61" customFormat="1" ht="78.75">
      <c r="A12" s="374"/>
      <c r="B12" s="283"/>
      <c r="C12" s="268" t="s">
        <v>199</v>
      </c>
      <c r="D12" s="62" t="s">
        <v>200</v>
      </c>
      <c r="E12" s="268">
        <v>137</v>
      </c>
      <c r="F12" s="286"/>
      <c r="G12" s="279"/>
      <c r="H12" s="279"/>
      <c r="I12" s="279"/>
      <c r="J12" s="336"/>
      <c r="K12" s="323"/>
      <c r="L12" s="323"/>
      <c r="M12" s="323"/>
      <c r="N12" s="266">
        <v>0</v>
      </c>
      <c r="O12" s="266">
        <v>13.4</v>
      </c>
      <c r="P12" s="266">
        <f>N12+O12</f>
        <v>13.4</v>
      </c>
      <c r="Q12" s="266">
        <v>0</v>
      </c>
      <c r="R12" s="266">
        <v>13.8</v>
      </c>
      <c r="S12" s="266">
        <f>Q12+R12</f>
        <v>13.8</v>
      </c>
      <c r="T12" s="266">
        <v>0</v>
      </c>
      <c r="U12" s="266">
        <v>13.8</v>
      </c>
      <c r="V12" s="266">
        <f>T12+U12</f>
        <v>13.8</v>
      </c>
      <c r="W12" s="208">
        <f>V12/S12</f>
        <v>1</v>
      </c>
      <c r="X12" s="266">
        <f t="shared" si="0"/>
        <v>0</v>
      </c>
      <c r="Y12" s="266">
        <f t="shared" si="0"/>
        <v>0</v>
      </c>
      <c r="Z12" s="266">
        <f>X12+Y12</f>
        <v>0</v>
      </c>
      <c r="AA12" s="291"/>
      <c r="AB12" s="279"/>
      <c r="AC12" s="317"/>
    </row>
    <row r="13" spans="1:29" s="61" customFormat="1" ht="105">
      <c r="A13" s="375"/>
      <c r="B13" s="284"/>
      <c r="C13" s="268" t="s">
        <v>201</v>
      </c>
      <c r="D13" s="62" t="s">
        <v>447</v>
      </c>
      <c r="E13" s="268">
        <v>28</v>
      </c>
      <c r="F13" s="287"/>
      <c r="G13" s="277"/>
      <c r="H13" s="277"/>
      <c r="I13" s="277"/>
      <c r="J13" s="336"/>
      <c r="K13" s="324"/>
      <c r="L13" s="324"/>
      <c r="M13" s="324"/>
      <c r="N13" s="266">
        <v>10.82</v>
      </c>
      <c r="O13" s="266">
        <v>16.29</v>
      </c>
      <c r="P13" s="266">
        <f>N13+O13</f>
        <v>27.11</v>
      </c>
      <c r="Q13" s="266">
        <v>9.68</v>
      </c>
      <c r="R13" s="266">
        <v>16.47</v>
      </c>
      <c r="S13" s="266">
        <f>Q13+R13</f>
        <v>26.15</v>
      </c>
      <c r="T13" s="266">
        <v>9.68</v>
      </c>
      <c r="U13" s="266">
        <v>16.47</v>
      </c>
      <c r="V13" s="266">
        <f>T13+U13</f>
        <v>26.15</v>
      </c>
      <c r="W13" s="208">
        <f>V13/S13</f>
        <v>1</v>
      </c>
      <c r="X13" s="266">
        <f t="shared" si="0"/>
        <v>0</v>
      </c>
      <c r="Y13" s="266">
        <f t="shared" si="0"/>
        <v>0</v>
      </c>
      <c r="Z13" s="266">
        <f>X13+Y13</f>
        <v>0</v>
      </c>
      <c r="AA13" s="292"/>
      <c r="AB13" s="277"/>
      <c r="AC13" s="318"/>
    </row>
    <row r="14" spans="1:29" s="66" customFormat="1">
      <c r="A14" s="296" t="s">
        <v>3</v>
      </c>
      <c r="B14" s="297"/>
      <c r="C14" s="297"/>
      <c r="D14" s="297"/>
      <c r="E14" s="63"/>
      <c r="F14" s="257">
        <f>SUM(F10:F13)</f>
        <v>4061.61</v>
      </c>
      <c r="G14" s="257">
        <f t="shared" ref="G14:I14" si="1">SUM(G10:G13)</f>
        <v>3539.3900000000003</v>
      </c>
      <c r="H14" s="257">
        <f t="shared" si="1"/>
        <v>268.59000000000003</v>
      </c>
      <c r="I14" s="257">
        <f t="shared" si="1"/>
        <v>3807.98</v>
      </c>
      <c r="J14" s="275"/>
      <c r="K14" s="64"/>
      <c r="L14" s="64"/>
      <c r="M14" s="64"/>
      <c r="N14" s="257">
        <f t="shared" ref="N14:Z14" si="2">SUM(N10:N13)</f>
        <v>18.72</v>
      </c>
      <c r="O14" s="257">
        <f t="shared" si="2"/>
        <v>67.94</v>
      </c>
      <c r="P14" s="257">
        <f t="shared" si="2"/>
        <v>86.66</v>
      </c>
      <c r="Q14" s="257">
        <f t="shared" si="2"/>
        <v>9.68</v>
      </c>
      <c r="R14" s="257">
        <f t="shared" si="2"/>
        <v>68.429999999999993</v>
      </c>
      <c r="S14" s="257">
        <f t="shared" si="2"/>
        <v>78.109999999999985</v>
      </c>
      <c r="T14" s="257">
        <f t="shared" si="2"/>
        <v>9.68</v>
      </c>
      <c r="U14" s="257">
        <f t="shared" si="2"/>
        <v>68.429999999999993</v>
      </c>
      <c r="V14" s="257">
        <f t="shared" si="2"/>
        <v>78.109999999999985</v>
      </c>
      <c r="W14" s="249">
        <f t="shared" ref="W14:W71" si="3">V14/S14</f>
        <v>1</v>
      </c>
      <c r="X14" s="257">
        <f t="shared" si="2"/>
        <v>0</v>
      </c>
      <c r="Y14" s="257">
        <f t="shared" si="2"/>
        <v>0</v>
      </c>
      <c r="Z14" s="257">
        <f t="shared" si="2"/>
        <v>0</v>
      </c>
      <c r="AA14" s="224">
        <f>SUM(AA10:AA13)</f>
        <v>3949.86</v>
      </c>
      <c r="AB14" s="257">
        <f>SUM(AB10:AB13)</f>
        <v>0</v>
      </c>
      <c r="AC14" s="257"/>
    </row>
    <row r="15" spans="1:29" s="61" customFormat="1">
      <c r="A15" s="302" t="s">
        <v>202</v>
      </c>
      <c r="B15" s="303"/>
      <c r="C15" s="303"/>
      <c r="D15" s="304"/>
      <c r="E15" s="67"/>
      <c r="F15" s="154"/>
      <c r="G15" s="154"/>
      <c r="H15" s="154"/>
      <c r="I15" s="154"/>
      <c r="J15" s="68"/>
      <c r="K15" s="69"/>
      <c r="L15" s="69"/>
      <c r="M15" s="69"/>
      <c r="N15" s="154"/>
      <c r="O15" s="154"/>
      <c r="P15" s="154"/>
      <c r="Q15" s="154"/>
      <c r="R15" s="154"/>
      <c r="S15" s="154"/>
      <c r="T15" s="154"/>
      <c r="U15" s="154"/>
      <c r="V15" s="154"/>
      <c r="W15" s="210"/>
      <c r="X15" s="154"/>
      <c r="Y15" s="154"/>
      <c r="Z15" s="154"/>
      <c r="AA15" s="225"/>
      <c r="AB15" s="154"/>
      <c r="AC15" s="70"/>
    </row>
    <row r="16" spans="1:29" s="61" customFormat="1" ht="78.75">
      <c r="A16" s="272">
        <v>3</v>
      </c>
      <c r="B16" s="268" t="s">
        <v>203</v>
      </c>
      <c r="C16" s="268">
        <v>3</v>
      </c>
      <c r="D16" s="62" t="s">
        <v>435</v>
      </c>
      <c r="E16" s="268">
        <v>6</v>
      </c>
      <c r="F16" s="252">
        <v>3066.49</v>
      </c>
      <c r="G16" s="246">
        <v>2915.69</v>
      </c>
      <c r="H16" s="246">
        <v>164.69</v>
      </c>
      <c r="I16" s="266">
        <f>H16+G16</f>
        <v>3080.38</v>
      </c>
      <c r="J16" s="271" t="s">
        <v>204</v>
      </c>
      <c r="K16" s="248" t="s">
        <v>205</v>
      </c>
      <c r="L16" s="248" t="s">
        <v>206</v>
      </c>
      <c r="M16" s="248" t="s">
        <v>456</v>
      </c>
      <c r="N16" s="266">
        <v>23.59</v>
      </c>
      <c r="O16" s="266">
        <v>47.07</v>
      </c>
      <c r="P16" s="266">
        <f t="shared" ref="P16:P21" si="4">N16+O16</f>
        <v>70.66</v>
      </c>
      <c r="Q16" s="266">
        <v>23.59</v>
      </c>
      <c r="R16" s="266">
        <v>47.27</v>
      </c>
      <c r="S16" s="266">
        <f t="shared" ref="S16:S22" si="5">Q16+R16</f>
        <v>70.86</v>
      </c>
      <c r="T16" s="266">
        <v>23.59</v>
      </c>
      <c r="U16" s="266">
        <v>47.27</v>
      </c>
      <c r="V16" s="266">
        <f t="shared" ref="V16:V71" si="6">T16+U16</f>
        <v>70.86</v>
      </c>
      <c r="W16" s="249">
        <f t="shared" si="3"/>
        <v>1</v>
      </c>
      <c r="X16" s="266">
        <f t="shared" ref="X16:Y22" si="7">Q16-T16</f>
        <v>0</v>
      </c>
      <c r="Y16" s="266">
        <f t="shared" si="7"/>
        <v>0</v>
      </c>
      <c r="Z16" s="266">
        <f>X16+Y16</f>
        <v>0</v>
      </c>
      <c r="AA16" s="247">
        <v>3050.1</v>
      </c>
      <c r="AB16" s="246">
        <f>I16-AA16</f>
        <v>30.2800000000002</v>
      </c>
      <c r="AC16" s="263" t="s">
        <v>102</v>
      </c>
    </row>
    <row r="17" spans="1:29" s="61" customFormat="1" ht="78.75">
      <c r="A17" s="272">
        <v>4</v>
      </c>
      <c r="B17" s="268" t="s">
        <v>207</v>
      </c>
      <c r="C17" s="268">
        <v>4</v>
      </c>
      <c r="D17" s="62" t="s">
        <v>436</v>
      </c>
      <c r="E17" s="268">
        <v>6</v>
      </c>
      <c r="F17" s="252">
        <v>1806.23</v>
      </c>
      <c r="G17" s="252">
        <v>1875.02</v>
      </c>
      <c r="H17" s="246">
        <v>94.14</v>
      </c>
      <c r="I17" s="266">
        <f>H17+G17</f>
        <v>1969.16</v>
      </c>
      <c r="J17" s="265" t="s">
        <v>208</v>
      </c>
      <c r="K17" s="264" t="s">
        <v>209</v>
      </c>
      <c r="L17" s="264" t="s">
        <v>210</v>
      </c>
      <c r="M17" s="264" t="s">
        <v>457</v>
      </c>
      <c r="N17" s="274">
        <v>6.65</v>
      </c>
      <c r="O17" s="274">
        <v>30.67</v>
      </c>
      <c r="P17" s="266">
        <f t="shared" si="4"/>
        <v>37.32</v>
      </c>
      <c r="Q17" s="274">
        <v>8.4</v>
      </c>
      <c r="R17" s="274">
        <v>24.6</v>
      </c>
      <c r="S17" s="266">
        <f t="shared" si="5"/>
        <v>33</v>
      </c>
      <c r="T17" s="266">
        <v>8.4</v>
      </c>
      <c r="U17" s="266">
        <v>24.6</v>
      </c>
      <c r="V17" s="266">
        <f t="shared" si="6"/>
        <v>33</v>
      </c>
      <c r="W17" s="249">
        <f t="shared" si="3"/>
        <v>1</v>
      </c>
      <c r="X17" s="266">
        <f t="shared" si="7"/>
        <v>0</v>
      </c>
      <c r="Y17" s="266">
        <f t="shared" si="7"/>
        <v>0</v>
      </c>
      <c r="Z17" s="266">
        <f t="shared" ref="Z17:Z22" si="8">X17+Y17</f>
        <v>0</v>
      </c>
      <c r="AA17" s="247">
        <v>1977.29</v>
      </c>
      <c r="AB17" s="246">
        <v>0</v>
      </c>
      <c r="AC17" s="263" t="s">
        <v>102</v>
      </c>
    </row>
    <row r="18" spans="1:29" s="61" customFormat="1" ht="78.75">
      <c r="A18" s="325">
        <v>5</v>
      </c>
      <c r="B18" s="282" t="s">
        <v>211</v>
      </c>
      <c r="C18" s="268" t="s">
        <v>212</v>
      </c>
      <c r="D18" s="62" t="s">
        <v>213</v>
      </c>
      <c r="E18" s="268">
        <v>30</v>
      </c>
      <c r="F18" s="285">
        <v>1748.83</v>
      </c>
      <c r="G18" s="276">
        <v>1978.15</v>
      </c>
      <c r="H18" s="276">
        <v>242.4</v>
      </c>
      <c r="I18" s="276">
        <f>G18+H18</f>
        <v>2220.5500000000002</v>
      </c>
      <c r="J18" s="293" t="s">
        <v>214</v>
      </c>
      <c r="K18" s="313" t="s">
        <v>215</v>
      </c>
      <c r="L18" s="322" t="s">
        <v>216</v>
      </c>
      <c r="M18" s="322" t="s">
        <v>458</v>
      </c>
      <c r="N18" s="266">
        <v>17.2</v>
      </c>
      <c r="O18" s="266">
        <v>14</v>
      </c>
      <c r="P18" s="266">
        <f t="shared" si="4"/>
        <v>31.2</v>
      </c>
      <c r="Q18" s="266">
        <v>17.2</v>
      </c>
      <c r="R18" s="266">
        <v>11.6</v>
      </c>
      <c r="S18" s="266">
        <f t="shared" si="5"/>
        <v>28.799999999999997</v>
      </c>
      <c r="T18" s="266">
        <v>17.2</v>
      </c>
      <c r="U18" s="266">
        <v>11.6</v>
      </c>
      <c r="V18" s="266">
        <f t="shared" si="6"/>
        <v>28.799999999999997</v>
      </c>
      <c r="W18" s="249">
        <f t="shared" si="3"/>
        <v>1</v>
      </c>
      <c r="X18" s="266">
        <f t="shared" si="7"/>
        <v>0</v>
      </c>
      <c r="Y18" s="266">
        <f t="shared" si="7"/>
        <v>0</v>
      </c>
      <c r="Z18" s="266">
        <f t="shared" si="8"/>
        <v>0</v>
      </c>
      <c r="AA18" s="290">
        <v>2251.5500000000002</v>
      </c>
      <c r="AB18" s="276">
        <v>0</v>
      </c>
      <c r="AC18" s="316" t="s">
        <v>102</v>
      </c>
    </row>
    <row r="19" spans="1:29" s="61" customFormat="1" ht="78.75">
      <c r="A19" s="327"/>
      <c r="B19" s="284"/>
      <c r="C19" s="268" t="s">
        <v>217</v>
      </c>
      <c r="D19" s="62" t="s">
        <v>437</v>
      </c>
      <c r="E19" s="268">
        <v>63</v>
      </c>
      <c r="F19" s="287"/>
      <c r="G19" s="277"/>
      <c r="H19" s="277"/>
      <c r="I19" s="277"/>
      <c r="J19" s="293"/>
      <c r="K19" s="315"/>
      <c r="L19" s="324"/>
      <c r="M19" s="324"/>
      <c r="N19" s="266">
        <v>17.05</v>
      </c>
      <c r="O19" s="266">
        <v>6</v>
      </c>
      <c r="P19" s="266">
        <f t="shared" si="4"/>
        <v>23.05</v>
      </c>
      <c r="Q19" s="266">
        <v>17.7</v>
      </c>
      <c r="R19" s="266">
        <v>5.6</v>
      </c>
      <c r="S19" s="266">
        <f t="shared" si="5"/>
        <v>23.299999999999997</v>
      </c>
      <c r="T19" s="266">
        <v>17.7</v>
      </c>
      <c r="U19" s="266">
        <v>5.6</v>
      </c>
      <c r="V19" s="266">
        <f t="shared" si="6"/>
        <v>23.299999999999997</v>
      </c>
      <c r="W19" s="249">
        <f t="shared" si="3"/>
        <v>1</v>
      </c>
      <c r="X19" s="266">
        <f t="shared" si="7"/>
        <v>0</v>
      </c>
      <c r="Y19" s="266">
        <f t="shared" si="7"/>
        <v>0</v>
      </c>
      <c r="Z19" s="266">
        <f t="shared" si="8"/>
        <v>0</v>
      </c>
      <c r="AA19" s="337"/>
      <c r="AB19" s="277"/>
      <c r="AC19" s="318"/>
    </row>
    <row r="20" spans="1:29" s="61" customFormat="1" ht="78.75">
      <c r="A20" s="272">
        <v>6</v>
      </c>
      <c r="B20" s="268" t="s">
        <v>218</v>
      </c>
      <c r="C20" s="268">
        <v>6</v>
      </c>
      <c r="D20" s="62" t="s">
        <v>219</v>
      </c>
      <c r="E20" s="268">
        <v>83</v>
      </c>
      <c r="F20" s="252">
        <v>2144.9699999999998</v>
      </c>
      <c r="G20" s="246">
        <v>2347.41</v>
      </c>
      <c r="H20" s="246">
        <v>348.23</v>
      </c>
      <c r="I20" s="266">
        <f>H20+G20</f>
        <v>2695.64</v>
      </c>
      <c r="J20" s="271" t="s">
        <v>220</v>
      </c>
      <c r="K20" s="248" t="s">
        <v>221</v>
      </c>
      <c r="L20" s="248" t="s">
        <v>462</v>
      </c>
      <c r="M20" s="248" t="s">
        <v>459</v>
      </c>
      <c r="N20" s="266">
        <v>6</v>
      </c>
      <c r="O20" s="266">
        <v>35.36</v>
      </c>
      <c r="P20" s="266">
        <f t="shared" si="4"/>
        <v>41.36</v>
      </c>
      <c r="Q20" s="266">
        <v>6</v>
      </c>
      <c r="R20" s="266">
        <v>35.36</v>
      </c>
      <c r="S20" s="266">
        <f t="shared" si="5"/>
        <v>41.36</v>
      </c>
      <c r="T20" s="266">
        <v>6</v>
      </c>
      <c r="U20" s="266">
        <v>35.36</v>
      </c>
      <c r="V20" s="266">
        <f t="shared" si="6"/>
        <v>41.36</v>
      </c>
      <c r="W20" s="249">
        <f t="shared" si="3"/>
        <v>1</v>
      </c>
      <c r="X20" s="266">
        <f t="shared" si="7"/>
        <v>0</v>
      </c>
      <c r="Y20" s="266">
        <f t="shared" si="7"/>
        <v>0</v>
      </c>
      <c r="Z20" s="266">
        <f t="shared" si="8"/>
        <v>0</v>
      </c>
      <c r="AA20" s="247">
        <v>2706.84</v>
      </c>
      <c r="AB20" s="246">
        <v>0</v>
      </c>
      <c r="AC20" s="263" t="s">
        <v>102</v>
      </c>
    </row>
    <row r="21" spans="1:29" s="61" customFormat="1" ht="78.75">
      <c r="A21" s="272">
        <v>7</v>
      </c>
      <c r="B21" s="268" t="s">
        <v>222</v>
      </c>
      <c r="C21" s="268">
        <v>7</v>
      </c>
      <c r="D21" s="62" t="s">
        <v>223</v>
      </c>
      <c r="E21" s="268">
        <v>57</v>
      </c>
      <c r="F21" s="252">
        <v>2168</v>
      </c>
      <c r="G21" s="246">
        <v>2499.41</v>
      </c>
      <c r="H21" s="246">
        <v>372.65</v>
      </c>
      <c r="I21" s="266">
        <f>H21+G21</f>
        <v>2872.06</v>
      </c>
      <c r="J21" s="271" t="s">
        <v>197</v>
      </c>
      <c r="K21" s="248" t="s">
        <v>224</v>
      </c>
      <c r="L21" s="248" t="s">
        <v>460</v>
      </c>
      <c r="M21" s="248" t="s">
        <v>460</v>
      </c>
      <c r="N21" s="266">
        <v>0</v>
      </c>
      <c r="O21" s="266">
        <v>41.38</v>
      </c>
      <c r="P21" s="266">
        <f t="shared" si="4"/>
        <v>41.38</v>
      </c>
      <c r="Q21" s="266">
        <v>0.3</v>
      </c>
      <c r="R21" s="266">
        <v>41.08</v>
      </c>
      <c r="S21" s="266">
        <f t="shared" si="5"/>
        <v>41.379999999999995</v>
      </c>
      <c r="T21" s="266">
        <v>0.3</v>
      </c>
      <c r="U21" s="266">
        <v>41.08</v>
      </c>
      <c r="V21" s="266">
        <f t="shared" si="6"/>
        <v>41.379999999999995</v>
      </c>
      <c r="W21" s="249">
        <f t="shared" si="3"/>
        <v>1</v>
      </c>
      <c r="X21" s="266">
        <f t="shared" si="7"/>
        <v>0</v>
      </c>
      <c r="Y21" s="266">
        <f t="shared" si="7"/>
        <v>0</v>
      </c>
      <c r="Z21" s="266">
        <f t="shared" si="8"/>
        <v>0</v>
      </c>
      <c r="AA21" s="247">
        <v>2900.44</v>
      </c>
      <c r="AB21" s="246">
        <v>0</v>
      </c>
      <c r="AC21" s="263" t="s">
        <v>102</v>
      </c>
    </row>
    <row r="22" spans="1:29" s="61" customFormat="1" ht="78.75" customHeight="1">
      <c r="A22" s="272">
        <v>8</v>
      </c>
      <c r="B22" s="268" t="s">
        <v>225</v>
      </c>
      <c r="C22" s="268">
        <v>8</v>
      </c>
      <c r="D22" s="62" t="s">
        <v>226</v>
      </c>
      <c r="E22" s="268">
        <v>57</v>
      </c>
      <c r="F22" s="252">
        <v>2249.1</v>
      </c>
      <c r="G22" s="246">
        <v>2449.94</v>
      </c>
      <c r="H22" s="246">
        <v>509.75</v>
      </c>
      <c r="I22" s="266">
        <f>H22+G22</f>
        <v>2959.69</v>
      </c>
      <c r="J22" s="271" t="s">
        <v>220</v>
      </c>
      <c r="K22" s="248" t="s">
        <v>227</v>
      </c>
      <c r="L22" s="248" t="s">
        <v>228</v>
      </c>
      <c r="M22" s="248" t="s">
        <v>461</v>
      </c>
      <c r="N22" s="266">
        <v>0</v>
      </c>
      <c r="O22" s="266">
        <v>44.51</v>
      </c>
      <c r="P22" s="266">
        <f>N22+O22</f>
        <v>44.51</v>
      </c>
      <c r="Q22" s="266">
        <v>0</v>
      </c>
      <c r="R22" s="266">
        <v>42.55</v>
      </c>
      <c r="S22" s="266">
        <f t="shared" si="5"/>
        <v>42.55</v>
      </c>
      <c r="T22" s="266">
        <v>0</v>
      </c>
      <c r="U22" s="266">
        <v>42.55</v>
      </c>
      <c r="V22" s="266">
        <f t="shared" si="6"/>
        <v>42.55</v>
      </c>
      <c r="W22" s="249">
        <f t="shared" si="3"/>
        <v>1</v>
      </c>
      <c r="X22" s="266">
        <f t="shared" si="7"/>
        <v>0</v>
      </c>
      <c r="Y22" s="266">
        <f t="shared" si="7"/>
        <v>0</v>
      </c>
      <c r="Z22" s="266">
        <f t="shared" si="8"/>
        <v>0</v>
      </c>
      <c r="AA22" s="247">
        <v>2939.45</v>
      </c>
      <c r="AB22" s="246">
        <f t="shared" ref="AB22" si="9">I22-AA22</f>
        <v>20.240000000000236</v>
      </c>
      <c r="AC22" s="262" t="s">
        <v>102</v>
      </c>
    </row>
    <row r="23" spans="1:29" s="66" customFormat="1">
      <c r="A23" s="296" t="s">
        <v>3</v>
      </c>
      <c r="B23" s="297"/>
      <c r="C23" s="297"/>
      <c r="D23" s="297"/>
      <c r="E23" s="63"/>
      <c r="F23" s="257">
        <f>SUM(F16:F22)</f>
        <v>13183.619999999999</v>
      </c>
      <c r="G23" s="257">
        <f t="shared" ref="G23:I23" si="10">SUM(G16:G22)</f>
        <v>14065.62</v>
      </c>
      <c r="H23" s="257">
        <f t="shared" si="10"/>
        <v>1731.8600000000001</v>
      </c>
      <c r="I23" s="257">
        <f t="shared" si="10"/>
        <v>15797.48</v>
      </c>
      <c r="J23" s="275"/>
      <c r="K23" s="64"/>
      <c r="L23" s="64"/>
      <c r="M23" s="64"/>
      <c r="N23" s="257">
        <f t="shared" ref="N23:V23" si="11">SUM(N16:N22)</f>
        <v>70.489999999999995</v>
      </c>
      <c r="O23" s="257">
        <f t="shared" si="11"/>
        <v>218.99</v>
      </c>
      <c r="P23" s="257">
        <f t="shared" si="11"/>
        <v>289.47999999999996</v>
      </c>
      <c r="Q23" s="257">
        <f t="shared" si="11"/>
        <v>73.19</v>
      </c>
      <c r="R23" s="257">
        <f t="shared" si="11"/>
        <v>208.06</v>
      </c>
      <c r="S23" s="257">
        <f t="shared" si="11"/>
        <v>281.25</v>
      </c>
      <c r="T23" s="257">
        <f t="shared" si="11"/>
        <v>73.19</v>
      </c>
      <c r="U23" s="257">
        <f t="shared" si="11"/>
        <v>208.06</v>
      </c>
      <c r="V23" s="257">
        <f t="shared" si="11"/>
        <v>281.25</v>
      </c>
      <c r="W23" s="249">
        <f t="shared" si="3"/>
        <v>1</v>
      </c>
      <c r="X23" s="257">
        <f t="shared" ref="X23:Y23" si="12">SUM(X16:X22)</f>
        <v>0</v>
      </c>
      <c r="Y23" s="257">
        <f t="shared" si="12"/>
        <v>0</v>
      </c>
      <c r="Z23" s="72">
        <f>X23+Y23</f>
        <v>0</v>
      </c>
      <c r="AA23" s="224">
        <f t="shared" ref="AA23:AB23" si="13">SUM(AA16:AA22)</f>
        <v>15825.669999999998</v>
      </c>
      <c r="AB23" s="257">
        <f t="shared" si="13"/>
        <v>50.520000000000437</v>
      </c>
      <c r="AC23" s="257"/>
    </row>
    <row r="24" spans="1:29" s="61" customFormat="1">
      <c r="A24" s="302" t="s">
        <v>229</v>
      </c>
      <c r="B24" s="303"/>
      <c r="C24" s="303"/>
      <c r="D24" s="304"/>
      <c r="E24" s="67"/>
      <c r="F24" s="154"/>
      <c r="G24" s="154"/>
      <c r="H24" s="154"/>
      <c r="I24" s="154"/>
      <c r="J24" s="68"/>
      <c r="K24" s="69"/>
      <c r="L24" s="69"/>
      <c r="M24" s="69"/>
      <c r="N24" s="154"/>
      <c r="O24" s="154"/>
      <c r="P24" s="154"/>
      <c r="Q24" s="154"/>
      <c r="R24" s="154"/>
      <c r="S24" s="154"/>
      <c r="T24" s="154"/>
      <c r="U24" s="154"/>
      <c r="V24" s="154"/>
      <c r="W24" s="249"/>
      <c r="X24" s="154"/>
      <c r="Y24" s="154"/>
      <c r="Z24" s="154"/>
      <c r="AA24" s="225"/>
      <c r="AB24" s="154"/>
      <c r="AC24" s="70"/>
    </row>
    <row r="25" spans="1:29" s="61" customFormat="1" ht="105">
      <c r="A25" s="325">
        <v>9</v>
      </c>
      <c r="B25" s="282" t="s">
        <v>230</v>
      </c>
      <c r="C25" s="268" t="s">
        <v>231</v>
      </c>
      <c r="D25" s="62" t="s">
        <v>232</v>
      </c>
      <c r="E25" s="268">
        <v>2</v>
      </c>
      <c r="F25" s="285">
        <v>2161.6799999999998</v>
      </c>
      <c r="G25" s="276">
        <v>2542.44</v>
      </c>
      <c r="H25" s="276">
        <v>220.68</v>
      </c>
      <c r="I25" s="276">
        <f>G25+H25</f>
        <v>2763.12</v>
      </c>
      <c r="J25" s="293" t="s">
        <v>233</v>
      </c>
      <c r="K25" s="322" t="s">
        <v>234</v>
      </c>
      <c r="L25" s="322" t="s">
        <v>235</v>
      </c>
      <c r="M25" s="322" t="s">
        <v>462</v>
      </c>
      <c r="N25" s="266">
        <v>23.83</v>
      </c>
      <c r="O25" s="266">
        <v>10.47</v>
      </c>
      <c r="P25" s="266">
        <f>N25+O25</f>
        <v>34.299999999999997</v>
      </c>
      <c r="Q25" s="266">
        <v>22.65</v>
      </c>
      <c r="R25" s="266">
        <v>10.92</v>
      </c>
      <c r="S25" s="266">
        <f>Q25+R25</f>
        <v>33.57</v>
      </c>
      <c r="T25" s="266">
        <v>22.65</v>
      </c>
      <c r="U25" s="266">
        <v>10.92</v>
      </c>
      <c r="V25" s="266">
        <f t="shared" si="6"/>
        <v>33.57</v>
      </c>
      <c r="W25" s="249">
        <f t="shared" si="3"/>
        <v>1</v>
      </c>
      <c r="X25" s="266">
        <f t="shared" ref="X25:Y28" si="14">Q25-T25</f>
        <v>0</v>
      </c>
      <c r="Y25" s="266">
        <f t="shared" si="14"/>
        <v>0</v>
      </c>
      <c r="Z25" s="266">
        <f>X25+Y25</f>
        <v>0</v>
      </c>
      <c r="AA25" s="290">
        <v>2725.45</v>
      </c>
      <c r="AB25" s="276">
        <f>I25-AA25</f>
        <v>37.670000000000073</v>
      </c>
      <c r="AC25" s="316" t="s">
        <v>102</v>
      </c>
    </row>
    <row r="26" spans="1:29" s="61" customFormat="1" ht="78.75">
      <c r="A26" s="327"/>
      <c r="B26" s="284"/>
      <c r="C26" s="268" t="s">
        <v>236</v>
      </c>
      <c r="D26" s="62" t="s">
        <v>237</v>
      </c>
      <c r="E26" s="268">
        <v>62</v>
      </c>
      <c r="F26" s="287"/>
      <c r="G26" s="277"/>
      <c r="H26" s="277"/>
      <c r="I26" s="277"/>
      <c r="J26" s="293"/>
      <c r="K26" s="324"/>
      <c r="L26" s="324"/>
      <c r="M26" s="324"/>
      <c r="N26" s="266">
        <v>4.8</v>
      </c>
      <c r="O26" s="266">
        <v>17.86</v>
      </c>
      <c r="P26" s="266">
        <f>N26+O26</f>
        <v>22.66</v>
      </c>
      <c r="Q26" s="266">
        <v>0</v>
      </c>
      <c r="R26" s="266">
        <v>15.26</v>
      </c>
      <c r="S26" s="266">
        <f>Q26+R26</f>
        <v>15.26</v>
      </c>
      <c r="T26" s="266">
        <v>0</v>
      </c>
      <c r="U26" s="266">
        <v>15.26</v>
      </c>
      <c r="V26" s="266">
        <f t="shared" si="6"/>
        <v>15.26</v>
      </c>
      <c r="W26" s="249">
        <f t="shared" si="3"/>
        <v>1</v>
      </c>
      <c r="X26" s="266">
        <f t="shared" si="14"/>
        <v>0</v>
      </c>
      <c r="Y26" s="266">
        <f t="shared" si="14"/>
        <v>0</v>
      </c>
      <c r="Z26" s="266">
        <f>X26+Y26</f>
        <v>0</v>
      </c>
      <c r="AA26" s="292"/>
      <c r="AB26" s="277"/>
      <c r="AC26" s="318"/>
    </row>
    <row r="27" spans="1:29" s="61" customFormat="1" ht="78.75">
      <c r="A27" s="272">
        <v>10</v>
      </c>
      <c r="B27" s="268" t="s">
        <v>238</v>
      </c>
      <c r="C27" s="268">
        <v>10</v>
      </c>
      <c r="D27" s="62" t="s">
        <v>239</v>
      </c>
      <c r="E27" s="268">
        <v>57</v>
      </c>
      <c r="F27" s="252">
        <v>1434.02</v>
      </c>
      <c r="G27" s="246">
        <v>1609.55</v>
      </c>
      <c r="H27" s="246">
        <v>144.25</v>
      </c>
      <c r="I27" s="266">
        <f>H27+G27</f>
        <v>1753.8</v>
      </c>
      <c r="J27" s="271" t="s">
        <v>240</v>
      </c>
      <c r="K27" s="248" t="s">
        <v>241</v>
      </c>
      <c r="L27" s="248" t="s">
        <v>242</v>
      </c>
      <c r="M27" s="248" t="s">
        <v>463</v>
      </c>
      <c r="N27" s="266">
        <v>0</v>
      </c>
      <c r="O27" s="266">
        <v>25.83</v>
      </c>
      <c r="P27" s="266">
        <f>N27+O27</f>
        <v>25.83</v>
      </c>
      <c r="Q27" s="266">
        <v>0</v>
      </c>
      <c r="R27" s="266">
        <v>26.06</v>
      </c>
      <c r="S27" s="266">
        <f>SUM(Q27:R27)</f>
        <v>26.06</v>
      </c>
      <c r="T27" s="266">
        <v>0</v>
      </c>
      <c r="U27" s="266">
        <v>26.06</v>
      </c>
      <c r="V27" s="266">
        <f t="shared" si="6"/>
        <v>26.06</v>
      </c>
      <c r="W27" s="249">
        <f t="shared" si="3"/>
        <v>1</v>
      </c>
      <c r="X27" s="266">
        <f t="shared" si="14"/>
        <v>0</v>
      </c>
      <c r="Y27" s="266">
        <f t="shared" si="14"/>
        <v>0</v>
      </c>
      <c r="Z27" s="266">
        <f>X27+Y27</f>
        <v>0</v>
      </c>
      <c r="AA27" s="247">
        <v>1750.33</v>
      </c>
      <c r="AB27" s="246">
        <f t="shared" ref="AB27:AB28" si="15">I27-AA27</f>
        <v>3.4700000000000273</v>
      </c>
      <c r="AC27" s="263" t="s">
        <v>102</v>
      </c>
    </row>
    <row r="28" spans="1:29" s="61" customFormat="1" ht="78.75">
      <c r="A28" s="272">
        <v>11</v>
      </c>
      <c r="B28" s="268" t="s">
        <v>243</v>
      </c>
      <c r="C28" s="268">
        <v>11</v>
      </c>
      <c r="D28" s="62" t="s">
        <v>438</v>
      </c>
      <c r="E28" s="268">
        <v>76</v>
      </c>
      <c r="F28" s="252">
        <v>1452.21</v>
      </c>
      <c r="G28" s="246">
        <v>1616.25</v>
      </c>
      <c r="H28" s="246">
        <v>98.97</v>
      </c>
      <c r="I28" s="266">
        <f>H28+G28</f>
        <v>1715.22</v>
      </c>
      <c r="J28" s="271" t="s">
        <v>240</v>
      </c>
      <c r="K28" s="248" t="s">
        <v>241</v>
      </c>
      <c r="L28" s="248" t="s">
        <v>242</v>
      </c>
      <c r="M28" s="248" t="s">
        <v>198</v>
      </c>
      <c r="N28" s="266">
        <v>6.14</v>
      </c>
      <c r="O28" s="266">
        <v>24.95</v>
      </c>
      <c r="P28" s="266">
        <f>SUM(N28:O28)</f>
        <v>31.09</v>
      </c>
      <c r="Q28" s="266">
        <v>6.12</v>
      </c>
      <c r="R28" s="266">
        <v>24.98</v>
      </c>
      <c r="S28" s="266">
        <f>Q28+R28</f>
        <v>31.1</v>
      </c>
      <c r="T28" s="266">
        <v>6.12</v>
      </c>
      <c r="U28" s="266">
        <v>24.98</v>
      </c>
      <c r="V28" s="266">
        <f t="shared" si="6"/>
        <v>31.1</v>
      </c>
      <c r="W28" s="249">
        <f t="shared" si="3"/>
        <v>1</v>
      </c>
      <c r="X28" s="266">
        <f t="shared" si="14"/>
        <v>0</v>
      </c>
      <c r="Y28" s="266">
        <f t="shared" si="14"/>
        <v>0</v>
      </c>
      <c r="Z28" s="266">
        <f>X28+Y28</f>
        <v>0</v>
      </c>
      <c r="AA28" s="247">
        <v>1666.76</v>
      </c>
      <c r="AB28" s="246">
        <f t="shared" si="15"/>
        <v>48.460000000000036</v>
      </c>
      <c r="AC28" s="263" t="s">
        <v>102</v>
      </c>
    </row>
    <row r="29" spans="1:29" s="66" customFormat="1">
      <c r="A29" s="296" t="s">
        <v>3</v>
      </c>
      <c r="B29" s="297"/>
      <c r="C29" s="297"/>
      <c r="D29" s="298"/>
      <c r="E29" s="257"/>
      <c r="F29" s="257">
        <f>SUM(F25:F28)</f>
        <v>5047.91</v>
      </c>
      <c r="G29" s="257">
        <f>SUM(G25:G28)</f>
        <v>5768.24</v>
      </c>
      <c r="H29" s="257">
        <f>SUM(H25:H28)</f>
        <v>463.9</v>
      </c>
      <c r="I29" s="257">
        <f>SUM(I25:I28)</f>
        <v>6232.14</v>
      </c>
      <c r="J29" s="275"/>
      <c r="K29" s="64"/>
      <c r="L29" s="64"/>
      <c r="M29" s="64"/>
      <c r="N29" s="257">
        <f>SUM(N25:N28)</f>
        <v>34.769999999999996</v>
      </c>
      <c r="O29" s="257">
        <f t="shared" ref="O29:V29" si="16">SUM(O25:O28)</f>
        <v>79.11</v>
      </c>
      <c r="P29" s="257">
        <f t="shared" si="16"/>
        <v>113.88</v>
      </c>
      <c r="Q29" s="257">
        <f t="shared" si="16"/>
        <v>28.77</v>
      </c>
      <c r="R29" s="257">
        <f t="shared" si="16"/>
        <v>77.22</v>
      </c>
      <c r="S29" s="257">
        <f t="shared" si="16"/>
        <v>105.99000000000001</v>
      </c>
      <c r="T29" s="257">
        <f t="shared" si="16"/>
        <v>28.77</v>
      </c>
      <c r="U29" s="257">
        <f t="shared" si="16"/>
        <v>77.22</v>
      </c>
      <c r="V29" s="257">
        <f t="shared" si="16"/>
        <v>105.99000000000001</v>
      </c>
      <c r="W29" s="249">
        <f t="shared" si="3"/>
        <v>1</v>
      </c>
      <c r="X29" s="257">
        <f>SUM(X25:X28)</f>
        <v>0</v>
      </c>
      <c r="Y29" s="257">
        <f>SUM(Y25:Y28)</f>
        <v>0</v>
      </c>
      <c r="Z29" s="257">
        <f>SUM(Z25:Z28)</f>
        <v>0</v>
      </c>
      <c r="AA29" s="224">
        <f>SUM(AA25:AA28)</f>
        <v>6142.54</v>
      </c>
      <c r="AB29" s="257">
        <f>SUM(AB25:AB28)</f>
        <v>89.600000000000136</v>
      </c>
      <c r="AC29" s="257"/>
    </row>
    <row r="30" spans="1:29" s="61" customFormat="1">
      <c r="A30" s="302" t="s">
        <v>244</v>
      </c>
      <c r="B30" s="303"/>
      <c r="C30" s="303"/>
      <c r="D30" s="304"/>
      <c r="E30" s="268"/>
      <c r="F30" s="274"/>
      <c r="G30" s="274"/>
      <c r="H30" s="274"/>
      <c r="I30" s="274"/>
      <c r="J30" s="265"/>
      <c r="K30" s="73"/>
      <c r="L30" s="73"/>
      <c r="M30" s="73"/>
      <c r="N30" s="274"/>
      <c r="O30" s="274"/>
      <c r="P30" s="266"/>
      <c r="Q30" s="274"/>
      <c r="R30" s="274"/>
      <c r="S30" s="266"/>
      <c r="T30" s="266"/>
      <c r="U30" s="266"/>
      <c r="V30" s="266"/>
      <c r="W30" s="249"/>
      <c r="X30" s="266"/>
      <c r="Y30" s="266"/>
      <c r="Z30" s="266"/>
      <c r="AA30" s="226"/>
      <c r="AB30" s="246"/>
      <c r="AC30" s="262"/>
    </row>
    <row r="31" spans="1:29" s="61" customFormat="1" ht="78.75">
      <c r="A31" s="325">
        <v>12</v>
      </c>
      <c r="B31" s="282" t="s">
        <v>245</v>
      </c>
      <c r="C31" s="268" t="s">
        <v>246</v>
      </c>
      <c r="D31" s="62" t="s">
        <v>439</v>
      </c>
      <c r="E31" s="268">
        <v>69</v>
      </c>
      <c r="F31" s="285">
        <v>1207.5</v>
      </c>
      <c r="G31" s="276">
        <v>1075.97</v>
      </c>
      <c r="H31" s="276">
        <v>183.74</v>
      </c>
      <c r="I31" s="276">
        <f>G31+H31</f>
        <v>1259.71</v>
      </c>
      <c r="J31" s="293" t="s">
        <v>247</v>
      </c>
      <c r="K31" s="322" t="s">
        <v>248</v>
      </c>
      <c r="L31" s="322" t="s">
        <v>249</v>
      </c>
      <c r="M31" s="322" t="s">
        <v>464</v>
      </c>
      <c r="N31" s="266">
        <v>16.399999999999999</v>
      </c>
      <c r="O31" s="266">
        <v>1.6</v>
      </c>
      <c r="P31" s="266">
        <f>N31+O31</f>
        <v>18</v>
      </c>
      <c r="Q31" s="266">
        <v>16.399999999999999</v>
      </c>
      <c r="R31" s="266">
        <v>1.6</v>
      </c>
      <c r="S31" s="266">
        <f>Q31+R31</f>
        <v>18</v>
      </c>
      <c r="T31" s="266">
        <v>16.399999999999999</v>
      </c>
      <c r="U31" s="266">
        <v>1.6</v>
      </c>
      <c r="V31" s="266">
        <f t="shared" si="6"/>
        <v>18</v>
      </c>
      <c r="W31" s="249">
        <f t="shared" si="3"/>
        <v>1</v>
      </c>
      <c r="X31" s="266">
        <f t="shared" ref="X31:Y32" si="17">Q31-T31</f>
        <v>0</v>
      </c>
      <c r="Y31" s="266">
        <f t="shared" si="17"/>
        <v>0</v>
      </c>
      <c r="Z31" s="266">
        <f>X31+Y31</f>
        <v>0</v>
      </c>
      <c r="AA31" s="290">
        <v>1259.94</v>
      </c>
      <c r="AB31" s="276">
        <f>I31-AA31</f>
        <v>-0.23000000000001819</v>
      </c>
      <c r="AC31" s="316" t="s">
        <v>102</v>
      </c>
    </row>
    <row r="32" spans="1:29" s="61" customFormat="1" ht="66.75" customHeight="1">
      <c r="A32" s="327"/>
      <c r="B32" s="284"/>
      <c r="C32" s="268" t="s">
        <v>250</v>
      </c>
      <c r="D32" s="62" t="s">
        <v>251</v>
      </c>
      <c r="E32" s="268">
        <v>6</v>
      </c>
      <c r="F32" s="287"/>
      <c r="G32" s="277"/>
      <c r="H32" s="277"/>
      <c r="I32" s="277"/>
      <c r="J32" s="293"/>
      <c r="K32" s="324"/>
      <c r="L32" s="324"/>
      <c r="M32" s="324"/>
      <c r="N32" s="266">
        <v>41.25</v>
      </c>
      <c r="O32" s="266">
        <v>0</v>
      </c>
      <c r="P32" s="266">
        <f>N32+O32</f>
        <v>41.25</v>
      </c>
      <c r="Q32" s="266">
        <v>25.95</v>
      </c>
      <c r="R32" s="266">
        <v>15.15</v>
      </c>
      <c r="S32" s="266">
        <f>Q32+R32</f>
        <v>41.1</v>
      </c>
      <c r="T32" s="266">
        <v>25.95</v>
      </c>
      <c r="U32" s="266">
        <v>15.15</v>
      </c>
      <c r="V32" s="266">
        <f t="shared" si="6"/>
        <v>41.1</v>
      </c>
      <c r="W32" s="249">
        <f t="shared" si="3"/>
        <v>1</v>
      </c>
      <c r="X32" s="266">
        <f t="shared" si="17"/>
        <v>0</v>
      </c>
      <c r="Y32" s="266">
        <f t="shared" si="17"/>
        <v>0</v>
      </c>
      <c r="Z32" s="266">
        <f>X32+Y32</f>
        <v>0</v>
      </c>
      <c r="AA32" s="292"/>
      <c r="AB32" s="277"/>
      <c r="AC32" s="318"/>
    </row>
    <row r="33" spans="1:29" s="66" customFormat="1">
      <c r="A33" s="296" t="s">
        <v>3</v>
      </c>
      <c r="B33" s="297"/>
      <c r="C33" s="297"/>
      <c r="D33" s="298"/>
      <c r="E33" s="257"/>
      <c r="F33" s="257">
        <f>SUM(F31)</f>
        <v>1207.5</v>
      </c>
      <c r="G33" s="257">
        <f>SUM(G31)</f>
        <v>1075.97</v>
      </c>
      <c r="H33" s="257">
        <f>SUM(H31)</f>
        <v>183.74</v>
      </c>
      <c r="I33" s="257">
        <f>SUM(I31)</f>
        <v>1259.71</v>
      </c>
      <c r="J33" s="275"/>
      <c r="K33" s="64"/>
      <c r="L33" s="64"/>
      <c r="M33" s="64"/>
      <c r="N33" s="257">
        <f t="shared" ref="N33:U33" si="18">SUM(N31:N32)</f>
        <v>57.65</v>
      </c>
      <c r="O33" s="257">
        <f t="shared" si="18"/>
        <v>1.6</v>
      </c>
      <c r="P33" s="257">
        <f t="shared" si="18"/>
        <v>59.25</v>
      </c>
      <c r="Q33" s="257">
        <f t="shared" si="18"/>
        <v>42.349999999999994</v>
      </c>
      <c r="R33" s="257">
        <f t="shared" si="18"/>
        <v>16.75</v>
      </c>
      <c r="S33" s="257">
        <f t="shared" si="18"/>
        <v>59.1</v>
      </c>
      <c r="T33" s="257">
        <f t="shared" si="18"/>
        <v>42.349999999999994</v>
      </c>
      <c r="U33" s="257">
        <f t="shared" si="18"/>
        <v>16.75</v>
      </c>
      <c r="V33" s="72">
        <f>V31+V32</f>
        <v>59.1</v>
      </c>
      <c r="W33" s="249">
        <f t="shared" si="3"/>
        <v>1</v>
      </c>
      <c r="X33" s="257">
        <f>SUM(X31:X32)</f>
        <v>0</v>
      </c>
      <c r="Y33" s="257">
        <f>SUM(Y31:Y32)</f>
        <v>0</v>
      </c>
      <c r="Z33" s="72">
        <f>X33+Y33</f>
        <v>0</v>
      </c>
      <c r="AA33" s="244">
        <f>SUM(AA31)</f>
        <v>1259.94</v>
      </c>
      <c r="AB33" s="182"/>
      <c r="AC33" s="257"/>
    </row>
    <row r="34" spans="1:29" s="61" customFormat="1">
      <c r="A34" s="302" t="s">
        <v>252</v>
      </c>
      <c r="B34" s="303"/>
      <c r="C34" s="303"/>
      <c r="D34" s="304"/>
      <c r="E34" s="268"/>
      <c r="F34" s="274"/>
      <c r="G34" s="274"/>
      <c r="H34" s="274"/>
      <c r="I34" s="274"/>
      <c r="J34" s="275"/>
      <c r="K34" s="73"/>
      <c r="L34" s="73"/>
      <c r="M34" s="73"/>
      <c r="N34" s="274"/>
      <c r="O34" s="274"/>
      <c r="P34" s="266"/>
      <c r="Q34" s="274"/>
      <c r="R34" s="274"/>
      <c r="S34" s="266"/>
      <c r="T34" s="266">
        <v>0</v>
      </c>
      <c r="U34" s="266">
        <v>0</v>
      </c>
      <c r="V34" s="266"/>
      <c r="W34" s="249"/>
      <c r="X34" s="266"/>
      <c r="Y34" s="266"/>
      <c r="Z34" s="266"/>
      <c r="AA34" s="226"/>
      <c r="AB34" s="246"/>
      <c r="AC34" s="262"/>
    </row>
    <row r="35" spans="1:29" s="61" customFormat="1" ht="60" customHeight="1">
      <c r="A35" s="325">
        <v>13</v>
      </c>
      <c r="B35" s="282" t="s">
        <v>253</v>
      </c>
      <c r="C35" s="268" t="s">
        <v>254</v>
      </c>
      <c r="D35" s="62" t="s">
        <v>448</v>
      </c>
      <c r="E35" s="268">
        <v>69</v>
      </c>
      <c r="F35" s="285">
        <v>1717.28</v>
      </c>
      <c r="G35" s="276">
        <v>1494.82</v>
      </c>
      <c r="H35" s="276">
        <v>0</v>
      </c>
      <c r="I35" s="276">
        <f>G35+H35</f>
        <v>1494.82</v>
      </c>
      <c r="J35" s="293" t="s">
        <v>197</v>
      </c>
      <c r="K35" s="322" t="s">
        <v>248</v>
      </c>
      <c r="L35" s="322" t="s">
        <v>453</v>
      </c>
      <c r="M35" s="322" t="s">
        <v>453</v>
      </c>
      <c r="N35" s="266">
        <v>22</v>
      </c>
      <c r="O35" s="266">
        <v>6.54</v>
      </c>
      <c r="P35" s="266">
        <f>N35+O35</f>
        <v>28.54</v>
      </c>
      <c r="Q35" s="266">
        <v>24.59</v>
      </c>
      <c r="R35" s="266">
        <v>2.4700000000000002</v>
      </c>
      <c r="S35" s="266">
        <f>Q35+R35</f>
        <v>27.06</v>
      </c>
      <c r="T35" s="266">
        <v>24.59</v>
      </c>
      <c r="U35" s="266">
        <v>2.4700000000000002</v>
      </c>
      <c r="V35" s="266">
        <f>T35+U35</f>
        <v>27.06</v>
      </c>
      <c r="W35" s="249">
        <f t="shared" si="3"/>
        <v>1</v>
      </c>
      <c r="X35" s="266">
        <f t="shared" ref="X35:Y36" si="19">Q35-T35</f>
        <v>0</v>
      </c>
      <c r="Y35" s="266">
        <f t="shared" si="19"/>
        <v>0</v>
      </c>
      <c r="Z35" s="266">
        <f>X35+Y35</f>
        <v>0</v>
      </c>
      <c r="AA35" s="290">
        <v>1390.06</v>
      </c>
      <c r="AB35" s="276">
        <f>I35-AA35</f>
        <v>104.75999999999999</v>
      </c>
      <c r="AC35" s="316" t="s">
        <v>102</v>
      </c>
    </row>
    <row r="36" spans="1:29" s="61" customFormat="1" ht="78.75">
      <c r="A36" s="327"/>
      <c r="B36" s="284"/>
      <c r="C36" s="268" t="s">
        <v>255</v>
      </c>
      <c r="D36" s="62" t="s">
        <v>256</v>
      </c>
      <c r="E36" s="268">
        <v>6</v>
      </c>
      <c r="F36" s="287"/>
      <c r="G36" s="277"/>
      <c r="H36" s="277"/>
      <c r="I36" s="277"/>
      <c r="J36" s="293"/>
      <c r="K36" s="324"/>
      <c r="L36" s="324"/>
      <c r="M36" s="324"/>
      <c r="N36" s="266">
        <v>29.64</v>
      </c>
      <c r="O36" s="266">
        <v>17.86</v>
      </c>
      <c r="P36" s="266">
        <f>N36+O36</f>
        <v>47.5</v>
      </c>
      <c r="Q36" s="266">
        <v>29.64</v>
      </c>
      <c r="R36" s="266">
        <v>18.13</v>
      </c>
      <c r="S36" s="266">
        <f>Q36+R36</f>
        <v>47.769999999999996</v>
      </c>
      <c r="T36" s="266">
        <v>29.64</v>
      </c>
      <c r="U36" s="266">
        <v>18.132000000000001</v>
      </c>
      <c r="V36" s="266">
        <f t="shared" si="6"/>
        <v>47.772000000000006</v>
      </c>
      <c r="W36" s="249">
        <f t="shared" si="3"/>
        <v>1.0000418672807203</v>
      </c>
      <c r="X36" s="266">
        <f t="shared" si="19"/>
        <v>0</v>
      </c>
      <c r="Y36" s="266">
        <f t="shared" si="19"/>
        <v>-2.0000000000024443E-3</v>
      </c>
      <c r="Z36" s="266">
        <f>X36+Y36</f>
        <v>-2.0000000000024443E-3</v>
      </c>
      <c r="AA36" s="292"/>
      <c r="AB36" s="277"/>
      <c r="AC36" s="318"/>
    </row>
    <row r="37" spans="1:29" s="66" customFormat="1">
      <c r="A37" s="296" t="s">
        <v>3</v>
      </c>
      <c r="B37" s="297"/>
      <c r="C37" s="297"/>
      <c r="D37" s="298"/>
      <c r="E37" s="257"/>
      <c r="F37" s="257">
        <f>SUM(F35)</f>
        <v>1717.28</v>
      </c>
      <c r="G37" s="257">
        <f>SUM(G35)</f>
        <v>1494.82</v>
      </c>
      <c r="H37" s="257">
        <f>SUM(H35)</f>
        <v>0</v>
      </c>
      <c r="I37" s="257">
        <f>SUM(I35)</f>
        <v>1494.82</v>
      </c>
      <c r="J37" s="275"/>
      <c r="K37" s="64"/>
      <c r="L37" s="64"/>
      <c r="M37" s="64"/>
      <c r="N37" s="257">
        <f>SUM(N35:N36)</f>
        <v>51.64</v>
      </c>
      <c r="O37" s="257">
        <f t="shared" ref="O37:V37" si="20">SUM(O35:O36)</f>
        <v>24.4</v>
      </c>
      <c r="P37" s="257">
        <f t="shared" si="20"/>
        <v>76.039999999999992</v>
      </c>
      <c r="Q37" s="257">
        <f t="shared" si="20"/>
        <v>54.230000000000004</v>
      </c>
      <c r="R37" s="257">
        <f t="shared" si="20"/>
        <v>20.599999999999998</v>
      </c>
      <c r="S37" s="257">
        <f t="shared" si="20"/>
        <v>74.83</v>
      </c>
      <c r="T37" s="257">
        <f t="shared" si="20"/>
        <v>54.230000000000004</v>
      </c>
      <c r="U37" s="257">
        <f t="shared" si="20"/>
        <v>20.602</v>
      </c>
      <c r="V37" s="257">
        <f t="shared" si="20"/>
        <v>74.832000000000008</v>
      </c>
      <c r="W37" s="249">
        <f t="shared" si="3"/>
        <v>1.00002672724843</v>
      </c>
      <c r="X37" s="257">
        <f>SUM(X35:X36)</f>
        <v>0</v>
      </c>
      <c r="Y37" s="257">
        <f>SUM(Y35:Y36)</f>
        <v>-2.0000000000024443E-3</v>
      </c>
      <c r="Z37" s="72">
        <f>X37+Y37</f>
        <v>-2.0000000000024443E-3</v>
      </c>
      <c r="AA37" s="224">
        <f>SUM(AA35:AA36)</f>
        <v>1390.06</v>
      </c>
      <c r="AB37" s="257">
        <f>SUM(AB35:AB36)</f>
        <v>104.75999999999999</v>
      </c>
      <c r="AC37" s="257"/>
    </row>
    <row r="38" spans="1:29" s="122" customFormat="1">
      <c r="A38" s="299" t="s">
        <v>429</v>
      </c>
      <c r="B38" s="300"/>
      <c r="C38" s="300"/>
      <c r="D38" s="301"/>
      <c r="E38" s="119"/>
      <c r="F38" s="119">
        <f>F37+F33+F29+F23+F14</f>
        <v>25217.919999999998</v>
      </c>
      <c r="G38" s="119">
        <f t="shared" ref="G38:I38" si="21">G37+G33+G29+G23+G14</f>
        <v>25944.04</v>
      </c>
      <c r="H38" s="119">
        <f t="shared" si="21"/>
        <v>2648.09</v>
      </c>
      <c r="I38" s="119">
        <f t="shared" si="21"/>
        <v>28592.13</v>
      </c>
      <c r="J38" s="120"/>
      <c r="K38" s="121"/>
      <c r="L38" s="121"/>
      <c r="M38" s="121"/>
      <c r="N38" s="119">
        <f>N37+N33+N29+N23+N14</f>
        <v>233.27</v>
      </c>
      <c r="O38" s="119">
        <f t="shared" ref="O38:V38" si="22">O37+O33+O29+O23+O14</f>
        <v>392.04</v>
      </c>
      <c r="P38" s="119">
        <f t="shared" si="22"/>
        <v>625.30999999999995</v>
      </c>
      <c r="Q38" s="119">
        <f t="shared" si="22"/>
        <v>208.22</v>
      </c>
      <c r="R38" s="119">
        <f t="shared" si="22"/>
        <v>391.06</v>
      </c>
      <c r="S38" s="257">
        <f t="shared" si="22"/>
        <v>599.28000000000009</v>
      </c>
      <c r="T38" s="119">
        <f t="shared" si="22"/>
        <v>208.22</v>
      </c>
      <c r="U38" s="119">
        <f t="shared" si="22"/>
        <v>391.06200000000001</v>
      </c>
      <c r="V38" s="119">
        <f t="shared" si="22"/>
        <v>599.28200000000004</v>
      </c>
      <c r="W38" s="249">
        <f t="shared" si="3"/>
        <v>1.000003337338139</v>
      </c>
      <c r="X38" s="119">
        <f>X37+X33+X29+X23+X14</f>
        <v>0</v>
      </c>
      <c r="Y38" s="119">
        <f t="shared" ref="Y38:AB38" si="23">Y37+Y33+Y29+Y23+Y14</f>
        <v>-2.0000000000024443E-3</v>
      </c>
      <c r="Z38" s="119">
        <f t="shared" si="23"/>
        <v>-2.0000000000024443E-3</v>
      </c>
      <c r="AA38" s="224">
        <f t="shared" si="23"/>
        <v>28568.07</v>
      </c>
      <c r="AB38" s="119">
        <f t="shared" si="23"/>
        <v>244.88000000000056</v>
      </c>
      <c r="AC38" s="119"/>
    </row>
    <row r="39" spans="1:29" s="56" customFormat="1" ht="27">
      <c r="A39" s="309" t="s">
        <v>440</v>
      </c>
      <c r="B39" s="310"/>
      <c r="C39" s="310"/>
      <c r="D39" s="311"/>
      <c r="E39" s="6"/>
      <c r="F39" s="6"/>
      <c r="G39" s="6"/>
      <c r="H39" s="6"/>
      <c r="I39" s="257"/>
      <c r="J39" s="33"/>
      <c r="K39" s="261"/>
      <c r="L39" s="261"/>
      <c r="M39" s="64"/>
      <c r="N39" s="6"/>
      <c r="O39" s="6"/>
      <c r="P39" s="6"/>
      <c r="Q39" s="6"/>
      <c r="R39" s="6"/>
      <c r="S39" s="257"/>
      <c r="T39" s="257"/>
      <c r="U39" s="257"/>
      <c r="V39" s="6"/>
      <c r="W39" s="249"/>
      <c r="X39" s="6"/>
      <c r="Y39" s="6"/>
      <c r="Z39" s="6"/>
      <c r="AA39" s="228"/>
      <c r="AB39" s="182"/>
      <c r="AC39" s="6"/>
    </row>
    <row r="40" spans="1:29" s="61" customFormat="1">
      <c r="A40" s="328" t="s">
        <v>441</v>
      </c>
      <c r="B40" s="329"/>
      <c r="C40" s="329"/>
      <c r="D40" s="330"/>
      <c r="E40" s="268"/>
      <c r="F40" s="274"/>
      <c r="G40" s="274"/>
      <c r="H40" s="274"/>
      <c r="I40" s="274"/>
      <c r="J40" s="265"/>
      <c r="K40" s="73"/>
      <c r="L40" s="73"/>
      <c r="M40" s="73"/>
      <c r="N40" s="274"/>
      <c r="O40" s="274"/>
      <c r="P40" s="266"/>
      <c r="Q40" s="274"/>
      <c r="R40" s="274"/>
      <c r="S40" s="266"/>
      <c r="T40" s="266"/>
      <c r="U40" s="266"/>
      <c r="V40" s="266"/>
      <c r="W40" s="249"/>
      <c r="X40" s="266"/>
      <c r="Y40" s="266"/>
      <c r="Z40" s="266"/>
      <c r="AA40" s="226"/>
      <c r="AB40" s="246"/>
      <c r="AC40" s="262"/>
    </row>
    <row r="41" spans="1:29" s="61" customFormat="1" ht="78.75">
      <c r="A41" s="325">
        <v>14</v>
      </c>
      <c r="B41" s="282" t="s">
        <v>257</v>
      </c>
      <c r="C41" s="268" t="s">
        <v>258</v>
      </c>
      <c r="D41" s="62" t="s">
        <v>259</v>
      </c>
      <c r="E41" s="268">
        <v>93</v>
      </c>
      <c r="F41" s="319">
        <v>2266.02</v>
      </c>
      <c r="G41" s="319">
        <v>2212.08</v>
      </c>
      <c r="H41" s="319">
        <v>-7.17</v>
      </c>
      <c r="I41" s="319">
        <f>G41+H41</f>
        <v>2204.91</v>
      </c>
      <c r="J41" s="293" t="s">
        <v>260</v>
      </c>
      <c r="K41" s="322">
        <v>41194</v>
      </c>
      <c r="L41" s="322">
        <v>41528</v>
      </c>
      <c r="M41" s="322" t="s">
        <v>465</v>
      </c>
      <c r="N41" s="74">
        <v>31.57</v>
      </c>
      <c r="O41" s="74">
        <v>1.456</v>
      </c>
      <c r="P41" s="74">
        <f>N41+O41</f>
        <v>33.026000000000003</v>
      </c>
      <c r="Q41" s="74">
        <v>33.03</v>
      </c>
      <c r="R41" s="74">
        <v>0</v>
      </c>
      <c r="S41" s="266">
        <f>SUM(Q41:R41)</f>
        <v>33.03</v>
      </c>
      <c r="T41" s="266">
        <v>33.03</v>
      </c>
      <c r="U41" s="74">
        <v>0</v>
      </c>
      <c r="V41" s="266">
        <f t="shared" si="6"/>
        <v>33.03</v>
      </c>
      <c r="W41" s="249">
        <f t="shared" si="3"/>
        <v>1</v>
      </c>
      <c r="X41" s="266">
        <f t="shared" ref="X41:Y43" si="24">Q41-T41</f>
        <v>0</v>
      </c>
      <c r="Y41" s="266">
        <f t="shared" si="24"/>
        <v>0</v>
      </c>
      <c r="Z41" s="266">
        <f>X41+Y41</f>
        <v>0</v>
      </c>
      <c r="AA41" s="290">
        <v>2220.59</v>
      </c>
      <c r="AB41" s="276">
        <v>0</v>
      </c>
      <c r="AC41" s="316" t="s">
        <v>102</v>
      </c>
    </row>
    <row r="42" spans="1:29" s="61" customFormat="1" ht="105">
      <c r="A42" s="326"/>
      <c r="B42" s="283"/>
      <c r="C42" s="268" t="s">
        <v>261</v>
      </c>
      <c r="D42" s="62" t="s">
        <v>449</v>
      </c>
      <c r="E42" s="268">
        <v>55</v>
      </c>
      <c r="F42" s="320"/>
      <c r="G42" s="320"/>
      <c r="H42" s="320"/>
      <c r="I42" s="320"/>
      <c r="J42" s="293"/>
      <c r="K42" s="323"/>
      <c r="L42" s="323"/>
      <c r="M42" s="323"/>
      <c r="N42" s="74">
        <v>0</v>
      </c>
      <c r="O42" s="74">
        <v>20.96</v>
      </c>
      <c r="P42" s="74">
        <f>N42+O42</f>
        <v>20.96</v>
      </c>
      <c r="Q42" s="74">
        <v>0</v>
      </c>
      <c r="R42" s="74">
        <v>20.96</v>
      </c>
      <c r="S42" s="266">
        <f>SUM(Q42:R42)</f>
        <v>20.96</v>
      </c>
      <c r="T42" s="266">
        <v>0</v>
      </c>
      <c r="U42" s="74">
        <v>20.96</v>
      </c>
      <c r="V42" s="266">
        <f t="shared" si="6"/>
        <v>20.96</v>
      </c>
      <c r="W42" s="249">
        <f t="shared" si="3"/>
        <v>1</v>
      </c>
      <c r="X42" s="266">
        <f t="shared" si="24"/>
        <v>0</v>
      </c>
      <c r="Y42" s="266">
        <f t="shared" si="24"/>
        <v>0</v>
      </c>
      <c r="Z42" s="266">
        <f>X42+Y42</f>
        <v>0</v>
      </c>
      <c r="AA42" s="291"/>
      <c r="AB42" s="279"/>
      <c r="AC42" s="317"/>
    </row>
    <row r="43" spans="1:29" s="61" customFormat="1" ht="105">
      <c r="A43" s="327"/>
      <c r="B43" s="284"/>
      <c r="C43" s="268" t="s">
        <v>262</v>
      </c>
      <c r="D43" s="62" t="s">
        <v>263</v>
      </c>
      <c r="E43" s="268">
        <v>54</v>
      </c>
      <c r="F43" s="321"/>
      <c r="G43" s="321"/>
      <c r="H43" s="321"/>
      <c r="I43" s="321"/>
      <c r="J43" s="293"/>
      <c r="K43" s="324"/>
      <c r="L43" s="324"/>
      <c r="M43" s="324"/>
      <c r="N43" s="74">
        <v>7.2</v>
      </c>
      <c r="O43" s="74">
        <v>7.85</v>
      </c>
      <c r="P43" s="74">
        <f>N43+O43</f>
        <v>15.05</v>
      </c>
      <c r="Q43" s="74">
        <v>9.8569999999999993</v>
      </c>
      <c r="R43" s="74">
        <v>8.8840000000000003</v>
      </c>
      <c r="S43" s="266">
        <f>SUM(Q43:R43)</f>
        <v>18.741</v>
      </c>
      <c r="T43" s="74">
        <v>9.8569999999999993</v>
      </c>
      <c r="U43" s="74">
        <v>8.8840000000000003</v>
      </c>
      <c r="V43" s="266">
        <f t="shared" si="6"/>
        <v>18.741</v>
      </c>
      <c r="W43" s="249">
        <f t="shared" si="3"/>
        <v>1</v>
      </c>
      <c r="X43" s="266">
        <f t="shared" si="24"/>
        <v>0</v>
      </c>
      <c r="Y43" s="266">
        <f t="shared" si="24"/>
        <v>0</v>
      </c>
      <c r="Z43" s="266">
        <f>X43+Y43</f>
        <v>0</v>
      </c>
      <c r="AA43" s="292"/>
      <c r="AB43" s="277"/>
      <c r="AC43" s="318"/>
    </row>
    <row r="44" spans="1:29" s="66" customFormat="1">
      <c r="A44" s="296" t="s">
        <v>3</v>
      </c>
      <c r="B44" s="297"/>
      <c r="C44" s="297"/>
      <c r="D44" s="297"/>
      <c r="E44" s="63"/>
      <c r="F44" s="257">
        <f>SUM(F41)</f>
        <v>2266.02</v>
      </c>
      <c r="G44" s="257">
        <f>SUM(G41:G43)</f>
        <v>2212.08</v>
      </c>
      <c r="H44" s="257">
        <f>SUM(H41:H43)</f>
        <v>-7.17</v>
      </c>
      <c r="I44" s="257">
        <f>SUM(I41:I43)</f>
        <v>2204.91</v>
      </c>
      <c r="J44" s="275"/>
      <c r="K44" s="64"/>
      <c r="L44" s="64"/>
      <c r="M44" s="64"/>
      <c r="N44" s="257">
        <f t="shared" ref="N44:T44" si="25">SUM(N41:N43)</f>
        <v>38.770000000000003</v>
      </c>
      <c r="O44" s="257">
        <f t="shared" si="25"/>
        <v>30.265999999999998</v>
      </c>
      <c r="P44" s="257">
        <f t="shared" si="25"/>
        <v>69.036000000000001</v>
      </c>
      <c r="Q44" s="257">
        <f t="shared" si="25"/>
        <v>42.887</v>
      </c>
      <c r="R44" s="257">
        <f t="shared" si="25"/>
        <v>29.844000000000001</v>
      </c>
      <c r="S44" s="257">
        <f t="shared" si="25"/>
        <v>72.730999999999995</v>
      </c>
      <c r="T44" s="257">
        <f t="shared" si="25"/>
        <v>42.887</v>
      </c>
      <c r="U44" s="257">
        <f>SUM(U41:U43)</f>
        <v>29.844000000000001</v>
      </c>
      <c r="V44" s="72">
        <f>SUM(V41:V43)</f>
        <v>72.730999999999995</v>
      </c>
      <c r="W44" s="249">
        <f t="shared" si="3"/>
        <v>1</v>
      </c>
      <c r="X44" s="257">
        <f>SUM(X41:X43)</f>
        <v>0</v>
      </c>
      <c r="Y44" s="257">
        <f>SUM(Y41:Y43)</f>
        <v>0</v>
      </c>
      <c r="Z44" s="72">
        <f>X44+Y44</f>
        <v>0</v>
      </c>
      <c r="AA44" s="244">
        <f>SUM(AA41)</f>
        <v>2220.59</v>
      </c>
      <c r="AB44" s="182">
        <f>SUM(AB41)</f>
        <v>0</v>
      </c>
      <c r="AC44" s="257"/>
    </row>
    <row r="45" spans="1:29" s="61" customFormat="1">
      <c r="A45" s="302" t="s">
        <v>264</v>
      </c>
      <c r="B45" s="303"/>
      <c r="C45" s="303"/>
      <c r="D45" s="304"/>
      <c r="E45" s="268"/>
      <c r="F45" s="274"/>
      <c r="G45" s="274"/>
      <c r="H45" s="274"/>
      <c r="I45" s="274"/>
      <c r="J45" s="265"/>
      <c r="K45" s="73"/>
      <c r="L45" s="73"/>
      <c r="M45" s="73"/>
      <c r="N45" s="274"/>
      <c r="O45" s="274"/>
      <c r="P45" s="266"/>
      <c r="Q45" s="274"/>
      <c r="R45" s="274"/>
      <c r="S45" s="266"/>
      <c r="T45" s="266"/>
      <c r="U45" s="266"/>
      <c r="V45" s="266"/>
      <c r="W45" s="249"/>
      <c r="X45" s="266"/>
      <c r="Y45" s="266"/>
      <c r="Z45" s="266"/>
      <c r="AA45" s="226"/>
      <c r="AB45" s="246"/>
      <c r="AC45" s="262"/>
    </row>
    <row r="46" spans="1:29" s="61" customFormat="1" ht="105">
      <c r="A46" s="325">
        <v>15</v>
      </c>
      <c r="B46" s="282" t="s">
        <v>265</v>
      </c>
      <c r="C46" s="268" t="s">
        <v>266</v>
      </c>
      <c r="D46" s="75" t="s">
        <v>267</v>
      </c>
      <c r="E46" s="268">
        <v>1</v>
      </c>
      <c r="F46" s="285">
        <v>2144.9699999999998</v>
      </c>
      <c r="G46" s="285">
        <v>2464.85</v>
      </c>
      <c r="H46" s="285">
        <v>174.28</v>
      </c>
      <c r="I46" s="285">
        <f>H46+G46</f>
        <v>2639.13</v>
      </c>
      <c r="J46" s="312" t="s">
        <v>268</v>
      </c>
      <c r="K46" s="313" t="s">
        <v>269</v>
      </c>
      <c r="L46" s="313" t="s">
        <v>270</v>
      </c>
      <c r="M46" s="313" t="s">
        <v>464</v>
      </c>
      <c r="N46" s="274">
        <v>12</v>
      </c>
      <c r="O46" s="274">
        <v>4</v>
      </c>
      <c r="P46" s="266">
        <f>O46+N46</f>
        <v>16</v>
      </c>
      <c r="Q46" s="274">
        <v>12</v>
      </c>
      <c r="R46" s="274">
        <v>4</v>
      </c>
      <c r="S46" s="266">
        <f>Q46+R46</f>
        <v>16</v>
      </c>
      <c r="T46" s="266">
        <v>12</v>
      </c>
      <c r="U46" s="266">
        <v>4</v>
      </c>
      <c r="V46" s="266">
        <f>T46+U46</f>
        <v>16</v>
      </c>
      <c r="W46" s="249">
        <f t="shared" si="3"/>
        <v>1</v>
      </c>
      <c r="X46" s="266">
        <f t="shared" ref="X46:Y52" si="26">Q46-T46</f>
        <v>0</v>
      </c>
      <c r="Y46" s="266">
        <f t="shared" si="26"/>
        <v>0</v>
      </c>
      <c r="Z46" s="266">
        <f t="shared" ref="Z46:Z52" si="27">X46+Y46</f>
        <v>0</v>
      </c>
      <c r="AA46" s="290">
        <v>2646.71</v>
      </c>
      <c r="AB46" s="276">
        <f>I46-AA46</f>
        <v>-7.5799999999999272</v>
      </c>
      <c r="AC46" s="316" t="s">
        <v>271</v>
      </c>
    </row>
    <row r="47" spans="1:29" s="61" customFormat="1" ht="84" customHeight="1">
      <c r="A47" s="326"/>
      <c r="B47" s="283"/>
      <c r="C47" s="268" t="s">
        <v>272</v>
      </c>
      <c r="D47" s="75" t="s">
        <v>273</v>
      </c>
      <c r="E47" s="268">
        <v>31</v>
      </c>
      <c r="F47" s="286"/>
      <c r="G47" s="286"/>
      <c r="H47" s="286"/>
      <c r="I47" s="286"/>
      <c r="J47" s="312"/>
      <c r="K47" s="314"/>
      <c r="L47" s="314"/>
      <c r="M47" s="314"/>
      <c r="N47" s="274">
        <v>20</v>
      </c>
      <c r="O47" s="274">
        <v>0</v>
      </c>
      <c r="P47" s="266">
        <f>O47+N47</f>
        <v>20</v>
      </c>
      <c r="Q47" s="274">
        <v>20</v>
      </c>
      <c r="R47" s="274">
        <v>10</v>
      </c>
      <c r="S47" s="266">
        <f>Q47+R47</f>
        <v>30</v>
      </c>
      <c r="T47" s="274">
        <v>20</v>
      </c>
      <c r="U47" s="274">
        <v>10</v>
      </c>
      <c r="V47" s="266">
        <f>T47+U47</f>
        <v>30</v>
      </c>
      <c r="W47" s="249">
        <f t="shared" si="3"/>
        <v>1</v>
      </c>
      <c r="X47" s="266">
        <f t="shared" si="26"/>
        <v>0</v>
      </c>
      <c r="Y47" s="266">
        <f t="shared" si="26"/>
        <v>0</v>
      </c>
      <c r="Z47" s="266">
        <f t="shared" si="27"/>
        <v>0</v>
      </c>
      <c r="AA47" s="291"/>
      <c r="AB47" s="279"/>
      <c r="AC47" s="317"/>
    </row>
    <row r="48" spans="1:29" s="61" customFormat="1" ht="78.75" customHeight="1">
      <c r="A48" s="326"/>
      <c r="B48" s="283"/>
      <c r="C48" s="268" t="s">
        <v>274</v>
      </c>
      <c r="D48" s="75" t="s">
        <v>442</v>
      </c>
      <c r="E48" s="268">
        <v>53</v>
      </c>
      <c r="F48" s="286"/>
      <c r="G48" s="286"/>
      <c r="H48" s="286"/>
      <c r="I48" s="286"/>
      <c r="J48" s="312"/>
      <c r="K48" s="314"/>
      <c r="L48" s="314"/>
      <c r="M48" s="314"/>
      <c r="N48" s="274">
        <v>9.85</v>
      </c>
      <c r="O48" s="274">
        <v>0</v>
      </c>
      <c r="P48" s="266">
        <f>O48+N48</f>
        <v>9.85</v>
      </c>
      <c r="Q48" s="274">
        <v>9.7799999999999994</v>
      </c>
      <c r="R48" s="274">
        <v>0</v>
      </c>
      <c r="S48" s="266">
        <f>Q48+R48</f>
        <v>9.7799999999999994</v>
      </c>
      <c r="T48" s="266">
        <v>9.7799999999999994</v>
      </c>
      <c r="U48" s="266">
        <v>0</v>
      </c>
      <c r="V48" s="266">
        <f>T48+U48</f>
        <v>9.7799999999999994</v>
      </c>
      <c r="W48" s="249">
        <f t="shared" si="3"/>
        <v>1</v>
      </c>
      <c r="X48" s="266">
        <f t="shared" si="26"/>
        <v>0</v>
      </c>
      <c r="Y48" s="266">
        <f t="shared" si="26"/>
        <v>0</v>
      </c>
      <c r="Z48" s="266">
        <f t="shared" si="27"/>
        <v>0</v>
      </c>
      <c r="AA48" s="291"/>
      <c r="AB48" s="279"/>
      <c r="AC48" s="317"/>
    </row>
    <row r="49" spans="1:29" s="61" customFormat="1" ht="105">
      <c r="A49" s="327"/>
      <c r="B49" s="284"/>
      <c r="C49" s="268" t="s">
        <v>275</v>
      </c>
      <c r="D49" s="75" t="s">
        <v>276</v>
      </c>
      <c r="E49" s="268">
        <v>73</v>
      </c>
      <c r="F49" s="287"/>
      <c r="G49" s="287"/>
      <c r="H49" s="287"/>
      <c r="I49" s="287"/>
      <c r="J49" s="312"/>
      <c r="K49" s="315"/>
      <c r="L49" s="315"/>
      <c r="M49" s="315"/>
      <c r="N49" s="274">
        <v>16.98</v>
      </c>
      <c r="O49" s="274">
        <v>9.11</v>
      </c>
      <c r="P49" s="266">
        <f>O49+N49</f>
        <v>26.09</v>
      </c>
      <c r="Q49" s="274">
        <v>15.56</v>
      </c>
      <c r="R49" s="274">
        <v>11.12</v>
      </c>
      <c r="S49" s="266">
        <f>Q49+R49</f>
        <v>26.68</v>
      </c>
      <c r="T49" s="266">
        <v>15.56</v>
      </c>
      <c r="U49" s="266">
        <v>11.12</v>
      </c>
      <c r="V49" s="266">
        <f>T49+U49</f>
        <v>26.68</v>
      </c>
      <c r="W49" s="249">
        <f t="shared" si="3"/>
        <v>1</v>
      </c>
      <c r="X49" s="266">
        <f t="shared" si="26"/>
        <v>0</v>
      </c>
      <c r="Y49" s="266">
        <f t="shared" si="26"/>
        <v>0</v>
      </c>
      <c r="Z49" s="266">
        <f t="shared" si="27"/>
        <v>0</v>
      </c>
      <c r="AA49" s="292"/>
      <c r="AB49" s="277"/>
      <c r="AC49" s="318"/>
    </row>
    <row r="50" spans="1:29" s="61" customFormat="1" ht="157.5">
      <c r="A50" s="325">
        <v>16</v>
      </c>
      <c r="B50" s="282" t="s">
        <v>277</v>
      </c>
      <c r="C50" s="282">
        <v>16</v>
      </c>
      <c r="D50" s="75" t="s">
        <v>278</v>
      </c>
      <c r="E50" s="282">
        <v>72</v>
      </c>
      <c r="F50" s="285">
        <v>1628.29</v>
      </c>
      <c r="G50" s="285">
        <v>1876.92</v>
      </c>
      <c r="H50" s="285">
        <v>-0.23599999999999999</v>
      </c>
      <c r="I50" s="285">
        <f>H50+G50</f>
        <v>1876.684</v>
      </c>
      <c r="J50" s="312" t="s">
        <v>279</v>
      </c>
      <c r="K50" s="313" t="s">
        <v>280</v>
      </c>
      <c r="L50" s="313" t="s">
        <v>194</v>
      </c>
      <c r="M50" s="313" t="s">
        <v>466</v>
      </c>
      <c r="N50" s="285">
        <v>49.85</v>
      </c>
      <c r="O50" s="285">
        <v>14.847</v>
      </c>
      <c r="P50" s="276">
        <f>N50+O50</f>
        <v>64.697000000000003</v>
      </c>
      <c r="Q50" s="285">
        <v>28.43</v>
      </c>
      <c r="R50" s="285">
        <v>30.771999999999998</v>
      </c>
      <c r="S50" s="276">
        <f>Q50+R50</f>
        <v>59.201999999999998</v>
      </c>
      <c r="T50" s="285">
        <v>28.43</v>
      </c>
      <c r="U50" s="285">
        <v>30.77</v>
      </c>
      <c r="V50" s="276">
        <f t="shared" si="6"/>
        <v>59.2</v>
      </c>
      <c r="W50" s="418">
        <f>V50/S50</f>
        <v>0.99996621735752178</v>
      </c>
      <c r="X50" s="266">
        <f t="shared" si="26"/>
        <v>0</v>
      </c>
      <c r="Y50" s="266">
        <f t="shared" si="26"/>
        <v>1.9999999999988916E-3</v>
      </c>
      <c r="Z50" s="276">
        <f t="shared" si="27"/>
        <v>1.9999999999988916E-3</v>
      </c>
      <c r="AA50" s="290">
        <v>1873.21</v>
      </c>
      <c r="AB50" s="276">
        <f>I50-AA50</f>
        <v>3.4739999999999327</v>
      </c>
      <c r="AC50" s="308" t="s">
        <v>271</v>
      </c>
    </row>
    <row r="51" spans="1:29" s="61" customFormat="1" ht="52.5">
      <c r="A51" s="327"/>
      <c r="B51" s="284"/>
      <c r="C51" s="284"/>
      <c r="D51" s="75" t="s">
        <v>281</v>
      </c>
      <c r="E51" s="284"/>
      <c r="F51" s="287"/>
      <c r="G51" s="287"/>
      <c r="H51" s="287"/>
      <c r="I51" s="287"/>
      <c r="J51" s="312"/>
      <c r="K51" s="315"/>
      <c r="L51" s="315"/>
      <c r="M51" s="315"/>
      <c r="N51" s="287"/>
      <c r="O51" s="287"/>
      <c r="P51" s="277"/>
      <c r="Q51" s="287"/>
      <c r="R51" s="287"/>
      <c r="S51" s="277"/>
      <c r="T51" s="287"/>
      <c r="U51" s="287"/>
      <c r="V51" s="277"/>
      <c r="W51" s="419"/>
      <c r="X51" s="266">
        <f t="shared" si="26"/>
        <v>0</v>
      </c>
      <c r="Y51" s="266">
        <f t="shared" si="26"/>
        <v>0</v>
      </c>
      <c r="Z51" s="277"/>
      <c r="AA51" s="292"/>
      <c r="AB51" s="277"/>
      <c r="AC51" s="308"/>
    </row>
    <row r="52" spans="1:29" s="61" customFormat="1" ht="105">
      <c r="A52" s="272">
        <v>17</v>
      </c>
      <c r="B52" s="268" t="s">
        <v>282</v>
      </c>
      <c r="C52" s="268">
        <v>17</v>
      </c>
      <c r="D52" s="75" t="s">
        <v>283</v>
      </c>
      <c r="E52" s="268">
        <v>72</v>
      </c>
      <c r="F52" s="252">
        <v>2201.2800000000002</v>
      </c>
      <c r="G52" s="246">
        <v>2678.34</v>
      </c>
      <c r="H52" s="252">
        <v>441.77</v>
      </c>
      <c r="I52" s="266">
        <f>H52+G52</f>
        <v>3120.11</v>
      </c>
      <c r="J52" s="271" t="s">
        <v>284</v>
      </c>
      <c r="K52" s="248" t="s">
        <v>285</v>
      </c>
      <c r="L52" s="248" t="s">
        <v>286</v>
      </c>
      <c r="M52" s="248" t="s">
        <v>466</v>
      </c>
      <c r="N52" s="266">
        <v>47.99</v>
      </c>
      <c r="O52" s="266">
        <v>22</v>
      </c>
      <c r="P52" s="266">
        <f>N52+O52</f>
        <v>69.990000000000009</v>
      </c>
      <c r="Q52" s="266">
        <v>42.98</v>
      </c>
      <c r="R52" s="266">
        <v>27.04</v>
      </c>
      <c r="S52" s="266">
        <f>SUM(Q52:R52)</f>
        <v>70.02</v>
      </c>
      <c r="T52" s="266">
        <v>42.98</v>
      </c>
      <c r="U52" s="266">
        <v>27.04</v>
      </c>
      <c r="V52" s="266">
        <f>SUM(T52:U52)</f>
        <v>70.02</v>
      </c>
      <c r="W52" s="249">
        <f>V52/S52</f>
        <v>1</v>
      </c>
      <c r="X52" s="266">
        <f t="shared" si="26"/>
        <v>0</v>
      </c>
      <c r="Y52" s="266">
        <f t="shared" si="26"/>
        <v>0</v>
      </c>
      <c r="Z52" s="266">
        <f t="shared" si="27"/>
        <v>0</v>
      </c>
      <c r="AA52" s="247">
        <v>2916.01</v>
      </c>
      <c r="AB52" s="246">
        <v>0</v>
      </c>
      <c r="AC52" s="262" t="s">
        <v>271</v>
      </c>
    </row>
    <row r="53" spans="1:29" s="66" customFormat="1">
      <c r="A53" s="296" t="s">
        <v>3</v>
      </c>
      <c r="B53" s="297"/>
      <c r="C53" s="297"/>
      <c r="D53" s="298"/>
      <c r="E53" s="257"/>
      <c r="F53" s="257">
        <f>SUM(F46:F52)</f>
        <v>5974.54</v>
      </c>
      <c r="G53" s="257">
        <f>SUM(G46:G52)</f>
        <v>7020.1100000000006</v>
      </c>
      <c r="H53" s="257">
        <f>SUM(H46:H52)</f>
        <v>615.81399999999996</v>
      </c>
      <c r="I53" s="257">
        <f>SUM(I46:I52)</f>
        <v>7635.9240000000009</v>
      </c>
      <c r="J53" s="275"/>
      <c r="K53" s="64"/>
      <c r="L53" s="64"/>
      <c r="M53" s="64"/>
      <c r="N53" s="257">
        <f t="shared" ref="N53:V53" si="28">SUM(N46:N52)</f>
        <v>156.67000000000002</v>
      </c>
      <c r="O53" s="257">
        <f t="shared" si="28"/>
        <v>49.957000000000001</v>
      </c>
      <c r="P53" s="257">
        <f t="shared" si="28"/>
        <v>206.62700000000001</v>
      </c>
      <c r="Q53" s="257">
        <f t="shared" si="28"/>
        <v>128.75</v>
      </c>
      <c r="R53" s="257">
        <f t="shared" si="28"/>
        <v>82.931999999999988</v>
      </c>
      <c r="S53" s="257">
        <f t="shared" si="28"/>
        <v>211.68200000000002</v>
      </c>
      <c r="T53" s="257">
        <f t="shared" si="28"/>
        <v>128.75</v>
      </c>
      <c r="U53" s="257">
        <f t="shared" si="28"/>
        <v>82.93</v>
      </c>
      <c r="V53" s="257">
        <f t="shared" si="28"/>
        <v>211.68</v>
      </c>
      <c r="W53" s="249">
        <f t="shared" si="3"/>
        <v>0.99999055186553409</v>
      </c>
      <c r="X53" s="257">
        <f>SUM(X46:X52)</f>
        <v>0</v>
      </c>
      <c r="Y53" s="257">
        <f>SUM(Y46:Y52)</f>
        <v>1.9999999999988916E-3</v>
      </c>
      <c r="Z53" s="257">
        <f>SUM(Z46:Z52)</f>
        <v>1.9999999999988916E-3</v>
      </c>
      <c r="AA53" s="224">
        <f>SUM(AA46:AA52)</f>
        <v>7435.93</v>
      </c>
      <c r="AB53" s="257">
        <f>SUM(AB46:AB52)</f>
        <v>-4.1059999999999945</v>
      </c>
      <c r="AC53" s="257"/>
    </row>
    <row r="54" spans="1:29" s="61" customFormat="1">
      <c r="A54" s="302" t="s">
        <v>287</v>
      </c>
      <c r="B54" s="303"/>
      <c r="C54" s="303"/>
      <c r="D54" s="304"/>
      <c r="E54" s="268"/>
      <c r="F54" s="274"/>
      <c r="G54" s="274"/>
      <c r="H54" s="274"/>
      <c r="I54" s="274"/>
      <c r="J54" s="265"/>
      <c r="K54" s="73"/>
      <c r="L54" s="73"/>
      <c r="M54" s="73"/>
      <c r="N54" s="274"/>
      <c r="O54" s="274"/>
      <c r="P54" s="266"/>
      <c r="Q54" s="274"/>
      <c r="R54" s="274"/>
      <c r="S54" s="266"/>
      <c r="T54" s="266"/>
      <c r="U54" s="266"/>
      <c r="V54" s="266"/>
      <c r="W54" s="249"/>
      <c r="X54" s="266"/>
      <c r="Y54" s="266"/>
      <c r="Z54" s="266"/>
      <c r="AA54" s="226"/>
      <c r="AB54" s="246"/>
      <c r="AC54" s="262"/>
    </row>
    <row r="55" spans="1:29" s="61" customFormat="1" ht="78.75" customHeight="1">
      <c r="A55" s="325">
        <v>18</v>
      </c>
      <c r="B55" s="282" t="s">
        <v>288</v>
      </c>
      <c r="C55" s="268" t="s">
        <v>289</v>
      </c>
      <c r="D55" s="75" t="s">
        <v>290</v>
      </c>
      <c r="E55" s="268">
        <v>57</v>
      </c>
      <c r="F55" s="285">
        <v>2342.33</v>
      </c>
      <c r="G55" s="276">
        <v>2478.84</v>
      </c>
      <c r="H55" s="276">
        <v>246.18</v>
      </c>
      <c r="I55" s="276">
        <f>H55+G55</f>
        <v>2725.02</v>
      </c>
      <c r="J55" s="293" t="s">
        <v>291</v>
      </c>
      <c r="K55" s="322" t="s">
        <v>292</v>
      </c>
      <c r="L55" s="322" t="s">
        <v>293</v>
      </c>
      <c r="M55" s="322" t="s">
        <v>467</v>
      </c>
      <c r="N55" s="266">
        <v>9.14</v>
      </c>
      <c r="O55" s="266">
        <v>20.239999999999998</v>
      </c>
      <c r="P55" s="266">
        <f>N55+O55</f>
        <v>29.38</v>
      </c>
      <c r="Q55" s="266">
        <v>0</v>
      </c>
      <c r="R55" s="266">
        <v>29.38</v>
      </c>
      <c r="S55" s="266">
        <f>Q55+R55</f>
        <v>29.38</v>
      </c>
      <c r="T55" s="266">
        <v>0</v>
      </c>
      <c r="U55" s="266">
        <v>29.38</v>
      </c>
      <c r="V55" s="266">
        <f t="shared" si="6"/>
        <v>29.38</v>
      </c>
      <c r="W55" s="249">
        <f t="shared" si="3"/>
        <v>1</v>
      </c>
      <c r="X55" s="266">
        <f t="shared" ref="X55:Y56" si="29">Q55-T55</f>
        <v>0</v>
      </c>
      <c r="Y55" s="266">
        <f t="shared" si="29"/>
        <v>0</v>
      </c>
      <c r="Z55" s="266">
        <f>X55+Y55</f>
        <v>0</v>
      </c>
      <c r="AA55" s="290">
        <v>2705.56</v>
      </c>
      <c r="AB55" s="276">
        <f>I55-AA55</f>
        <v>19.460000000000036</v>
      </c>
      <c r="AC55" s="316" t="s">
        <v>271</v>
      </c>
    </row>
    <row r="56" spans="1:29" s="61" customFormat="1" ht="78.75">
      <c r="A56" s="327"/>
      <c r="B56" s="284"/>
      <c r="C56" s="268" t="s">
        <v>294</v>
      </c>
      <c r="D56" s="75" t="s">
        <v>295</v>
      </c>
      <c r="E56" s="268">
        <v>55</v>
      </c>
      <c r="F56" s="287"/>
      <c r="G56" s="277"/>
      <c r="H56" s="277"/>
      <c r="I56" s="277"/>
      <c r="J56" s="293"/>
      <c r="K56" s="324"/>
      <c r="L56" s="324"/>
      <c r="M56" s="324"/>
      <c r="N56" s="266">
        <v>0</v>
      </c>
      <c r="O56" s="266">
        <v>17</v>
      </c>
      <c r="P56" s="266">
        <f>N56+O56</f>
        <v>17</v>
      </c>
      <c r="Q56" s="266">
        <v>0</v>
      </c>
      <c r="R56" s="266">
        <v>17.809999999999999</v>
      </c>
      <c r="S56" s="266">
        <f>Q56+R56</f>
        <v>17.809999999999999</v>
      </c>
      <c r="T56" s="266">
        <v>0</v>
      </c>
      <c r="U56" s="266">
        <v>17.809999999999999</v>
      </c>
      <c r="V56" s="266">
        <f t="shared" si="6"/>
        <v>17.809999999999999</v>
      </c>
      <c r="W56" s="249">
        <f t="shared" si="3"/>
        <v>1</v>
      </c>
      <c r="X56" s="266">
        <f t="shared" si="29"/>
        <v>0</v>
      </c>
      <c r="Y56" s="266">
        <f t="shared" si="29"/>
        <v>0</v>
      </c>
      <c r="Z56" s="266">
        <f>X56+Y56</f>
        <v>0</v>
      </c>
      <c r="AA56" s="292"/>
      <c r="AB56" s="277"/>
      <c r="AC56" s="318"/>
    </row>
    <row r="57" spans="1:29" s="66" customFormat="1">
      <c r="A57" s="296" t="s">
        <v>3</v>
      </c>
      <c r="B57" s="297"/>
      <c r="C57" s="297"/>
      <c r="D57" s="298"/>
      <c r="E57" s="257"/>
      <c r="F57" s="257">
        <f>SUM(F55:F56)</f>
        <v>2342.33</v>
      </c>
      <c r="G57" s="257">
        <f t="shared" ref="G57:T57" si="30">SUM(G55:G56)</f>
        <v>2478.84</v>
      </c>
      <c r="H57" s="257">
        <f t="shared" si="30"/>
        <v>246.18</v>
      </c>
      <c r="I57" s="257">
        <f t="shared" si="30"/>
        <v>2725.02</v>
      </c>
      <c r="J57" s="275"/>
      <c r="K57" s="64"/>
      <c r="L57" s="64"/>
      <c r="M57" s="64"/>
      <c r="N57" s="257">
        <f t="shared" si="30"/>
        <v>9.14</v>
      </c>
      <c r="O57" s="257">
        <f t="shared" si="30"/>
        <v>37.239999999999995</v>
      </c>
      <c r="P57" s="257">
        <f t="shared" si="30"/>
        <v>46.379999999999995</v>
      </c>
      <c r="Q57" s="257">
        <f t="shared" si="30"/>
        <v>0</v>
      </c>
      <c r="R57" s="257">
        <f t="shared" si="30"/>
        <v>47.19</v>
      </c>
      <c r="S57" s="257">
        <f t="shared" si="30"/>
        <v>47.19</v>
      </c>
      <c r="T57" s="257">
        <f t="shared" si="30"/>
        <v>0</v>
      </c>
      <c r="U57" s="257">
        <f>SUM(U55:U56)</f>
        <v>47.19</v>
      </c>
      <c r="V57" s="72">
        <f t="shared" si="6"/>
        <v>47.19</v>
      </c>
      <c r="W57" s="249">
        <f t="shared" si="3"/>
        <v>1</v>
      </c>
      <c r="X57" s="257">
        <f>SUM(X55:X56)</f>
        <v>0</v>
      </c>
      <c r="Y57" s="257">
        <f t="shared" ref="Y57" si="31">SUM(Y55:Y56)</f>
        <v>0</v>
      </c>
      <c r="Z57" s="72">
        <f>X57+Y57</f>
        <v>0</v>
      </c>
      <c r="AA57" s="224">
        <f>SUM(AA55:AA56)</f>
        <v>2705.56</v>
      </c>
      <c r="AB57" s="257">
        <f>SUM(AB55:AB56)</f>
        <v>19.460000000000036</v>
      </c>
      <c r="AC57" s="257"/>
    </row>
    <row r="58" spans="1:29" s="61" customFormat="1">
      <c r="A58" s="302" t="s">
        <v>296</v>
      </c>
      <c r="B58" s="303"/>
      <c r="C58" s="303"/>
      <c r="D58" s="304"/>
      <c r="E58" s="268"/>
      <c r="F58" s="274"/>
      <c r="G58" s="274"/>
      <c r="H58" s="274"/>
      <c r="I58" s="274"/>
      <c r="J58" s="265"/>
      <c r="K58" s="73"/>
      <c r="L58" s="73"/>
      <c r="M58" s="73"/>
      <c r="N58" s="274"/>
      <c r="O58" s="274"/>
      <c r="P58" s="266"/>
      <c r="Q58" s="274"/>
      <c r="R58" s="274"/>
      <c r="S58" s="266"/>
      <c r="T58" s="266"/>
      <c r="U58" s="266"/>
      <c r="V58" s="266"/>
      <c r="W58" s="249"/>
      <c r="X58" s="266"/>
      <c r="Y58" s="266"/>
      <c r="Z58" s="266"/>
      <c r="AA58" s="226"/>
      <c r="AB58" s="246"/>
      <c r="AC58" s="262"/>
    </row>
    <row r="59" spans="1:29" s="61" customFormat="1" ht="78.75">
      <c r="A59" s="325">
        <v>19</v>
      </c>
      <c r="B59" s="282" t="s">
        <v>297</v>
      </c>
      <c r="C59" s="268" t="s">
        <v>298</v>
      </c>
      <c r="D59" s="75" t="s">
        <v>299</v>
      </c>
      <c r="E59" s="268">
        <v>41</v>
      </c>
      <c r="F59" s="285">
        <v>2814</v>
      </c>
      <c r="G59" s="285">
        <v>2736.37</v>
      </c>
      <c r="H59" s="285">
        <v>139.88</v>
      </c>
      <c r="I59" s="276">
        <f>H59+G59</f>
        <v>2876.25</v>
      </c>
      <c r="J59" s="293" t="s">
        <v>300</v>
      </c>
      <c r="K59" s="322" t="s">
        <v>301</v>
      </c>
      <c r="L59" s="322" t="s">
        <v>302</v>
      </c>
      <c r="M59" s="322" t="s">
        <v>468</v>
      </c>
      <c r="N59" s="266">
        <v>0.61</v>
      </c>
      <c r="O59" s="266">
        <v>26.23</v>
      </c>
      <c r="P59" s="266">
        <f>N59+O59</f>
        <v>26.84</v>
      </c>
      <c r="Q59" s="266">
        <v>0</v>
      </c>
      <c r="R59" s="266">
        <v>30.04</v>
      </c>
      <c r="S59" s="266">
        <f>Q59+R59</f>
        <v>30.04</v>
      </c>
      <c r="T59" s="266">
        <v>0</v>
      </c>
      <c r="U59" s="266">
        <v>30.04</v>
      </c>
      <c r="V59" s="266">
        <f t="shared" si="6"/>
        <v>30.04</v>
      </c>
      <c r="W59" s="249">
        <f t="shared" si="3"/>
        <v>1</v>
      </c>
      <c r="X59" s="266">
        <f t="shared" ref="X59:Y62" si="32">Q59-T59</f>
        <v>0</v>
      </c>
      <c r="Y59" s="266">
        <f t="shared" si="32"/>
        <v>0</v>
      </c>
      <c r="Z59" s="266">
        <f>X59+Y59</f>
        <v>0</v>
      </c>
      <c r="AA59" s="290">
        <v>2882.39</v>
      </c>
      <c r="AB59" s="276">
        <f>I59-AA59</f>
        <v>-6.1399999999998727</v>
      </c>
      <c r="AC59" s="316" t="s">
        <v>102</v>
      </c>
    </row>
    <row r="60" spans="1:29" s="61" customFormat="1" ht="62.25" customHeight="1">
      <c r="A60" s="327"/>
      <c r="B60" s="284"/>
      <c r="C60" s="268" t="s">
        <v>303</v>
      </c>
      <c r="D60" s="75" t="s">
        <v>304</v>
      </c>
      <c r="E60" s="268">
        <v>41</v>
      </c>
      <c r="F60" s="287"/>
      <c r="G60" s="287"/>
      <c r="H60" s="287"/>
      <c r="I60" s="277"/>
      <c r="J60" s="293"/>
      <c r="K60" s="324"/>
      <c r="L60" s="324"/>
      <c r="M60" s="324"/>
      <c r="N60" s="266">
        <v>0</v>
      </c>
      <c r="O60" s="266">
        <v>26.15</v>
      </c>
      <c r="P60" s="266">
        <f>N60+O60</f>
        <v>26.15</v>
      </c>
      <c r="Q60" s="266">
        <v>0</v>
      </c>
      <c r="R60" s="266">
        <v>26.15</v>
      </c>
      <c r="S60" s="266">
        <f>Q60+R60</f>
        <v>26.15</v>
      </c>
      <c r="T60" s="266">
        <v>0</v>
      </c>
      <c r="U60" s="266">
        <v>26.15</v>
      </c>
      <c r="V60" s="266">
        <f t="shared" si="6"/>
        <v>26.15</v>
      </c>
      <c r="W60" s="249">
        <f t="shared" si="3"/>
        <v>1</v>
      </c>
      <c r="X60" s="266">
        <f t="shared" si="32"/>
        <v>0</v>
      </c>
      <c r="Y60" s="266">
        <f t="shared" si="32"/>
        <v>0</v>
      </c>
      <c r="Z60" s="266">
        <f>X60+Y60</f>
        <v>0</v>
      </c>
      <c r="AA60" s="292"/>
      <c r="AB60" s="277"/>
      <c r="AC60" s="318"/>
    </row>
    <row r="61" spans="1:29" s="61" customFormat="1" ht="105">
      <c r="A61" s="325">
        <v>20</v>
      </c>
      <c r="B61" s="282" t="s">
        <v>305</v>
      </c>
      <c r="C61" s="268" t="s">
        <v>306</v>
      </c>
      <c r="D61" s="75" t="s">
        <v>307</v>
      </c>
      <c r="E61" s="268">
        <v>41</v>
      </c>
      <c r="F61" s="276">
        <v>2404</v>
      </c>
      <c r="G61" s="276">
        <v>2577.8200000000002</v>
      </c>
      <c r="H61" s="285">
        <v>227.56</v>
      </c>
      <c r="I61" s="276">
        <f>H61+G61</f>
        <v>2805.38</v>
      </c>
      <c r="J61" s="293" t="s">
        <v>284</v>
      </c>
      <c r="K61" s="322" t="s">
        <v>308</v>
      </c>
      <c r="L61" s="322" t="s">
        <v>309</v>
      </c>
      <c r="M61" s="322" t="s">
        <v>469</v>
      </c>
      <c r="N61" s="266">
        <v>0</v>
      </c>
      <c r="O61" s="266">
        <v>24.45</v>
      </c>
      <c r="P61" s="266">
        <f>N61+O61</f>
        <v>24.45</v>
      </c>
      <c r="Q61" s="266">
        <v>0</v>
      </c>
      <c r="R61" s="266">
        <v>24.114999999999998</v>
      </c>
      <c r="S61" s="266">
        <f>Q61+R61</f>
        <v>24.114999999999998</v>
      </c>
      <c r="T61" s="266">
        <v>0</v>
      </c>
      <c r="U61" s="266">
        <v>24.114999999999998</v>
      </c>
      <c r="V61" s="266">
        <f t="shared" si="6"/>
        <v>24.114999999999998</v>
      </c>
      <c r="W61" s="249">
        <f t="shared" si="3"/>
        <v>1</v>
      </c>
      <c r="X61" s="266">
        <f t="shared" si="32"/>
        <v>0</v>
      </c>
      <c r="Y61" s="266">
        <f t="shared" si="32"/>
        <v>0</v>
      </c>
      <c r="Z61" s="266">
        <f>X61+Y61</f>
        <v>0</v>
      </c>
      <c r="AA61" s="290">
        <v>2826.62</v>
      </c>
      <c r="AB61" s="276">
        <v>0</v>
      </c>
      <c r="AC61" s="316" t="s">
        <v>102</v>
      </c>
    </row>
    <row r="62" spans="1:29" s="61" customFormat="1" ht="78.75">
      <c r="A62" s="327"/>
      <c r="B62" s="284"/>
      <c r="C62" s="268" t="s">
        <v>310</v>
      </c>
      <c r="D62" s="75" t="s">
        <v>311</v>
      </c>
      <c r="E62" s="268">
        <v>41</v>
      </c>
      <c r="F62" s="277"/>
      <c r="G62" s="277"/>
      <c r="H62" s="287"/>
      <c r="I62" s="277"/>
      <c r="J62" s="293"/>
      <c r="K62" s="324"/>
      <c r="L62" s="324"/>
      <c r="M62" s="324"/>
      <c r="N62" s="266">
        <v>21.88</v>
      </c>
      <c r="O62" s="266">
        <v>16.29</v>
      </c>
      <c r="P62" s="266">
        <f>N62+O62</f>
        <v>38.17</v>
      </c>
      <c r="Q62" s="266">
        <v>6.25</v>
      </c>
      <c r="R62" s="266">
        <v>35.57</v>
      </c>
      <c r="S62" s="266">
        <f>Q62+R62</f>
        <v>41.82</v>
      </c>
      <c r="T62" s="266">
        <v>6.25</v>
      </c>
      <c r="U62" s="266">
        <v>35.57</v>
      </c>
      <c r="V62" s="266">
        <f t="shared" si="6"/>
        <v>41.82</v>
      </c>
      <c r="W62" s="249">
        <f t="shared" si="3"/>
        <v>1</v>
      </c>
      <c r="X62" s="266">
        <f t="shared" si="32"/>
        <v>0</v>
      </c>
      <c r="Y62" s="266">
        <f t="shared" si="32"/>
        <v>0</v>
      </c>
      <c r="Z62" s="266">
        <f>X62+Y62</f>
        <v>0</v>
      </c>
      <c r="AA62" s="292"/>
      <c r="AB62" s="277"/>
      <c r="AC62" s="318"/>
    </row>
    <row r="63" spans="1:29" s="66" customFormat="1">
      <c r="A63" s="296" t="s">
        <v>3</v>
      </c>
      <c r="B63" s="297"/>
      <c r="C63" s="297"/>
      <c r="D63" s="298"/>
      <c r="E63" s="257"/>
      <c r="F63" s="257">
        <f>SUM(F59:F62)</f>
        <v>5218</v>
      </c>
      <c r="G63" s="257">
        <f>SUM(G59:G62)</f>
        <v>5314.1900000000005</v>
      </c>
      <c r="H63" s="257">
        <f>SUM(H59:H62)</f>
        <v>367.44</v>
      </c>
      <c r="I63" s="257">
        <f>SUM(I59:I62)</f>
        <v>5681.63</v>
      </c>
      <c r="J63" s="275"/>
      <c r="K63" s="64"/>
      <c r="L63" s="64"/>
      <c r="M63" s="64"/>
      <c r="N63" s="257">
        <f>SUM(N59:N62)</f>
        <v>22.49</v>
      </c>
      <c r="O63" s="257">
        <f t="shared" ref="O63:V63" si="33">SUM(O59:O62)</f>
        <v>93.12</v>
      </c>
      <c r="P63" s="257">
        <f t="shared" si="33"/>
        <v>115.61</v>
      </c>
      <c r="Q63" s="257">
        <f t="shared" si="33"/>
        <v>6.25</v>
      </c>
      <c r="R63" s="257">
        <f t="shared" si="33"/>
        <v>115.875</v>
      </c>
      <c r="S63" s="257">
        <f t="shared" si="33"/>
        <v>122.125</v>
      </c>
      <c r="T63" s="257">
        <f t="shared" si="33"/>
        <v>6.25</v>
      </c>
      <c r="U63" s="257">
        <f t="shared" si="33"/>
        <v>115.875</v>
      </c>
      <c r="V63" s="257">
        <f t="shared" si="33"/>
        <v>122.125</v>
      </c>
      <c r="W63" s="249">
        <f t="shared" si="3"/>
        <v>1</v>
      </c>
      <c r="X63" s="257">
        <f>SUM(X59:X62)</f>
        <v>0</v>
      </c>
      <c r="Y63" s="257">
        <f>SUM(Y59:Y62)</f>
        <v>0</v>
      </c>
      <c r="Z63" s="257">
        <f>SUM(Z59:Z62)</f>
        <v>0</v>
      </c>
      <c r="AA63" s="224">
        <f>SUM(AA59:AA62)</f>
        <v>5709.01</v>
      </c>
      <c r="AB63" s="257">
        <f>SUM(AB59:AB62)</f>
        <v>-6.1399999999998727</v>
      </c>
      <c r="AC63" s="257"/>
    </row>
    <row r="64" spans="1:29" s="122" customFormat="1">
      <c r="A64" s="299" t="s">
        <v>443</v>
      </c>
      <c r="B64" s="300"/>
      <c r="C64" s="300"/>
      <c r="D64" s="301"/>
      <c r="E64" s="119"/>
      <c r="F64" s="119">
        <f>F63+F57+F53+F44</f>
        <v>15800.89</v>
      </c>
      <c r="G64" s="119">
        <f t="shared" ref="G64:I64" si="34">G63+G57+G53+G44</f>
        <v>17025.22</v>
      </c>
      <c r="H64" s="119">
        <f t="shared" si="34"/>
        <v>1222.2639999999999</v>
      </c>
      <c r="I64" s="119">
        <f t="shared" si="34"/>
        <v>18247.484</v>
      </c>
      <c r="J64" s="120"/>
      <c r="K64" s="121"/>
      <c r="L64" s="121"/>
      <c r="M64" s="121"/>
      <c r="N64" s="119">
        <f>N63+N57+N53+N44</f>
        <v>227.07000000000002</v>
      </c>
      <c r="O64" s="119">
        <f t="shared" ref="O64:V64" si="35">O63+O57+O53+O44</f>
        <v>210.583</v>
      </c>
      <c r="P64" s="119">
        <f t="shared" si="35"/>
        <v>437.65300000000002</v>
      </c>
      <c r="Q64" s="119">
        <f t="shared" si="35"/>
        <v>177.887</v>
      </c>
      <c r="R64" s="119">
        <f t="shared" si="35"/>
        <v>275.84100000000001</v>
      </c>
      <c r="S64" s="257">
        <f t="shared" si="35"/>
        <v>453.72800000000001</v>
      </c>
      <c r="T64" s="119">
        <f t="shared" si="35"/>
        <v>177.887</v>
      </c>
      <c r="U64" s="119">
        <f t="shared" si="35"/>
        <v>275.839</v>
      </c>
      <c r="V64" s="119">
        <f t="shared" si="35"/>
        <v>453.726</v>
      </c>
      <c r="W64" s="249">
        <f t="shared" si="3"/>
        <v>0.99999559207278366</v>
      </c>
      <c r="X64" s="119">
        <f>X63+X57+X53+X44</f>
        <v>0</v>
      </c>
      <c r="Y64" s="119">
        <f t="shared" ref="Y64:AB64" si="36">Y63+Y57+Y53+Y44</f>
        <v>1.9999999999988916E-3</v>
      </c>
      <c r="Z64" s="119">
        <f t="shared" si="36"/>
        <v>1.9999999999988916E-3</v>
      </c>
      <c r="AA64" s="224">
        <f t="shared" si="36"/>
        <v>18071.09</v>
      </c>
      <c r="AB64" s="119">
        <f t="shared" si="36"/>
        <v>9.2140000000001692</v>
      </c>
      <c r="AC64" s="119"/>
    </row>
    <row r="65" spans="1:29" s="56" customFormat="1" ht="27">
      <c r="A65" s="309" t="s">
        <v>444</v>
      </c>
      <c r="B65" s="310"/>
      <c r="C65" s="310"/>
      <c r="D65" s="311"/>
      <c r="E65" s="6"/>
      <c r="F65" s="6"/>
      <c r="G65" s="6"/>
      <c r="H65" s="6"/>
      <c r="I65" s="257"/>
      <c r="J65" s="33"/>
      <c r="K65" s="261"/>
      <c r="L65" s="261"/>
      <c r="M65" s="64"/>
      <c r="N65" s="6"/>
      <c r="O65" s="6"/>
      <c r="P65" s="6"/>
      <c r="Q65" s="6"/>
      <c r="R65" s="6"/>
      <c r="S65" s="257"/>
      <c r="T65" s="257"/>
      <c r="U65" s="257"/>
      <c r="V65" s="6"/>
      <c r="W65" s="249"/>
      <c r="X65" s="6"/>
      <c r="Y65" s="6"/>
      <c r="Z65" s="6"/>
      <c r="AA65" s="224"/>
      <c r="AB65" s="182"/>
      <c r="AC65" s="6"/>
    </row>
    <row r="66" spans="1:29" s="61" customFormat="1">
      <c r="A66" s="307" t="s">
        <v>312</v>
      </c>
      <c r="B66" s="307"/>
      <c r="C66" s="307"/>
      <c r="D66" s="307"/>
      <c r="E66" s="268"/>
      <c r="F66" s="274"/>
      <c r="G66" s="274"/>
      <c r="H66" s="274"/>
      <c r="I66" s="274"/>
      <c r="J66" s="265"/>
      <c r="K66" s="73"/>
      <c r="L66" s="73"/>
      <c r="M66" s="73"/>
      <c r="N66" s="274"/>
      <c r="O66" s="274"/>
      <c r="P66" s="266"/>
      <c r="Q66" s="274"/>
      <c r="R66" s="274"/>
      <c r="S66" s="266"/>
      <c r="T66" s="266"/>
      <c r="U66" s="266"/>
      <c r="V66" s="266"/>
      <c r="W66" s="211"/>
      <c r="X66" s="266"/>
      <c r="Y66" s="266"/>
      <c r="Z66" s="266"/>
      <c r="AA66" s="229"/>
      <c r="AB66" s="266"/>
      <c r="AC66" s="262"/>
    </row>
    <row r="67" spans="1:29" s="61" customFormat="1" ht="157.5">
      <c r="A67" s="267">
        <v>21</v>
      </c>
      <c r="B67" s="268" t="s">
        <v>313</v>
      </c>
      <c r="C67" s="270">
        <v>21</v>
      </c>
      <c r="D67" s="76" t="s">
        <v>314</v>
      </c>
      <c r="E67" s="270">
        <v>132</v>
      </c>
      <c r="F67" s="269">
        <v>2766</v>
      </c>
      <c r="G67" s="269">
        <v>3042.53</v>
      </c>
      <c r="H67" s="269">
        <v>135.88</v>
      </c>
      <c r="I67" s="269">
        <f>G67+H67</f>
        <v>3178.4100000000003</v>
      </c>
      <c r="J67" s="77" t="s">
        <v>315</v>
      </c>
      <c r="K67" s="251" t="s">
        <v>316</v>
      </c>
      <c r="L67" s="251" t="s">
        <v>317</v>
      </c>
      <c r="M67" s="251" t="s">
        <v>318</v>
      </c>
      <c r="N67" s="269">
        <v>25.3</v>
      </c>
      <c r="O67" s="269">
        <v>43.79</v>
      </c>
      <c r="P67" s="266">
        <f>N67+O67</f>
        <v>69.09</v>
      </c>
      <c r="Q67" s="269">
        <v>16.384</v>
      </c>
      <c r="R67" s="269">
        <v>45.22</v>
      </c>
      <c r="S67" s="266">
        <f>Q67+R67</f>
        <v>61.603999999999999</v>
      </c>
      <c r="T67" s="266">
        <v>16.384</v>
      </c>
      <c r="U67" s="266">
        <v>45.22</v>
      </c>
      <c r="V67" s="266">
        <f t="shared" si="6"/>
        <v>61.603999999999999</v>
      </c>
      <c r="W67" s="211">
        <f t="shared" si="3"/>
        <v>1</v>
      </c>
      <c r="X67" s="266">
        <f t="shared" ref="X67:Y71" si="37">Q67-T67</f>
        <v>0</v>
      </c>
      <c r="Y67" s="266">
        <f t="shared" si="37"/>
        <v>0</v>
      </c>
      <c r="Z67" s="266">
        <f>X67+Y67</f>
        <v>0</v>
      </c>
      <c r="AA67" s="273">
        <v>3114.94</v>
      </c>
      <c r="AB67" s="266">
        <f>I67-AA67</f>
        <v>63.470000000000255</v>
      </c>
      <c r="AC67" s="262" t="s">
        <v>102</v>
      </c>
    </row>
    <row r="68" spans="1:29" s="61" customFormat="1" ht="131.25">
      <c r="A68" s="294">
        <v>22</v>
      </c>
      <c r="B68" s="295" t="s">
        <v>319</v>
      </c>
      <c r="C68" s="268" t="s">
        <v>320</v>
      </c>
      <c r="D68" s="76" t="s">
        <v>321</v>
      </c>
      <c r="E68" s="270" t="s">
        <v>322</v>
      </c>
      <c r="F68" s="281">
        <v>2414.1</v>
      </c>
      <c r="G68" s="281">
        <v>2653.24</v>
      </c>
      <c r="H68" s="281">
        <v>260.39999999999998</v>
      </c>
      <c r="I68" s="278">
        <f>G68+H68</f>
        <v>2913.64</v>
      </c>
      <c r="J68" s="293" t="s">
        <v>323</v>
      </c>
      <c r="K68" s="288" t="s">
        <v>324</v>
      </c>
      <c r="L68" s="288">
        <v>42394</v>
      </c>
      <c r="M68" s="288">
        <v>42394</v>
      </c>
      <c r="N68" s="266">
        <v>3.4</v>
      </c>
      <c r="O68" s="266">
        <v>23.63</v>
      </c>
      <c r="P68" s="266">
        <f>N68+O68</f>
        <v>27.029999999999998</v>
      </c>
      <c r="Q68" s="266">
        <v>0</v>
      </c>
      <c r="R68" s="266">
        <v>21.32</v>
      </c>
      <c r="S68" s="266">
        <f>Q68+R68</f>
        <v>21.32</v>
      </c>
      <c r="T68" s="266">
        <v>0</v>
      </c>
      <c r="U68" s="266">
        <v>21.32</v>
      </c>
      <c r="V68" s="266">
        <f>T68+U68</f>
        <v>21.32</v>
      </c>
      <c r="W68" s="211">
        <f t="shared" si="3"/>
        <v>1</v>
      </c>
      <c r="X68" s="266">
        <f t="shared" si="37"/>
        <v>0</v>
      </c>
      <c r="Y68" s="266">
        <f t="shared" si="37"/>
        <v>0</v>
      </c>
      <c r="Z68" s="266">
        <f>X68+Y68</f>
        <v>0</v>
      </c>
      <c r="AA68" s="289">
        <v>2921.45</v>
      </c>
      <c r="AB68" s="278">
        <f>I68-AA68</f>
        <v>-7.8099999999999454</v>
      </c>
      <c r="AC68" s="308" t="s">
        <v>102</v>
      </c>
    </row>
    <row r="69" spans="1:29" s="61" customFormat="1" ht="78.75">
      <c r="A69" s="294"/>
      <c r="B69" s="295"/>
      <c r="C69" s="268" t="s">
        <v>326</v>
      </c>
      <c r="D69" s="76" t="s">
        <v>327</v>
      </c>
      <c r="E69" s="270">
        <v>49</v>
      </c>
      <c r="F69" s="281"/>
      <c r="G69" s="281"/>
      <c r="H69" s="281"/>
      <c r="I69" s="278"/>
      <c r="J69" s="293"/>
      <c r="K69" s="288"/>
      <c r="L69" s="288"/>
      <c r="M69" s="288"/>
      <c r="N69" s="266">
        <v>0</v>
      </c>
      <c r="O69" s="266">
        <v>14.76</v>
      </c>
      <c r="P69" s="266">
        <f>N69+O69</f>
        <v>14.76</v>
      </c>
      <c r="Q69" s="266">
        <v>0</v>
      </c>
      <c r="R69" s="266">
        <v>9.17</v>
      </c>
      <c r="S69" s="266">
        <f>Q69+R69</f>
        <v>9.17</v>
      </c>
      <c r="T69" s="266">
        <v>0</v>
      </c>
      <c r="U69" s="266">
        <v>9.17</v>
      </c>
      <c r="V69" s="266">
        <f>T69+U69</f>
        <v>9.17</v>
      </c>
      <c r="W69" s="211">
        <f t="shared" si="3"/>
        <v>1</v>
      </c>
      <c r="X69" s="266">
        <f t="shared" si="37"/>
        <v>0</v>
      </c>
      <c r="Y69" s="266">
        <f t="shared" si="37"/>
        <v>0</v>
      </c>
      <c r="Z69" s="266">
        <f>X69+Y69</f>
        <v>0</v>
      </c>
      <c r="AA69" s="289"/>
      <c r="AB69" s="278"/>
      <c r="AC69" s="308"/>
    </row>
    <row r="70" spans="1:29" s="61" customFormat="1" ht="78.75">
      <c r="A70" s="294">
        <v>23</v>
      </c>
      <c r="B70" s="295" t="s">
        <v>328</v>
      </c>
      <c r="C70" s="268" t="s">
        <v>329</v>
      </c>
      <c r="D70" s="76" t="s">
        <v>330</v>
      </c>
      <c r="E70" s="270">
        <v>131</v>
      </c>
      <c r="F70" s="281">
        <v>2937</v>
      </c>
      <c r="G70" s="281">
        <v>2951.09</v>
      </c>
      <c r="H70" s="281">
        <v>259.64</v>
      </c>
      <c r="I70" s="278">
        <f>G70+H70</f>
        <v>3210.73</v>
      </c>
      <c r="J70" s="293" t="s">
        <v>204</v>
      </c>
      <c r="K70" s="288" t="s">
        <v>331</v>
      </c>
      <c r="L70" s="288" t="s">
        <v>332</v>
      </c>
      <c r="M70" s="288" t="s">
        <v>425</v>
      </c>
      <c r="N70" s="266">
        <v>6.2</v>
      </c>
      <c r="O70" s="266">
        <v>12.9</v>
      </c>
      <c r="P70" s="266">
        <f>N70+O70</f>
        <v>19.100000000000001</v>
      </c>
      <c r="Q70" s="266">
        <v>1.9039999999999999</v>
      </c>
      <c r="R70" s="266">
        <v>14.365</v>
      </c>
      <c r="S70" s="266">
        <f>Q70+R70</f>
        <v>16.268999999999998</v>
      </c>
      <c r="T70" s="266">
        <v>1.9039999999999999</v>
      </c>
      <c r="U70" s="266">
        <v>14.365</v>
      </c>
      <c r="V70" s="266">
        <f t="shared" si="6"/>
        <v>16.268999999999998</v>
      </c>
      <c r="W70" s="211">
        <f t="shared" si="3"/>
        <v>1</v>
      </c>
      <c r="X70" s="266">
        <f t="shared" si="37"/>
        <v>0</v>
      </c>
      <c r="Y70" s="266">
        <f t="shared" si="37"/>
        <v>0</v>
      </c>
      <c r="Z70" s="266">
        <f>X70+Y70</f>
        <v>0</v>
      </c>
      <c r="AA70" s="289">
        <v>3168.9</v>
      </c>
      <c r="AB70" s="278">
        <f>I70-AA70</f>
        <v>41.829999999999927</v>
      </c>
      <c r="AC70" s="308" t="s">
        <v>102</v>
      </c>
    </row>
    <row r="71" spans="1:29" s="61" customFormat="1" ht="78.75">
      <c r="A71" s="294"/>
      <c r="B71" s="295"/>
      <c r="C71" s="268" t="s">
        <v>333</v>
      </c>
      <c r="D71" s="76" t="s">
        <v>334</v>
      </c>
      <c r="E71" s="270">
        <v>131</v>
      </c>
      <c r="F71" s="281"/>
      <c r="G71" s="281"/>
      <c r="H71" s="281"/>
      <c r="I71" s="278"/>
      <c r="J71" s="293"/>
      <c r="K71" s="288"/>
      <c r="L71" s="288"/>
      <c r="M71" s="288"/>
      <c r="N71" s="266">
        <v>9</v>
      </c>
      <c r="O71" s="266">
        <v>35.93</v>
      </c>
      <c r="P71" s="266">
        <f>N71+O71</f>
        <v>44.93</v>
      </c>
      <c r="Q71" s="266">
        <v>5.1719999999999997</v>
      </c>
      <c r="R71" s="266">
        <v>39.543999999999997</v>
      </c>
      <c r="S71" s="266">
        <f>Q71+R71</f>
        <v>44.715999999999994</v>
      </c>
      <c r="T71" s="266">
        <v>5.1719999999999997</v>
      </c>
      <c r="U71" s="266">
        <v>39.543999999999997</v>
      </c>
      <c r="V71" s="266">
        <f t="shared" si="6"/>
        <v>44.715999999999994</v>
      </c>
      <c r="W71" s="211">
        <f t="shared" si="3"/>
        <v>1</v>
      </c>
      <c r="X71" s="266">
        <f t="shared" si="37"/>
        <v>0</v>
      </c>
      <c r="Y71" s="266">
        <f t="shared" si="37"/>
        <v>0</v>
      </c>
      <c r="Z71" s="266">
        <f>X71+Y71</f>
        <v>0</v>
      </c>
      <c r="AA71" s="289"/>
      <c r="AB71" s="278"/>
      <c r="AC71" s="308"/>
    </row>
    <row r="72" spans="1:29" s="66" customFormat="1">
      <c r="A72" s="331" t="s">
        <v>3</v>
      </c>
      <c r="B72" s="331"/>
      <c r="C72" s="331"/>
      <c r="D72" s="331"/>
      <c r="E72" s="257"/>
      <c r="F72" s="257">
        <f>SUM(F67:F71)</f>
        <v>8117.1</v>
      </c>
      <c r="G72" s="257">
        <f>SUM(G67:G71)</f>
        <v>8646.86</v>
      </c>
      <c r="H72" s="257">
        <f>SUM(H67:H71)</f>
        <v>655.92</v>
      </c>
      <c r="I72" s="257">
        <f>SUM(I67:I71)</f>
        <v>9302.7800000000007</v>
      </c>
      <c r="J72" s="275"/>
      <c r="K72" s="64"/>
      <c r="L72" s="64"/>
      <c r="M72" s="64"/>
      <c r="N72" s="257">
        <f t="shared" ref="N72:V72" si="38">SUM(N67:N71)</f>
        <v>43.9</v>
      </c>
      <c r="O72" s="257">
        <f t="shared" si="38"/>
        <v>131.01000000000002</v>
      </c>
      <c r="P72" s="257">
        <f t="shared" si="38"/>
        <v>174.91000000000003</v>
      </c>
      <c r="Q72" s="257">
        <f t="shared" si="38"/>
        <v>23.46</v>
      </c>
      <c r="R72" s="257">
        <f t="shared" si="38"/>
        <v>129.61899999999997</v>
      </c>
      <c r="S72" s="257">
        <f t="shared" si="38"/>
        <v>153.07900000000001</v>
      </c>
      <c r="T72" s="257">
        <f t="shared" si="38"/>
        <v>23.46</v>
      </c>
      <c r="U72" s="257">
        <f t="shared" si="38"/>
        <v>129.61899999999997</v>
      </c>
      <c r="V72" s="257">
        <f t="shared" si="38"/>
        <v>153.07900000000001</v>
      </c>
      <c r="W72" s="211">
        <f>V72/S72</f>
        <v>1</v>
      </c>
      <c r="X72" s="257">
        <f>SUM(X67:X71)</f>
        <v>0</v>
      </c>
      <c r="Y72" s="257">
        <f>SUM(Y67:Y71)</f>
        <v>0</v>
      </c>
      <c r="Z72" s="257">
        <f>SUM(Z67:Z71)</f>
        <v>0</v>
      </c>
      <c r="AA72" s="224">
        <f>SUM(AA67:AA71)</f>
        <v>9205.2899999999991</v>
      </c>
      <c r="AB72" s="257">
        <f>SUM(AB67:AB71)</f>
        <v>97.490000000000236</v>
      </c>
      <c r="AC72" s="257"/>
    </row>
    <row r="73" spans="1:29" s="61" customFormat="1">
      <c r="A73" s="307" t="s">
        <v>335</v>
      </c>
      <c r="B73" s="307"/>
      <c r="C73" s="307"/>
      <c r="D73" s="307"/>
      <c r="E73" s="268"/>
      <c r="F73" s="274"/>
      <c r="G73" s="274"/>
      <c r="H73" s="274"/>
      <c r="I73" s="274"/>
      <c r="J73" s="265"/>
      <c r="K73" s="73"/>
      <c r="L73" s="73"/>
      <c r="M73" s="73"/>
      <c r="N73" s="274"/>
      <c r="O73" s="274"/>
      <c r="P73" s="266"/>
      <c r="Q73" s="274"/>
      <c r="R73" s="274"/>
      <c r="S73" s="266"/>
      <c r="T73" s="266"/>
      <c r="U73" s="266"/>
      <c r="V73" s="266"/>
      <c r="W73" s="211"/>
      <c r="X73" s="266"/>
      <c r="Y73" s="266"/>
      <c r="Z73" s="266"/>
      <c r="AA73" s="229"/>
      <c r="AB73" s="266"/>
      <c r="AC73" s="262"/>
    </row>
    <row r="74" spans="1:29" s="61" customFormat="1" ht="157.5">
      <c r="A74" s="332">
        <v>24</v>
      </c>
      <c r="B74" s="338" t="s">
        <v>336</v>
      </c>
      <c r="C74" s="270" t="s">
        <v>337</v>
      </c>
      <c r="D74" s="76" t="s">
        <v>338</v>
      </c>
      <c r="E74" s="270">
        <v>40</v>
      </c>
      <c r="F74" s="281">
        <v>1878</v>
      </c>
      <c r="G74" s="281">
        <v>1995.25</v>
      </c>
      <c r="H74" s="281">
        <v>195.25</v>
      </c>
      <c r="I74" s="278">
        <f>H74+G74</f>
        <v>2190.5</v>
      </c>
      <c r="J74" s="293" t="s">
        <v>339</v>
      </c>
      <c r="K74" s="288" t="s">
        <v>340</v>
      </c>
      <c r="L74" s="288" t="s">
        <v>341</v>
      </c>
      <c r="M74" s="288">
        <v>42460</v>
      </c>
      <c r="N74" s="266">
        <v>30.25</v>
      </c>
      <c r="O74" s="266">
        <v>23.47</v>
      </c>
      <c r="P74" s="266">
        <f>N74+O74</f>
        <v>53.72</v>
      </c>
      <c r="Q74" s="266">
        <v>27</v>
      </c>
      <c r="R74" s="266">
        <v>25.12</v>
      </c>
      <c r="S74" s="266">
        <f>SUM(Q74:R74)</f>
        <v>52.120000000000005</v>
      </c>
      <c r="T74" s="266">
        <v>27</v>
      </c>
      <c r="U74" s="266">
        <v>25.12</v>
      </c>
      <c r="V74" s="266">
        <f t="shared" ref="V74:V101" si="39">T74+U74</f>
        <v>52.120000000000005</v>
      </c>
      <c r="W74" s="211">
        <f t="shared" ref="W74:W79" si="40">V74/S74</f>
        <v>1</v>
      </c>
      <c r="X74" s="266">
        <f t="shared" ref="X74:Y78" si="41">Q74-T74</f>
        <v>0</v>
      </c>
      <c r="Y74" s="266">
        <f t="shared" si="41"/>
        <v>0</v>
      </c>
      <c r="Z74" s="266">
        <f>X74+Y74</f>
        <v>0</v>
      </c>
      <c r="AA74" s="289">
        <v>2191.54</v>
      </c>
      <c r="AB74" s="278">
        <f>I74-AA74</f>
        <v>-1.0399999999999636</v>
      </c>
      <c r="AC74" s="308" t="s">
        <v>102</v>
      </c>
    </row>
    <row r="75" spans="1:29" s="61" customFormat="1" ht="78.75" customHeight="1">
      <c r="A75" s="332"/>
      <c r="B75" s="338"/>
      <c r="C75" s="270" t="s">
        <v>342</v>
      </c>
      <c r="D75" s="76" t="s">
        <v>343</v>
      </c>
      <c r="E75" s="270">
        <v>40</v>
      </c>
      <c r="F75" s="281"/>
      <c r="G75" s="281"/>
      <c r="H75" s="281"/>
      <c r="I75" s="278"/>
      <c r="J75" s="293"/>
      <c r="K75" s="288"/>
      <c r="L75" s="288"/>
      <c r="M75" s="288"/>
      <c r="N75" s="266">
        <v>0</v>
      </c>
      <c r="O75" s="266">
        <v>3.85</v>
      </c>
      <c r="P75" s="266">
        <f>N75+O75</f>
        <v>3.85</v>
      </c>
      <c r="Q75" s="266">
        <v>0</v>
      </c>
      <c r="R75" s="266">
        <v>2.95</v>
      </c>
      <c r="S75" s="266">
        <f>Q75+R75</f>
        <v>2.95</v>
      </c>
      <c r="T75" s="266">
        <v>0</v>
      </c>
      <c r="U75" s="266">
        <v>2.95</v>
      </c>
      <c r="V75" s="266">
        <f t="shared" si="39"/>
        <v>2.95</v>
      </c>
      <c r="W75" s="211">
        <f t="shared" si="40"/>
        <v>1</v>
      </c>
      <c r="X75" s="266">
        <f t="shared" si="41"/>
        <v>0</v>
      </c>
      <c r="Y75" s="266">
        <f t="shared" si="41"/>
        <v>0</v>
      </c>
      <c r="Z75" s="266">
        <f>X75+Y75</f>
        <v>0</v>
      </c>
      <c r="AA75" s="289"/>
      <c r="AB75" s="278"/>
      <c r="AC75" s="308"/>
    </row>
    <row r="76" spans="1:29" s="61" customFormat="1" ht="105" customHeight="1">
      <c r="A76" s="332">
        <v>25</v>
      </c>
      <c r="B76" s="295" t="s">
        <v>344</v>
      </c>
      <c r="C76" s="270" t="s">
        <v>345</v>
      </c>
      <c r="D76" s="76" t="s">
        <v>346</v>
      </c>
      <c r="E76" s="270">
        <v>131</v>
      </c>
      <c r="F76" s="281">
        <v>2298</v>
      </c>
      <c r="G76" s="281">
        <v>2393.23</v>
      </c>
      <c r="H76" s="281">
        <v>128.1</v>
      </c>
      <c r="I76" s="278">
        <f>H76+G76</f>
        <v>2521.33</v>
      </c>
      <c r="J76" s="293" t="s">
        <v>347</v>
      </c>
      <c r="K76" s="288" t="s">
        <v>348</v>
      </c>
      <c r="L76" s="288" t="s">
        <v>349</v>
      </c>
      <c r="M76" s="288" t="s">
        <v>494</v>
      </c>
      <c r="N76" s="266">
        <v>0</v>
      </c>
      <c r="O76" s="266">
        <v>26.61</v>
      </c>
      <c r="P76" s="266">
        <f>N76+O76</f>
        <v>26.61</v>
      </c>
      <c r="Q76" s="266">
        <v>0</v>
      </c>
      <c r="R76" s="266">
        <v>26.7</v>
      </c>
      <c r="S76" s="266">
        <f>Q76+R76</f>
        <v>26.7</v>
      </c>
      <c r="T76" s="266">
        <v>0</v>
      </c>
      <c r="U76" s="266">
        <v>26.7</v>
      </c>
      <c r="V76" s="266">
        <f t="shared" si="39"/>
        <v>26.7</v>
      </c>
      <c r="W76" s="211">
        <f t="shared" si="40"/>
        <v>1</v>
      </c>
      <c r="X76" s="266">
        <f t="shared" si="41"/>
        <v>0</v>
      </c>
      <c r="Y76" s="266">
        <f t="shared" si="41"/>
        <v>0</v>
      </c>
      <c r="Z76" s="266">
        <f>X76+Y76</f>
        <v>0</v>
      </c>
      <c r="AA76" s="289">
        <v>2469.9699999999998</v>
      </c>
      <c r="AB76" s="278">
        <f>I76-AA76</f>
        <v>51.360000000000127</v>
      </c>
      <c r="AC76" s="308" t="s">
        <v>102</v>
      </c>
    </row>
    <row r="77" spans="1:29" s="61" customFormat="1" ht="78.75">
      <c r="A77" s="332"/>
      <c r="B77" s="295"/>
      <c r="C77" s="270" t="s">
        <v>350</v>
      </c>
      <c r="D77" s="76" t="s">
        <v>351</v>
      </c>
      <c r="E77" s="270">
        <v>131</v>
      </c>
      <c r="F77" s="281"/>
      <c r="G77" s="281"/>
      <c r="H77" s="281"/>
      <c r="I77" s="278"/>
      <c r="J77" s="293"/>
      <c r="K77" s="288"/>
      <c r="L77" s="288"/>
      <c r="M77" s="288"/>
      <c r="N77" s="266">
        <v>2.1</v>
      </c>
      <c r="O77" s="266">
        <v>4.09</v>
      </c>
      <c r="P77" s="266">
        <f>N77+O77</f>
        <v>6.1899999999999995</v>
      </c>
      <c r="Q77" s="266">
        <v>2.35</v>
      </c>
      <c r="R77" s="266">
        <v>3.95</v>
      </c>
      <c r="S77" s="266">
        <f>Q77+R77</f>
        <v>6.3000000000000007</v>
      </c>
      <c r="T77" s="266">
        <v>2.35</v>
      </c>
      <c r="U77" s="266">
        <v>3.95</v>
      </c>
      <c r="V77" s="266">
        <f t="shared" si="39"/>
        <v>6.3000000000000007</v>
      </c>
      <c r="W77" s="211">
        <f t="shared" si="40"/>
        <v>1</v>
      </c>
      <c r="X77" s="266">
        <f t="shared" si="41"/>
        <v>0</v>
      </c>
      <c r="Y77" s="266">
        <f t="shared" si="41"/>
        <v>0</v>
      </c>
      <c r="Z77" s="266">
        <f>X77+Y77</f>
        <v>0</v>
      </c>
      <c r="AA77" s="289"/>
      <c r="AB77" s="278"/>
      <c r="AC77" s="308"/>
    </row>
    <row r="78" spans="1:29" s="61" customFormat="1" ht="78.75" customHeight="1">
      <c r="A78" s="332"/>
      <c r="B78" s="295"/>
      <c r="C78" s="270" t="s">
        <v>352</v>
      </c>
      <c r="D78" s="76" t="s">
        <v>353</v>
      </c>
      <c r="E78" s="270">
        <v>45</v>
      </c>
      <c r="F78" s="281"/>
      <c r="G78" s="281"/>
      <c r="H78" s="281"/>
      <c r="I78" s="278"/>
      <c r="J78" s="293"/>
      <c r="K78" s="288"/>
      <c r="L78" s="288"/>
      <c r="M78" s="288"/>
      <c r="N78" s="266">
        <v>0</v>
      </c>
      <c r="O78" s="266">
        <v>13.42</v>
      </c>
      <c r="P78" s="266">
        <f>N78+O78</f>
        <v>13.42</v>
      </c>
      <c r="Q78" s="266">
        <v>0</v>
      </c>
      <c r="R78" s="266">
        <v>13.52</v>
      </c>
      <c r="S78" s="266">
        <f>Q78+R78</f>
        <v>13.52</v>
      </c>
      <c r="T78" s="266">
        <v>0</v>
      </c>
      <c r="U78" s="266">
        <v>13.52</v>
      </c>
      <c r="V78" s="266">
        <f t="shared" si="39"/>
        <v>13.52</v>
      </c>
      <c r="W78" s="211">
        <f t="shared" si="40"/>
        <v>1</v>
      </c>
      <c r="X78" s="266">
        <f t="shared" si="41"/>
        <v>0</v>
      </c>
      <c r="Y78" s="266">
        <f t="shared" si="41"/>
        <v>0</v>
      </c>
      <c r="Z78" s="266">
        <f>X78+Y78</f>
        <v>0</v>
      </c>
      <c r="AA78" s="289"/>
      <c r="AB78" s="278"/>
      <c r="AC78" s="308"/>
    </row>
    <row r="79" spans="1:29" s="66" customFormat="1">
      <c r="A79" s="331" t="s">
        <v>3</v>
      </c>
      <c r="B79" s="331"/>
      <c r="C79" s="331"/>
      <c r="D79" s="331"/>
      <c r="E79" s="257"/>
      <c r="F79" s="257">
        <f>SUM(F74:F78)</f>
        <v>4176</v>
      </c>
      <c r="G79" s="257">
        <f>SUM(G74:G78)</f>
        <v>4388.4799999999996</v>
      </c>
      <c r="H79" s="257">
        <f>SUM(H74:H78)</f>
        <v>323.35000000000002</v>
      </c>
      <c r="I79" s="257">
        <f>SUM(I74:I78)</f>
        <v>4711.83</v>
      </c>
      <c r="J79" s="275"/>
      <c r="K79" s="64"/>
      <c r="L79" s="64"/>
      <c r="M79" s="64"/>
      <c r="N79" s="257">
        <f>SUM(N74:N78)</f>
        <v>32.35</v>
      </c>
      <c r="O79" s="257">
        <f t="shared" ref="O79:V79" si="42">SUM(O74:O78)</f>
        <v>71.44</v>
      </c>
      <c r="P79" s="257">
        <f t="shared" si="42"/>
        <v>103.79</v>
      </c>
      <c r="Q79" s="257">
        <f t="shared" si="42"/>
        <v>29.35</v>
      </c>
      <c r="R79" s="257">
        <f t="shared" si="42"/>
        <v>72.239999999999995</v>
      </c>
      <c r="S79" s="257">
        <f t="shared" si="42"/>
        <v>101.59</v>
      </c>
      <c r="T79" s="257">
        <f t="shared" si="42"/>
        <v>29.35</v>
      </c>
      <c r="U79" s="257">
        <f t="shared" si="42"/>
        <v>72.239999999999995</v>
      </c>
      <c r="V79" s="257">
        <f t="shared" si="42"/>
        <v>101.59</v>
      </c>
      <c r="W79" s="211">
        <f t="shared" si="40"/>
        <v>1</v>
      </c>
      <c r="X79" s="257">
        <f>SUM(X74:X78)</f>
        <v>0</v>
      </c>
      <c r="Y79" s="257">
        <f>SUM(Y74:Y78)</f>
        <v>0</v>
      </c>
      <c r="Z79" s="257">
        <f>SUM(Z74:Z78)</f>
        <v>0</v>
      </c>
      <c r="AA79" s="224">
        <f>SUM(AA74:AA78)</f>
        <v>4661.51</v>
      </c>
      <c r="AB79" s="257">
        <f>SUM(AB74:AB78)</f>
        <v>50.320000000000164</v>
      </c>
      <c r="AC79" s="257"/>
    </row>
    <row r="80" spans="1:29" s="61" customFormat="1">
      <c r="A80" s="307" t="s">
        <v>354</v>
      </c>
      <c r="B80" s="307"/>
      <c r="C80" s="307"/>
      <c r="D80" s="307"/>
      <c r="E80" s="268"/>
      <c r="F80" s="274"/>
      <c r="G80" s="274"/>
      <c r="H80" s="274"/>
      <c r="I80" s="274"/>
      <c r="J80" s="265"/>
      <c r="K80" s="73"/>
      <c r="L80" s="73"/>
      <c r="M80" s="73"/>
      <c r="N80" s="274"/>
      <c r="O80" s="274"/>
      <c r="P80" s="266"/>
      <c r="Q80" s="274"/>
      <c r="R80" s="274"/>
      <c r="S80" s="266"/>
      <c r="T80" s="266"/>
      <c r="U80" s="266"/>
      <c r="V80" s="266"/>
      <c r="W80" s="211"/>
      <c r="X80" s="266"/>
      <c r="Y80" s="266"/>
      <c r="Z80" s="266"/>
      <c r="AA80" s="229"/>
      <c r="AB80" s="266"/>
      <c r="AC80" s="262"/>
    </row>
    <row r="81" spans="1:29" s="61" customFormat="1" ht="78.75">
      <c r="A81" s="294">
        <v>26</v>
      </c>
      <c r="B81" s="295" t="s">
        <v>355</v>
      </c>
      <c r="C81" s="268" t="s">
        <v>356</v>
      </c>
      <c r="D81" s="76" t="s">
        <v>357</v>
      </c>
      <c r="E81" s="270">
        <v>127</v>
      </c>
      <c r="F81" s="281">
        <v>2114</v>
      </c>
      <c r="G81" s="281">
        <v>2005.47</v>
      </c>
      <c r="H81" s="281">
        <v>184.96</v>
      </c>
      <c r="I81" s="278">
        <f>H81+G81</f>
        <v>2190.4299999999998</v>
      </c>
      <c r="J81" s="293" t="s">
        <v>358</v>
      </c>
      <c r="K81" s="288" t="s">
        <v>359</v>
      </c>
      <c r="L81" s="288" t="s">
        <v>360</v>
      </c>
      <c r="M81" s="288" t="s">
        <v>318</v>
      </c>
      <c r="N81" s="266">
        <v>14.82</v>
      </c>
      <c r="O81" s="266">
        <v>16.07</v>
      </c>
      <c r="P81" s="266">
        <f t="shared" ref="P81:P110" si="43">N81+O81</f>
        <v>30.89</v>
      </c>
      <c r="Q81" s="266">
        <v>10.664</v>
      </c>
      <c r="R81" s="266">
        <v>20.091999999999999</v>
      </c>
      <c r="S81" s="266">
        <f t="shared" ref="S81:S88" si="44">Q81+R81</f>
        <v>30.756</v>
      </c>
      <c r="T81" s="266">
        <v>10.664</v>
      </c>
      <c r="U81" s="266">
        <v>20.091999999999999</v>
      </c>
      <c r="V81" s="266">
        <f t="shared" si="39"/>
        <v>30.756</v>
      </c>
      <c r="W81" s="211">
        <f t="shared" ref="W81:W113" si="45">V81/S81</f>
        <v>1</v>
      </c>
      <c r="X81" s="266">
        <f t="shared" ref="X81:Y89" si="46">Q81-T81</f>
        <v>0</v>
      </c>
      <c r="Y81" s="266">
        <f t="shared" si="46"/>
        <v>0</v>
      </c>
      <c r="Z81" s="266">
        <f t="shared" ref="Z81:Z89" si="47">X81+Y81</f>
        <v>0</v>
      </c>
      <c r="AA81" s="289">
        <v>2117.5100000000002</v>
      </c>
      <c r="AB81" s="278">
        <f>I81-AA81</f>
        <v>72.919999999999618</v>
      </c>
      <c r="AC81" s="308" t="s">
        <v>102</v>
      </c>
    </row>
    <row r="82" spans="1:29" s="61" customFormat="1" ht="78.75">
      <c r="A82" s="294"/>
      <c r="B82" s="295"/>
      <c r="C82" s="268" t="s">
        <v>361</v>
      </c>
      <c r="D82" s="76" t="s">
        <v>362</v>
      </c>
      <c r="E82" s="270">
        <v>127</v>
      </c>
      <c r="F82" s="281"/>
      <c r="G82" s="281"/>
      <c r="H82" s="281"/>
      <c r="I82" s="278"/>
      <c r="J82" s="293"/>
      <c r="K82" s="288"/>
      <c r="L82" s="288"/>
      <c r="M82" s="288"/>
      <c r="N82" s="266">
        <v>15.3</v>
      </c>
      <c r="O82" s="266">
        <v>11.31</v>
      </c>
      <c r="P82" s="266">
        <f t="shared" si="43"/>
        <v>26.61</v>
      </c>
      <c r="Q82" s="266">
        <v>10.265000000000001</v>
      </c>
      <c r="R82" s="266">
        <v>14.096</v>
      </c>
      <c r="S82" s="266">
        <f t="shared" si="44"/>
        <v>24.361000000000001</v>
      </c>
      <c r="T82" s="266">
        <v>10.265000000000001</v>
      </c>
      <c r="U82" s="266">
        <v>14.096</v>
      </c>
      <c r="V82" s="266">
        <f t="shared" si="39"/>
        <v>24.361000000000001</v>
      </c>
      <c r="W82" s="211">
        <f t="shared" si="45"/>
        <v>1</v>
      </c>
      <c r="X82" s="266">
        <f t="shared" si="46"/>
        <v>0</v>
      </c>
      <c r="Y82" s="266">
        <f t="shared" si="46"/>
        <v>0</v>
      </c>
      <c r="Z82" s="266">
        <f t="shared" si="47"/>
        <v>0</v>
      </c>
      <c r="AA82" s="289"/>
      <c r="AB82" s="278"/>
      <c r="AC82" s="308"/>
    </row>
    <row r="83" spans="1:29" s="61" customFormat="1" ht="131.25">
      <c r="A83" s="294">
        <v>27</v>
      </c>
      <c r="B83" s="295" t="s">
        <v>363</v>
      </c>
      <c r="C83" s="268" t="s">
        <v>364</v>
      </c>
      <c r="D83" s="76" t="s">
        <v>365</v>
      </c>
      <c r="E83" s="270">
        <v>128</v>
      </c>
      <c r="F83" s="281">
        <v>2374</v>
      </c>
      <c r="G83" s="281">
        <v>2305.3200000000002</v>
      </c>
      <c r="H83" s="281">
        <v>200.92</v>
      </c>
      <c r="I83" s="278">
        <f>G83+H83</f>
        <v>2506.2400000000002</v>
      </c>
      <c r="J83" s="293" t="s">
        <v>366</v>
      </c>
      <c r="K83" s="288" t="s">
        <v>359</v>
      </c>
      <c r="L83" s="288" t="s">
        <v>325</v>
      </c>
      <c r="M83" s="288" t="s">
        <v>450</v>
      </c>
      <c r="N83" s="266">
        <v>18.64</v>
      </c>
      <c r="O83" s="266">
        <v>29.57</v>
      </c>
      <c r="P83" s="266">
        <f t="shared" si="43"/>
        <v>48.21</v>
      </c>
      <c r="Q83" s="266">
        <v>16.547999999999998</v>
      </c>
      <c r="R83" s="266">
        <v>23.317</v>
      </c>
      <c r="S83" s="266">
        <f t="shared" si="44"/>
        <v>39.864999999999995</v>
      </c>
      <c r="T83" s="266">
        <v>16.547999999999998</v>
      </c>
      <c r="U83" s="266">
        <v>23.317</v>
      </c>
      <c r="V83" s="4">
        <f t="shared" si="39"/>
        <v>39.864999999999995</v>
      </c>
      <c r="W83" s="211">
        <f t="shared" si="45"/>
        <v>1</v>
      </c>
      <c r="X83" s="266">
        <f t="shared" si="46"/>
        <v>0</v>
      </c>
      <c r="Y83" s="266">
        <f t="shared" si="46"/>
        <v>0</v>
      </c>
      <c r="Z83" s="266">
        <f t="shared" si="47"/>
        <v>0</v>
      </c>
      <c r="AA83" s="289">
        <v>2512.42</v>
      </c>
      <c r="AB83" s="278">
        <f>I83-AA83</f>
        <v>-6.1799999999998363</v>
      </c>
      <c r="AC83" s="308" t="s">
        <v>102</v>
      </c>
    </row>
    <row r="84" spans="1:29" s="61" customFormat="1" ht="78.75">
      <c r="A84" s="294"/>
      <c r="B84" s="295"/>
      <c r="C84" s="268" t="s">
        <v>367</v>
      </c>
      <c r="D84" s="76" t="s">
        <v>368</v>
      </c>
      <c r="E84" s="270">
        <v>128</v>
      </c>
      <c r="F84" s="281"/>
      <c r="G84" s="281"/>
      <c r="H84" s="281"/>
      <c r="I84" s="278"/>
      <c r="J84" s="293"/>
      <c r="K84" s="288"/>
      <c r="L84" s="288"/>
      <c r="M84" s="288"/>
      <c r="N84" s="266">
        <v>9.9</v>
      </c>
      <c r="O84" s="266">
        <v>6.6</v>
      </c>
      <c r="P84" s="266">
        <f t="shared" si="43"/>
        <v>16.5</v>
      </c>
      <c r="Q84" s="266">
        <v>6.7</v>
      </c>
      <c r="R84" s="266">
        <v>8.2100000000000009</v>
      </c>
      <c r="S84" s="266">
        <f t="shared" si="44"/>
        <v>14.91</v>
      </c>
      <c r="T84" s="266">
        <v>6.7</v>
      </c>
      <c r="U84" s="266">
        <v>8.2100000000000009</v>
      </c>
      <c r="V84" s="266">
        <f t="shared" si="39"/>
        <v>14.91</v>
      </c>
      <c r="W84" s="211">
        <f t="shared" si="45"/>
        <v>1</v>
      </c>
      <c r="X84" s="266">
        <f t="shared" si="46"/>
        <v>0</v>
      </c>
      <c r="Y84" s="266">
        <f t="shared" si="46"/>
        <v>0</v>
      </c>
      <c r="Z84" s="266">
        <f t="shared" si="47"/>
        <v>0</v>
      </c>
      <c r="AA84" s="289"/>
      <c r="AB84" s="278"/>
      <c r="AC84" s="308"/>
    </row>
    <row r="85" spans="1:29" s="61" customFormat="1" ht="78.75">
      <c r="A85" s="332">
        <v>28</v>
      </c>
      <c r="B85" s="295" t="s">
        <v>369</v>
      </c>
      <c r="C85" s="270" t="s">
        <v>370</v>
      </c>
      <c r="D85" s="76" t="s">
        <v>371</v>
      </c>
      <c r="E85" s="270">
        <v>15</v>
      </c>
      <c r="F85" s="281">
        <v>1770.4</v>
      </c>
      <c r="G85" s="281">
        <v>1951.97</v>
      </c>
      <c r="H85" s="281">
        <v>292.13</v>
      </c>
      <c r="I85" s="278">
        <f>H85+G85</f>
        <v>2244.1</v>
      </c>
      <c r="J85" s="293" t="s">
        <v>372</v>
      </c>
      <c r="K85" s="288" t="s">
        <v>373</v>
      </c>
      <c r="L85" s="288" t="s">
        <v>374</v>
      </c>
      <c r="M85" s="288" t="s">
        <v>451</v>
      </c>
      <c r="N85" s="266">
        <v>6.25</v>
      </c>
      <c r="O85" s="266">
        <v>7.99</v>
      </c>
      <c r="P85" s="266">
        <f t="shared" si="43"/>
        <v>14.24</v>
      </c>
      <c r="Q85" s="266">
        <v>5.5270000000000001</v>
      </c>
      <c r="R85" s="266">
        <v>8.548</v>
      </c>
      <c r="S85" s="266">
        <f t="shared" si="44"/>
        <v>14.074999999999999</v>
      </c>
      <c r="T85" s="266">
        <v>5.5270000000000001</v>
      </c>
      <c r="U85" s="266">
        <v>8.548</v>
      </c>
      <c r="V85" s="266">
        <f t="shared" si="39"/>
        <v>14.074999999999999</v>
      </c>
      <c r="W85" s="211">
        <f t="shared" si="45"/>
        <v>1</v>
      </c>
      <c r="X85" s="266">
        <f t="shared" si="46"/>
        <v>0</v>
      </c>
      <c r="Y85" s="266">
        <f t="shared" si="46"/>
        <v>0</v>
      </c>
      <c r="Z85" s="266">
        <f t="shared" si="47"/>
        <v>0</v>
      </c>
      <c r="AA85" s="289">
        <v>2202.56</v>
      </c>
      <c r="AB85" s="278">
        <f>I85-AA85</f>
        <v>41.539999999999964</v>
      </c>
      <c r="AC85" s="308" t="s">
        <v>102</v>
      </c>
    </row>
    <row r="86" spans="1:29" s="61" customFormat="1" ht="131.25">
      <c r="A86" s="332"/>
      <c r="B86" s="295"/>
      <c r="C86" s="270" t="s">
        <v>375</v>
      </c>
      <c r="D86" s="76" t="s">
        <v>376</v>
      </c>
      <c r="E86" s="270">
        <v>61</v>
      </c>
      <c r="F86" s="281"/>
      <c r="G86" s="281"/>
      <c r="H86" s="281"/>
      <c r="I86" s="278"/>
      <c r="J86" s="293"/>
      <c r="K86" s="288"/>
      <c r="L86" s="288"/>
      <c r="M86" s="288"/>
      <c r="N86" s="266">
        <v>13.07</v>
      </c>
      <c r="O86" s="266">
        <v>17.8</v>
      </c>
      <c r="P86" s="266">
        <f t="shared" si="43"/>
        <v>30.87</v>
      </c>
      <c r="Q86" s="266">
        <v>9.5500000000000007</v>
      </c>
      <c r="R86" s="266">
        <v>21.324999999999999</v>
      </c>
      <c r="S86" s="266">
        <f t="shared" si="44"/>
        <v>30.875</v>
      </c>
      <c r="T86" s="266">
        <v>9.5500000000000007</v>
      </c>
      <c r="U86" s="266">
        <v>21.324999999999999</v>
      </c>
      <c r="V86" s="266">
        <f>SUM(T86:U86)</f>
        <v>30.875</v>
      </c>
      <c r="W86" s="211">
        <f t="shared" si="45"/>
        <v>1</v>
      </c>
      <c r="X86" s="266">
        <f t="shared" si="46"/>
        <v>0</v>
      </c>
      <c r="Y86" s="266">
        <f t="shared" si="46"/>
        <v>0</v>
      </c>
      <c r="Z86" s="266">
        <f t="shared" si="47"/>
        <v>0</v>
      </c>
      <c r="AA86" s="289"/>
      <c r="AB86" s="278"/>
      <c r="AC86" s="308"/>
    </row>
    <row r="87" spans="1:29" s="61" customFormat="1" ht="105">
      <c r="A87" s="294">
        <v>29</v>
      </c>
      <c r="B87" s="295" t="s">
        <v>377</v>
      </c>
      <c r="C87" s="268" t="s">
        <v>378</v>
      </c>
      <c r="D87" s="76" t="s">
        <v>379</v>
      </c>
      <c r="E87" s="270">
        <v>63</v>
      </c>
      <c r="F87" s="281">
        <v>1925.5</v>
      </c>
      <c r="G87" s="281">
        <v>2140.59</v>
      </c>
      <c r="H87" s="281">
        <v>64.25</v>
      </c>
      <c r="I87" s="305">
        <f>H87+G87</f>
        <v>2204.84</v>
      </c>
      <c r="J87" s="306" t="s">
        <v>372</v>
      </c>
      <c r="K87" s="288" t="s">
        <v>316</v>
      </c>
      <c r="L87" s="288" t="s">
        <v>317</v>
      </c>
      <c r="M87" s="288" t="s">
        <v>452</v>
      </c>
      <c r="N87" s="274">
        <v>0</v>
      </c>
      <c r="O87" s="274">
        <v>12.48</v>
      </c>
      <c r="P87" s="266">
        <f t="shared" si="43"/>
        <v>12.48</v>
      </c>
      <c r="Q87" s="274">
        <v>0</v>
      </c>
      <c r="R87" s="274">
        <v>12.48</v>
      </c>
      <c r="S87" s="266">
        <f t="shared" si="44"/>
        <v>12.48</v>
      </c>
      <c r="T87" s="266">
        <v>0</v>
      </c>
      <c r="U87" s="266">
        <v>12.48</v>
      </c>
      <c r="V87" s="266">
        <f t="shared" si="39"/>
        <v>12.48</v>
      </c>
      <c r="W87" s="211">
        <f t="shared" si="45"/>
        <v>1</v>
      </c>
      <c r="X87" s="266">
        <f t="shared" si="46"/>
        <v>0</v>
      </c>
      <c r="Y87" s="266">
        <f t="shared" si="46"/>
        <v>0</v>
      </c>
      <c r="Z87" s="266">
        <f t="shared" si="47"/>
        <v>0</v>
      </c>
      <c r="AA87" s="289">
        <v>2071</v>
      </c>
      <c r="AB87" s="278">
        <f>I87-AA87</f>
        <v>133.84000000000015</v>
      </c>
      <c r="AC87" s="308" t="s">
        <v>102</v>
      </c>
    </row>
    <row r="88" spans="1:29" s="61" customFormat="1" ht="105">
      <c r="A88" s="294"/>
      <c r="B88" s="295"/>
      <c r="C88" s="268" t="s">
        <v>380</v>
      </c>
      <c r="D88" s="76" t="s">
        <v>381</v>
      </c>
      <c r="E88" s="270">
        <v>19</v>
      </c>
      <c r="F88" s="281"/>
      <c r="G88" s="281"/>
      <c r="H88" s="281"/>
      <c r="I88" s="305"/>
      <c r="J88" s="306"/>
      <c r="K88" s="288"/>
      <c r="L88" s="288"/>
      <c r="M88" s="288"/>
      <c r="N88" s="274">
        <v>28</v>
      </c>
      <c r="O88" s="274">
        <v>0</v>
      </c>
      <c r="P88" s="266">
        <f t="shared" si="43"/>
        <v>28</v>
      </c>
      <c r="Q88" s="274">
        <v>28</v>
      </c>
      <c r="R88" s="274">
        <v>0</v>
      </c>
      <c r="S88" s="266">
        <f t="shared" si="44"/>
        <v>28</v>
      </c>
      <c r="T88" s="266">
        <v>28</v>
      </c>
      <c r="U88" s="266">
        <v>0</v>
      </c>
      <c r="V88" s="266">
        <f t="shared" si="39"/>
        <v>28</v>
      </c>
      <c r="W88" s="211">
        <f t="shared" si="45"/>
        <v>1</v>
      </c>
      <c r="X88" s="266">
        <f t="shared" si="46"/>
        <v>0</v>
      </c>
      <c r="Y88" s="266">
        <f t="shared" si="46"/>
        <v>0</v>
      </c>
      <c r="Z88" s="266">
        <f t="shared" si="47"/>
        <v>0</v>
      </c>
      <c r="AA88" s="289"/>
      <c r="AB88" s="278"/>
      <c r="AC88" s="308"/>
    </row>
    <row r="89" spans="1:29" s="61" customFormat="1" ht="131.25">
      <c r="A89" s="294"/>
      <c r="B89" s="295"/>
      <c r="C89" s="268" t="s">
        <v>382</v>
      </c>
      <c r="D89" s="76" t="s">
        <v>383</v>
      </c>
      <c r="E89" s="270">
        <v>61</v>
      </c>
      <c r="F89" s="281"/>
      <c r="G89" s="281"/>
      <c r="H89" s="281"/>
      <c r="I89" s="305"/>
      <c r="J89" s="306"/>
      <c r="K89" s="288"/>
      <c r="L89" s="288"/>
      <c r="M89" s="288"/>
      <c r="N89" s="274">
        <v>0</v>
      </c>
      <c r="O89" s="274">
        <v>12.03</v>
      </c>
      <c r="P89" s="266">
        <f t="shared" si="43"/>
        <v>12.03</v>
      </c>
      <c r="Q89" s="274">
        <v>0</v>
      </c>
      <c r="R89" s="274">
        <v>11.975</v>
      </c>
      <c r="S89" s="266">
        <f>Q89+R89</f>
        <v>11.975</v>
      </c>
      <c r="T89" s="266">
        <v>0</v>
      </c>
      <c r="U89" s="266">
        <v>11.975</v>
      </c>
      <c r="V89" s="266">
        <f t="shared" si="39"/>
        <v>11.975</v>
      </c>
      <c r="W89" s="211">
        <f t="shared" si="45"/>
        <v>1</v>
      </c>
      <c r="X89" s="266">
        <f t="shared" si="46"/>
        <v>0</v>
      </c>
      <c r="Y89" s="266">
        <f t="shared" si="46"/>
        <v>0</v>
      </c>
      <c r="Z89" s="266">
        <f t="shared" si="47"/>
        <v>0</v>
      </c>
      <c r="AA89" s="289"/>
      <c r="AB89" s="278"/>
      <c r="AC89" s="308"/>
    </row>
    <row r="90" spans="1:29" s="66" customFormat="1">
      <c r="A90" s="331" t="s">
        <v>3</v>
      </c>
      <c r="B90" s="331"/>
      <c r="C90" s="331"/>
      <c r="D90" s="331"/>
      <c r="E90" s="257"/>
      <c r="F90" s="257">
        <f>SUM(F81:F89)</f>
        <v>8183.9</v>
      </c>
      <c r="G90" s="257">
        <f>SUM(G81:G89)</f>
        <v>8403.35</v>
      </c>
      <c r="H90" s="257">
        <f>SUM(H81:H89)</f>
        <v>742.26</v>
      </c>
      <c r="I90" s="257">
        <f>SUM(I81:I89)</f>
        <v>9145.61</v>
      </c>
      <c r="J90" s="275"/>
      <c r="K90" s="64"/>
      <c r="L90" s="64"/>
      <c r="M90" s="64"/>
      <c r="N90" s="257">
        <f>SUM(N81:N89)</f>
        <v>105.97999999999999</v>
      </c>
      <c r="O90" s="257">
        <f t="shared" ref="O90:V90" si="48">SUM(O81:O89)</f>
        <v>113.85000000000001</v>
      </c>
      <c r="P90" s="257">
        <f t="shared" si="48"/>
        <v>219.83</v>
      </c>
      <c r="Q90" s="257">
        <f t="shared" si="48"/>
        <v>87.254000000000005</v>
      </c>
      <c r="R90" s="257">
        <f t="shared" si="48"/>
        <v>120.04300000000001</v>
      </c>
      <c r="S90" s="257">
        <f t="shared" si="48"/>
        <v>207.29699999999997</v>
      </c>
      <c r="T90" s="257">
        <f t="shared" si="48"/>
        <v>87.254000000000005</v>
      </c>
      <c r="U90" s="257">
        <f t="shared" si="48"/>
        <v>120.04300000000001</v>
      </c>
      <c r="V90" s="257">
        <f t="shared" si="48"/>
        <v>207.29699999999997</v>
      </c>
      <c r="W90" s="211">
        <f>V90/S90</f>
        <v>1</v>
      </c>
      <c r="X90" s="257">
        <f>SUM(X81:X89)</f>
        <v>0</v>
      </c>
      <c r="Y90" s="257">
        <f>SUM(Y81:Y89)</f>
        <v>0</v>
      </c>
      <c r="Z90" s="257">
        <f>SUM(Z81:Z89)</f>
        <v>0</v>
      </c>
      <c r="AA90" s="224">
        <f>SUM(AA81:AA89)</f>
        <v>8903.49</v>
      </c>
      <c r="AB90" s="257">
        <f>SUM(AB81:AB89)</f>
        <v>242.11999999999989</v>
      </c>
      <c r="AC90" s="257"/>
    </row>
    <row r="91" spans="1:29" s="79" customFormat="1">
      <c r="A91" s="307" t="s">
        <v>384</v>
      </c>
      <c r="B91" s="307"/>
      <c r="C91" s="307"/>
      <c r="D91" s="307"/>
      <c r="E91" s="270"/>
      <c r="F91" s="269"/>
      <c r="G91" s="269"/>
      <c r="H91" s="269"/>
      <c r="I91" s="269"/>
      <c r="J91" s="77"/>
      <c r="K91" s="251"/>
      <c r="L91" s="251"/>
      <c r="M91" s="251"/>
      <c r="N91" s="269"/>
      <c r="O91" s="269"/>
      <c r="P91" s="266"/>
      <c r="Q91" s="269"/>
      <c r="R91" s="269"/>
      <c r="S91" s="266"/>
      <c r="T91" s="266"/>
      <c r="U91" s="266"/>
      <c r="V91" s="266"/>
      <c r="W91" s="211"/>
      <c r="X91" s="266"/>
      <c r="Y91" s="266"/>
      <c r="Z91" s="266"/>
      <c r="AA91" s="229"/>
      <c r="AB91" s="266"/>
      <c r="AC91" s="78"/>
    </row>
    <row r="92" spans="1:29" s="79" customFormat="1" ht="131.25" customHeight="1">
      <c r="A92" s="71">
        <v>30</v>
      </c>
      <c r="B92" s="268" t="s">
        <v>385</v>
      </c>
      <c r="C92" s="268">
        <v>30</v>
      </c>
      <c r="D92" s="76" t="s">
        <v>386</v>
      </c>
      <c r="E92" s="270" t="s">
        <v>387</v>
      </c>
      <c r="F92" s="269">
        <v>2258</v>
      </c>
      <c r="G92" s="269">
        <v>2464.9299999999998</v>
      </c>
      <c r="H92" s="269">
        <v>244.04</v>
      </c>
      <c r="I92" s="269">
        <f>G92+H92</f>
        <v>2708.97</v>
      </c>
      <c r="J92" s="77" t="s">
        <v>388</v>
      </c>
      <c r="K92" s="251" t="s">
        <v>389</v>
      </c>
      <c r="L92" s="251" t="s">
        <v>390</v>
      </c>
      <c r="M92" s="251" t="s">
        <v>470</v>
      </c>
      <c r="N92" s="269">
        <v>26.04</v>
      </c>
      <c r="O92" s="269">
        <v>29.09</v>
      </c>
      <c r="P92" s="266">
        <f>N92+O92</f>
        <v>55.129999999999995</v>
      </c>
      <c r="Q92" s="269">
        <v>16.98</v>
      </c>
      <c r="R92" s="269">
        <v>36.46</v>
      </c>
      <c r="S92" s="266">
        <f>Q92+R92</f>
        <v>53.44</v>
      </c>
      <c r="T92" s="269">
        <v>16.98</v>
      </c>
      <c r="U92" s="269">
        <v>36.46</v>
      </c>
      <c r="V92" s="266">
        <f t="shared" si="39"/>
        <v>53.44</v>
      </c>
      <c r="W92" s="211">
        <f t="shared" si="45"/>
        <v>1</v>
      </c>
      <c r="X92" s="266">
        <f t="shared" ref="X92:Y92" si="49">Q92-T92</f>
        <v>0</v>
      </c>
      <c r="Y92" s="266">
        <f t="shared" si="49"/>
        <v>0</v>
      </c>
      <c r="Z92" s="266">
        <f>X92+Y92</f>
        <v>0</v>
      </c>
      <c r="AA92" s="273">
        <v>2710.98</v>
      </c>
      <c r="AB92" s="266">
        <v>0</v>
      </c>
      <c r="AC92" s="80" t="s">
        <v>102</v>
      </c>
    </row>
    <row r="93" spans="1:29" s="66" customFormat="1">
      <c r="A93" s="296" t="s">
        <v>3</v>
      </c>
      <c r="B93" s="297"/>
      <c r="C93" s="297"/>
      <c r="D93" s="298"/>
      <c r="E93" s="257"/>
      <c r="F93" s="257">
        <f>SUM(F92)</f>
        <v>2258</v>
      </c>
      <c r="G93" s="257">
        <f>SUM(G92)</f>
        <v>2464.9299999999998</v>
      </c>
      <c r="H93" s="257">
        <f>SUM(H92)</f>
        <v>244.04</v>
      </c>
      <c r="I93" s="257">
        <f t="shared" ref="I93:T93" si="50">SUM(I92)</f>
        <v>2708.97</v>
      </c>
      <c r="J93" s="275"/>
      <c r="K93" s="64"/>
      <c r="L93" s="64"/>
      <c r="M93" s="64"/>
      <c r="N93" s="257">
        <f t="shared" si="50"/>
        <v>26.04</v>
      </c>
      <c r="O93" s="257">
        <f t="shared" si="50"/>
        <v>29.09</v>
      </c>
      <c r="P93" s="257">
        <f t="shared" si="50"/>
        <v>55.129999999999995</v>
      </c>
      <c r="Q93" s="257">
        <f t="shared" si="50"/>
        <v>16.98</v>
      </c>
      <c r="R93" s="257">
        <f t="shared" si="50"/>
        <v>36.46</v>
      </c>
      <c r="S93" s="257">
        <f t="shared" si="50"/>
        <v>53.44</v>
      </c>
      <c r="T93" s="257">
        <f t="shared" si="50"/>
        <v>16.98</v>
      </c>
      <c r="U93" s="257">
        <f>SUM(U92)</f>
        <v>36.46</v>
      </c>
      <c r="V93" s="72">
        <f>SUM(V92)</f>
        <v>53.44</v>
      </c>
      <c r="W93" s="249">
        <f t="shared" si="45"/>
        <v>1</v>
      </c>
      <c r="X93" s="257">
        <f>SUM(X92)</f>
        <v>0</v>
      </c>
      <c r="Y93" s="257">
        <f t="shared" ref="Y93" si="51">SUM(Y92)</f>
        <v>0</v>
      </c>
      <c r="Z93" s="72">
        <f>X93+Y93</f>
        <v>0</v>
      </c>
      <c r="AA93" s="244">
        <f>SUM(AA92)</f>
        <v>2710.98</v>
      </c>
      <c r="AB93" s="182">
        <f>SUM(AB92)</f>
        <v>0</v>
      </c>
      <c r="AC93" s="257"/>
    </row>
    <row r="94" spans="1:29" s="122" customFormat="1">
      <c r="A94" s="299" t="s">
        <v>430</v>
      </c>
      <c r="B94" s="300"/>
      <c r="C94" s="300"/>
      <c r="D94" s="301"/>
      <c r="E94" s="119"/>
      <c r="F94" s="119">
        <f>F93+F90+F79+F72</f>
        <v>22735</v>
      </c>
      <c r="G94" s="119">
        <f t="shared" ref="G94:I94" si="52">G93+G90+G79+G72</f>
        <v>23903.620000000003</v>
      </c>
      <c r="H94" s="119">
        <f t="shared" si="52"/>
        <v>1965.5700000000002</v>
      </c>
      <c r="I94" s="119">
        <f t="shared" si="52"/>
        <v>25869.190000000002</v>
      </c>
      <c r="J94" s="120"/>
      <c r="K94" s="121"/>
      <c r="L94" s="121"/>
      <c r="M94" s="121"/>
      <c r="N94" s="119">
        <f>N93+N90+N79+N72</f>
        <v>208.26999999999998</v>
      </c>
      <c r="O94" s="119">
        <f t="shared" ref="O94:V94" si="53">O93+O90+O79+O72</f>
        <v>345.39</v>
      </c>
      <c r="P94" s="119">
        <f t="shared" si="53"/>
        <v>553.66000000000008</v>
      </c>
      <c r="Q94" s="119">
        <f t="shared" si="53"/>
        <v>157.04400000000001</v>
      </c>
      <c r="R94" s="119">
        <f t="shared" si="53"/>
        <v>358.36199999999997</v>
      </c>
      <c r="S94" s="257">
        <f t="shared" si="53"/>
        <v>515.40599999999995</v>
      </c>
      <c r="T94" s="119">
        <f t="shared" si="53"/>
        <v>157.04400000000001</v>
      </c>
      <c r="U94" s="119">
        <f t="shared" si="53"/>
        <v>358.36199999999997</v>
      </c>
      <c r="V94" s="119">
        <f t="shared" si="53"/>
        <v>515.40599999999995</v>
      </c>
      <c r="W94" s="249">
        <f t="shared" si="45"/>
        <v>1</v>
      </c>
      <c r="X94" s="119">
        <f>X93+X90+X79+X72</f>
        <v>0</v>
      </c>
      <c r="Y94" s="119">
        <f t="shared" ref="Y94:AB94" si="54">Y93+Y90+Y79+Y72</f>
        <v>0</v>
      </c>
      <c r="Z94" s="119">
        <f t="shared" si="54"/>
        <v>0</v>
      </c>
      <c r="AA94" s="224">
        <f t="shared" si="54"/>
        <v>25481.269999999997</v>
      </c>
      <c r="AB94" s="119">
        <f t="shared" si="54"/>
        <v>389.93000000000029</v>
      </c>
      <c r="AC94" s="119"/>
    </row>
    <row r="95" spans="1:29" s="66" customFormat="1" ht="27">
      <c r="A95" s="333" t="s">
        <v>445</v>
      </c>
      <c r="B95" s="334"/>
      <c r="C95" s="334"/>
      <c r="D95" s="335"/>
      <c r="E95" s="257"/>
      <c r="F95" s="257"/>
      <c r="G95" s="257"/>
      <c r="H95" s="257"/>
      <c r="I95" s="257"/>
      <c r="J95" s="275"/>
      <c r="K95" s="64"/>
      <c r="L95" s="64"/>
      <c r="M95" s="64"/>
      <c r="N95" s="257"/>
      <c r="O95" s="257"/>
      <c r="P95" s="257"/>
      <c r="Q95" s="257"/>
      <c r="R95" s="257"/>
      <c r="S95" s="257"/>
      <c r="T95" s="257"/>
      <c r="U95" s="257"/>
      <c r="V95" s="72"/>
      <c r="W95" s="249"/>
      <c r="X95" s="257"/>
      <c r="Y95" s="257"/>
      <c r="Z95" s="72"/>
      <c r="AA95" s="244"/>
      <c r="AB95" s="182"/>
      <c r="AC95" s="257"/>
    </row>
    <row r="96" spans="1:29" s="61" customFormat="1">
      <c r="A96" s="302" t="s">
        <v>391</v>
      </c>
      <c r="B96" s="303"/>
      <c r="C96" s="303"/>
      <c r="D96" s="304"/>
      <c r="E96" s="270"/>
      <c r="F96" s="269"/>
      <c r="G96" s="269"/>
      <c r="H96" s="269"/>
      <c r="I96" s="269"/>
      <c r="J96" s="77"/>
      <c r="K96" s="251"/>
      <c r="L96" s="251"/>
      <c r="M96" s="251"/>
      <c r="N96" s="269"/>
      <c r="O96" s="269"/>
      <c r="P96" s="266"/>
      <c r="Q96" s="269"/>
      <c r="R96" s="269"/>
      <c r="S96" s="266"/>
      <c r="T96" s="266"/>
      <c r="U96" s="266"/>
      <c r="V96" s="266"/>
      <c r="W96" s="249"/>
      <c r="X96" s="266"/>
      <c r="Y96" s="266"/>
      <c r="Z96" s="266"/>
      <c r="AA96" s="226"/>
      <c r="AB96" s="246"/>
      <c r="AC96" s="262"/>
    </row>
    <row r="97" spans="1:29" s="61" customFormat="1" ht="236.25" customHeight="1">
      <c r="A97" s="272">
        <v>31</v>
      </c>
      <c r="B97" s="268" t="s">
        <v>392</v>
      </c>
      <c r="C97" s="268">
        <v>31</v>
      </c>
      <c r="D97" s="81" t="s">
        <v>393</v>
      </c>
      <c r="E97" s="268">
        <v>32</v>
      </c>
      <c r="F97" s="252">
        <v>2486</v>
      </c>
      <c r="G97" s="246">
        <v>2904.53</v>
      </c>
      <c r="H97" s="246">
        <v>725.44</v>
      </c>
      <c r="I97" s="266">
        <f>G97+H97</f>
        <v>3629.9700000000003</v>
      </c>
      <c r="J97" s="271" t="s">
        <v>394</v>
      </c>
      <c r="K97" s="248">
        <v>41212</v>
      </c>
      <c r="L97" s="248">
        <v>41546</v>
      </c>
      <c r="M97" s="248" t="s">
        <v>471</v>
      </c>
      <c r="N97" s="82">
        <v>0</v>
      </c>
      <c r="O97" s="82">
        <v>47.58</v>
      </c>
      <c r="P97" s="83">
        <f t="shared" si="43"/>
        <v>47.58</v>
      </c>
      <c r="Q97" s="266">
        <v>0</v>
      </c>
      <c r="R97" s="266">
        <v>47.58</v>
      </c>
      <c r="S97" s="266">
        <f>Q97+R97</f>
        <v>47.58</v>
      </c>
      <c r="T97" s="266">
        <v>0</v>
      </c>
      <c r="U97" s="266">
        <v>47.58</v>
      </c>
      <c r="V97" s="266">
        <f t="shared" si="39"/>
        <v>47.58</v>
      </c>
      <c r="W97" s="249">
        <f>V97/S97</f>
        <v>1</v>
      </c>
      <c r="X97" s="266">
        <f t="shared" ref="X97:Y101" si="55">Q97-T97</f>
        <v>0</v>
      </c>
      <c r="Y97" s="266">
        <f t="shared" si="55"/>
        <v>0</v>
      </c>
      <c r="Z97" s="266">
        <f>X97+Y97</f>
        <v>0</v>
      </c>
      <c r="AA97" s="247">
        <v>3568.71</v>
      </c>
      <c r="AB97" s="246">
        <f>I97-AA97</f>
        <v>61.260000000000218</v>
      </c>
      <c r="AC97" s="262" t="s">
        <v>271</v>
      </c>
    </row>
    <row r="98" spans="1:29" s="61" customFormat="1" ht="105">
      <c r="A98" s="325">
        <v>32</v>
      </c>
      <c r="B98" s="282" t="s">
        <v>395</v>
      </c>
      <c r="C98" s="268" t="s">
        <v>396</v>
      </c>
      <c r="D98" s="62" t="s">
        <v>397</v>
      </c>
      <c r="E98" s="268" t="s">
        <v>398</v>
      </c>
      <c r="F98" s="285">
        <v>3144</v>
      </c>
      <c r="G98" s="285">
        <v>3158.78</v>
      </c>
      <c r="H98" s="285">
        <v>271.22000000000003</v>
      </c>
      <c r="I98" s="276">
        <f>G98+H98</f>
        <v>3430</v>
      </c>
      <c r="J98" s="293" t="s">
        <v>399</v>
      </c>
      <c r="K98" s="322">
        <v>41208</v>
      </c>
      <c r="L98" s="322">
        <v>41542</v>
      </c>
      <c r="M98" s="322" t="s">
        <v>472</v>
      </c>
      <c r="N98" s="82">
        <v>22</v>
      </c>
      <c r="O98" s="82">
        <v>30</v>
      </c>
      <c r="P98" s="83">
        <f t="shared" si="43"/>
        <v>52</v>
      </c>
      <c r="Q98" s="82">
        <v>0</v>
      </c>
      <c r="R98" s="82">
        <v>39</v>
      </c>
      <c r="S98" s="266">
        <f>Q98+R98</f>
        <v>39</v>
      </c>
      <c r="T98" s="82">
        <v>0</v>
      </c>
      <c r="U98" s="82">
        <v>39</v>
      </c>
      <c r="V98" s="266">
        <f t="shared" si="39"/>
        <v>39</v>
      </c>
      <c r="W98" s="249">
        <f>V98/S98</f>
        <v>1</v>
      </c>
      <c r="X98" s="266">
        <f t="shared" si="55"/>
        <v>0</v>
      </c>
      <c r="Y98" s="266">
        <f t="shared" si="55"/>
        <v>0</v>
      </c>
      <c r="Z98" s="266">
        <f>X98+Y98</f>
        <v>0</v>
      </c>
      <c r="AA98" s="290">
        <v>3465.91</v>
      </c>
      <c r="AB98" s="276">
        <v>0</v>
      </c>
      <c r="AC98" s="308" t="s">
        <v>102</v>
      </c>
    </row>
    <row r="99" spans="1:29" s="61" customFormat="1" ht="78.75">
      <c r="A99" s="326"/>
      <c r="B99" s="283"/>
      <c r="C99" s="268" t="s">
        <v>400</v>
      </c>
      <c r="D99" s="62" t="s">
        <v>401</v>
      </c>
      <c r="E99" s="268">
        <v>19</v>
      </c>
      <c r="F99" s="286"/>
      <c r="G99" s="286"/>
      <c r="H99" s="286"/>
      <c r="I99" s="279"/>
      <c r="J99" s="293"/>
      <c r="K99" s="323"/>
      <c r="L99" s="323"/>
      <c r="M99" s="323"/>
      <c r="N99" s="82">
        <v>19</v>
      </c>
      <c r="O99" s="82">
        <v>0</v>
      </c>
      <c r="P99" s="83">
        <f t="shared" si="43"/>
        <v>19</v>
      </c>
      <c r="Q99" s="82">
        <v>19</v>
      </c>
      <c r="R99" s="82">
        <v>0</v>
      </c>
      <c r="S99" s="266">
        <f>Q99+R99</f>
        <v>19</v>
      </c>
      <c r="T99" s="82">
        <v>19</v>
      </c>
      <c r="U99" s="82">
        <v>0</v>
      </c>
      <c r="V99" s="266">
        <f t="shared" si="39"/>
        <v>19</v>
      </c>
      <c r="W99" s="249">
        <f>V99/S99</f>
        <v>1</v>
      </c>
      <c r="X99" s="266">
        <f t="shared" si="55"/>
        <v>0</v>
      </c>
      <c r="Y99" s="266">
        <f t="shared" si="55"/>
        <v>0</v>
      </c>
      <c r="Z99" s="266">
        <f>X99+Y99</f>
        <v>0</v>
      </c>
      <c r="AA99" s="291"/>
      <c r="AB99" s="279"/>
      <c r="AC99" s="308"/>
    </row>
    <row r="100" spans="1:29" s="61" customFormat="1" ht="78.75">
      <c r="A100" s="327"/>
      <c r="B100" s="284"/>
      <c r="C100" s="268" t="s">
        <v>402</v>
      </c>
      <c r="D100" s="62" t="s">
        <v>403</v>
      </c>
      <c r="E100" s="268">
        <v>127</v>
      </c>
      <c r="F100" s="287"/>
      <c r="G100" s="287"/>
      <c r="H100" s="287"/>
      <c r="I100" s="277"/>
      <c r="J100" s="293"/>
      <c r="K100" s="324"/>
      <c r="L100" s="324"/>
      <c r="M100" s="324"/>
      <c r="N100" s="82">
        <v>18.940000000000001</v>
      </c>
      <c r="O100" s="82">
        <v>5.56</v>
      </c>
      <c r="P100" s="83">
        <f t="shared" si="43"/>
        <v>24.5</v>
      </c>
      <c r="Q100" s="82">
        <v>18.7</v>
      </c>
      <c r="R100" s="82">
        <v>5.8</v>
      </c>
      <c r="S100" s="266">
        <f>Q100+R100</f>
        <v>24.5</v>
      </c>
      <c r="T100" s="82">
        <v>18.7</v>
      </c>
      <c r="U100" s="82">
        <v>5.8</v>
      </c>
      <c r="V100" s="266">
        <f t="shared" si="39"/>
        <v>24.5</v>
      </c>
      <c r="W100" s="249">
        <f>V100/S100</f>
        <v>1</v>
      </c>
      <c r="X100" s="266">
        <f t="shared" si="55"/>
        <v>0</v>
      </c>
      <c r="Y100" s="266">
        <f t="shared" si="55"/>
        <v>0</v>
      </c>
      <c r="Z100" s="266">
        <f>X100+Y100</f>
        <v>0</v>
      </c>
      <c r="AA100" s="292"/>
      <c r="AB100" s="277"/>
      <c r="AC100" s="308"/>
    </row>
    <row r="101" spans="1:29" s="61" customFormat="1" ht="217.5" customHeight="1">
      <c r="A101" s="267">
        <v>33</v>
      </c>
      <c r="B101" s="268" t="s">
        <v>404</v>
      </c>
      <c r="C101" s="270">
        <v>33</v>
      </c>
      <c r="D101" s="84" t="s">
        <v>405</v>
      </c>
      <c r="E101" s="268">
        <v>34</v>
      </c>
      <c r="F101" s="252">
        <v>1988</v>
      </c>
      <c r="G101" s="252">
        <v>2372.65</v>
      </c>
      <c r="H101" s="252">
        <v>229.49</v>
      </c>
      <c r="I101" s="274">
        <f>G101+H101</f>
        <v>2602.1400000000003</v>
      </c>
      <c r="J101" s="265" t="s">
        <v>406</v>
      </c>
      <c r="K101" s="264">
        <v>41601</v>
      </c>
      <c r="L101" s="264">
        <v>41569</v>
      </c>
      <c r="M101" s="264">
        <v>42460</v>
      </c>
      <c r="N101" s="82">
        <v>33</v>
      </c>
      <c r="O101" s="82">
        <v>29.7</v>
      </c>
      <c r="P101" s="83">
        <f t="shared" si="43"/>
        <v>62.7</v>
      </c>
      <c r="Q101" s="82">
        <v>0</v>
      </c>
      <c r="R101" s="82">
        <v>26.76</v>
      </c>
      <c r="S101" s="266">
        <f>Q101+R101</f>
        <v>26.76</v>
      </c>
      <c r="T101" s="266">
        <v>0</v>
      </c>
      <c r="U101" s="266">
        <v>26.76</v>
      </c>
      <c r="V101" s="266">
        <f t="shared" si="39"/>
        <v>26.76</v>
      </c>
      <c r="W101" s="249">
        <f>V101/S101</f>
        <v>1</v>
      </c>
      <c r="X101" s="266">
        <f t="shared" si="55"/>
        <v>0</v>
      </c>
      <c r="Y101" s="266">
        <f t="shared" si="55"/>
        <v>0</v>
      </c>
      <c r="Z101" s="266">
        <f>X101+Y101</f>
        <v>0</v>
      </c>
      <c r="AA101" s="247">
        <v>2514.75</v>
      </c>
      <c r="AB101" s="246">
        <f>I101-AA101</f>
        <v>87.390000000000327</v>
      </c>
      <c r="AC101" s="262" t="s">
        <v>102</v>
      </c>
    </row>
    <row r="102" spans="1:29" s="66" customFormat="1">
      <c r="A102" s="296" t="s">
        <v>3</v>
      </c>
      <c r="B102" s="297"/>
      <c r="C102" s="297"/>
      <c r="D102" s="298"/>
      <c r="E102" s="257"/>
      <c r="F102" s="257">
        <f>SUM(F97:F101)</f>
        <v>7618</v>
      </c>
      <c r="G102" s="257">
        <f>SUM(G97:G101)</f>
        <v>8435.9600000000009</v>
      </c>
      <c r="H102" s="257">
        <f>SUM(H97:H101)</f>
        <v>1226.1500000000001</v>
      </c>
      <c r="I102" s="257">
        <f>SUM(I97:I101)</f>
        <v>9662.11</v>
      </c>
      <c r="J102" s="275"/>
      <c r="K102" s="64"/>
      <c r="L102" s="64"/>
      <c r="M102" s="64"/>
      <c r="N102" s="257">
        <f t="shared" ref="N102:V102" si="56">SUM(N97:N101)</f>
        <v>92.94</v>
      </c>
      <c r="O102" s="257">
        <f t="shared" si="56"/>
        <v>112.84</v>
      </c>
      <c r="P102" s="257">
        <f t="shared" si="56"/>
        <v>205.77999999999997</v>
      </c>
      <c r="Q102" s="257">
        <f t="shared" si="56"/>
        <v>37.700000000000003</v>
      </c>
      <c r="R102" s="257">
        <f t="shared" si="56"/>
        <v>119.14</v>
      </c>
      <c r="S102" s="257">
        <f t="shared" si="56"/>
        <v>156.83999999999997</v>
      </c>
      <c r="T102" s="257">
        <f t="shared" si="56"/>
        <v>37.700000000000003</v>
      </c>
      <c r="U102" s="257">
        <f t="shared" si="56"/>
        <v>119.14</v>
      </c>
      <c r="V102" s="257">
        <f t="shared" si="56"/>
        <v>156.83999999999997</v>
      </c>
      <c r="W102" s="249">
        <f t="shared" si="45"/>
        <v>1</v>
      </c>
      <c r="X102" s="257">
        <f>SUM(X97:X101)</f>
        <v>0</v>
      </c>
      <c r="Y102" s="257">
        <f>SUM(Y97:Y101)</f>
        <v>0</v>
      </c>
      <c r="Z102" s="257">
        <f>SUM(Z97:Z101)</f>
        <v>0</v>
      </c>
      <c r="AA102" s="224">
        <f>SUM(AA97:AA101)</f>
        <v>9549.369999999999</v>
      </c>
      <c r="AB102" s="257">
        <f>SUM(AB97:AB101)</f>
        <v>148.65000000000055</v>
      </c>
      <c r="AC102" s="257"/>
    </row>
    <row r="103" spans="1:29" s="61" customFormat="1">
      <c r="A103" s="302" t="s">
        <v>407</v>
      </c>
      <c r="B103" s="303"/>
      <c r="C103" s="303"/>
      <c r="D103" s="304"/>
      <c r="E103" s="270"/>
      <c r="F103" s="269"/>
      <c r="G103" s="269"/>
      <c r="H103" s="269"/>
      <c r="I103" s="269"/>
      <c r="J103" s="77"/>
      <c r="K103" s="251"/>
      <c r="L103" s="251"/>
      <c r="M103" s="251"/>
      <c r="N103" s="269"/>
      <c r="O103" s="269"/>
      <c r="P103" s="266"/>
      <c r="Q103" s="269"/>
      <c r="R103" s="269"/>
      <c r="S103" s="266"/>
      <c r="T103" s="266"/>
      <c r="U103" s="266"/>
      <c r="V103" s="266"/>
      <c r="W103" s="249"/>
      <c r="X103" s="266"/>
      <c r="Y103" s="266"/>
      <c r="Z103" s="266"/>
      <c r="AA103" s="226"/>
      <c r="AB103" s="246"/>
      <c r="AC103" s="262"/>
    </row>
    <row r="104" spans="1:29" s="61" customFormat="1" ht="78.75">
      <c r="A104" s="325">
        <v>34</v>
      </c>
      <c r="B104" s="282" t="s">
        <v>408</v>
      </c>
      <c r="C104" s="268" t="s">
        <v>409</v>
      </c>
      <c r="D104" s="75" t="s">
        <v>410</v>
      </c>
      <c r="E104" s="268">
        <v>127</v>
      </c>
      <c r="F104" s="285">
        <v>1751</v>
      </c>
      <c r="G104" s="285">
        <v>2009.24</v>
      </c>
      <c r="H104" s="285">
        <v>196.29</v>
      </c>
      <c r="I104" s="276">
        <f>G104+H104</f>
        <v>2205.5300000000002</v>
      </c>
      <c r="J104" s="293" t="s">
        <v>411</v>
      </c>
      <c r="K104" s="322">
        <v>41256</v>
      </c>
      <c r="L104" s="322">
        <v>41590</v>
      </c>
      <c r="M104" s="322" t="s">
        <v>470</v>
      </c>
      <c r="N104" s="82">
        <v>26.98</v>
      </c>
      <c r="O104" s="82">
        <v>12.64</v>
      </c>
      <c r="P104" s="83">
        <f t="shared" si="43"/>
        <v>39.620000000000005</v>
      </c>
      <c r="Q104" s="82">
        <v>25.18</v>
      </c>
      <c r="R104" s="82">
        <v>14.44</v>
      </c>
      <c r="S104" s="266">
        <f>Q104+R104</f>
        <v>39.619999999999997</v>
      </c>
      <c r="T104" s="82">
        <v>25.18</v>
      </c>
      <c r="U104" s="82">
        <v>14.44</v>
      </c>
      <c r="V104" s="266">
        <f>T104+U104</f>
        <v>39.619999999999997</v>
      </c>
      <c r="W104" s="249">
        <f t="shared" si="45"/>
        <v>1</v>
      </c>
      <c r="X104" s="266">
        <f t="shared" ref="X104:Y105" si="57">Q104-T104</f>
        <v>0</v>
      </c>
      <c r="Y104" s="266">
        <f t="shared" si="57"/>
        <v>0</v>
      </c>
      <c r="Z104" s="266">
        <f>X104+Y104</f>
        <v>0</v>
      </c>
      <c r="AA104" s="290">
        <v>2121.38</v>
      </c>
      <c r="AB104" s="276">
        <f>I104-AA104</f>
        <v>84.150000000000091</v>
      </c>
      <c r="AC104" s="316" t="s">
        <v>102</v>
      </c>
    </row>
    <row r="105" spans="1:29" s="61" customFormat="1" ht="105">
      <c r="A105" s="327"/>
      <c r="B105" s="284"/>
      <c r="C105" s="268" t="s">
        <v>412</v>
      </c>
      <c r="D105" s="75" t="s">
        <v>413</v>
      </c>
      <c r="E105" s="268">
        <v>51</v>
      </c>
      <c r="F105" s="287"/>
      <c r="G105" s="287"/>
      <c r="H105" s="287"/>
      <c r="I105" s="277"/>
      <c r="J105" s="293"/>
      <c r="K105" s="324"/>
      <c r="L105" s="324"/>
      <c r="M105" s="324"/>
      <c r="N105" s="82">
        <v>17.38</v>
      </c>
      <c r="O105" s="82">
        <v>3.5</v>
      </c>
      <c r="P105" s="83">
        <f t="shared" si="43"/>
        <v>20.88</v>
      </c>
      <c r="Q105" s="82">
        <v>17.12</v>
      </c>
      <c r="R105" s="82">
        <v>3.76</v>
      </c>
      <c r="S105" s="266">
        <f>Q105+R105</f>
        <v>20.880000000000003</v>
      </c>
      <c r="T105" s="266">
        <v>17.12</v>
      </c>
      <c r="U105" s="266">
        <v>3.76</v>
      </c>
      <c r="V105" s="266">
        <f>T105+U105</f>
        <v>20.880000000000003</v>
      </c>
      <c r="W105" s="249">
        <f t="shared" si="45"/>
        <v>1</v>
      </c>
      <c r="X105" s="266">
        <f t="shared" si="57"/>
        <v>0</v>
      </c>
      <c r="Y105" s="266">
        <f t="shared" si="57"/>
        <v>0</v>
      </c>
      <c r="Z105" s="266">
        <f>X105+Y105</f>
        <v>0</v>
      </c>
      <c r="AA105" s="292"/>
      <c r="AB105" s="277"/>
      <c r="AC105" s="318"/>
    </row>
    <row r="106" spans="1:29" s="66" customFormat="1">
      <c r="A106" s="296" t="s">
        <v>3</v>
      </c>
      <c r="B106" s="297"/>
      <c r="C106" s="297"/>
      <c r="D106" s="298"/>
      <c r="E106" s="257"/>
      <c r="F106" s="257">
        <f>SUM(F104)</f>
        <v>1751</v>
      </c>
      <c r="G106" s="257">
        <f>SUM(G104:G105)</f>
        <v>2009.24</v>
      </c>
      <c r="H106" s="257">
        <f>SUM(H104:H105)</f>
        <v>196.29</v>
      </c>
      <c r="I106" s="257">
        <f>SUM(I104:I105)</f>
        <v>2205.5300000000002</v>
      </c>
      <c r="J106" s="275"/>
      <c r="K106" s="64"/>
      <c r="L106" s="64"/>
      <c r="M106" s="64"/>
      <c r="N106" s="257">
        <f t="shared" ref="N106:V106" si="58">SUM(N104:N105)</f>
        <v>44.36</v>
      </c>
      <c r="O106" s="257">
        <f t="shared" si="58"/>
        <v>16.14</v>
      </c>
      <c r="P106" s="257">
        <f t="shared" si="58"/>
        <v>60.5</v>
      </c>
      <c r="Q106" s="257">
        <f t="shared" si="58"/>
        <v>42.3</v>
      </c>
      <c r="R106" s="257">
        <f t="shared" si="58"/>
        <v>18.2</v>
      </c>
      <c r="S106" s="257">
        <f t="shared" si="58"/>
        <v>60.5</v>
      </c>
      <c r="T106" s="257">
        <f t="shared" si="58"/>
        <v>42.3</v>
      </c>
      <c r="U106" s="257">
        <f t="shared" si="58"/>
        <v>18.2</v>
      </c>
      <c r="V106" s="257">
        <f t="shared" si="58"/>
        <v>60.5</v>
      </c>
      <c r="W106" s="249">
        <f t="shared" si="45"/>
        <v>1</v>
      </c>
      <c r="X106" s="72">
        <f>SUM(X104:X105)</f>
        <v>0</v>
      </c>
      <c r="Y106" s="72">
        <f>SUM(Y104:Y105)</f>
        <v>0</v>
      </c>
      <c r="Z106" s="257">
        <f>SUM(Z104:Z105)</f>
        <v>0</v>
      </c>
      <c r="AA106" s="224">
        <f>SUM(AA103:AA105)</f>
        <v>2121.38</v>
      </c>
      <c r="AB106" s="257">
        <f>SUM(AB103:AB105)</f>
        <v>84.150000000000091</v>
      </c>
      <c r="AC106" s="257"/>
    </row>
    <row r="107" spans="1:29" s="61" customFormat="1">
      <c r="A107" s="302" t="s">
        <v>414</v>
      </c>
      <c r="B107" s="303"/>
      <c r="C107" s="303"/>
      <c r="D107" s="304"/>
      <c r="E107" s="270"/>
      <c r="F107" s="269"/>
      <c r="G107" s="269"/>
      <c r="H107" s="269"/>
      <c r="I107" s="269"/>
      <c r="J107" s="77"/>
      <c r="K107" s="251"/>
      <c r="L107" s="251"/>
      <c r="M107" s="251"/>
      <c r="N107" s="269"/>
      <c r="O107" s="269"/>
      <c r="P107" s="266"/>
      <c r="Q107" s="269"/>
      <c r="R107" s="269"/>
      <c r="S107" s="266"/>
      <c r="T107" s="266"/>
      <c r="U107" s="266"/>
      <c r="V107" s="266"/>
      <c r="W107" s="249"/>
      <c r="X107" s="266"/>
      <c r="Y107" s="266"/>
      <c r="Z107" s="266"/>
      <c r="AA107" s="226"/>
      <c r="AB107" s="246"/>
      <c r="AC107" s="262"/>
    </row>
    <row r="108" spans="1:29" s="61" customFormat="1" ht="105" customHeight="1">
      <c r="A108" s="272">
        <v>35</v>
      </c>
      <c r="B108" s="268" t="s">
        <v>415</v>
      </c>
      <c r="C108" s="268">
        <v>35</v>
      </c>
      <c r="D108" s="75" t="s">
        <v>416</v>
      </c>
      <c r="E108" s="268">
        <v>105</v>
      </c>
      <c r="F108" s="252">
        <v>1307</v>
      </c>
      <c r="G108" s="252">
        <v>1206.1300000000001</v>
      </c>
      <c r="H108" s="252">
        <v>98.35</v>
      </c>
      <c r="I108" s="266">
        <v>1298.4000000000001</v>
      </c>
      <c r="J108" s="271" t="s">
        <v>417</v>
      </c>
      <c r="K108" s="248">
        <v>41198</v>
      </c>
      <c r="L108" s="248">
        <v>41536</v>
      </c>
      <c r="M108" s="248" t="s">
        <v>418</v>
      </c>
      <c r="N108" s="82">
        <v>36.700000000000003</v>
      </c>
      <c r="O108" s="82">
        <v>0</v>
      </c>
      <c r="P108" s="83">
        <f t="shared" si="43"/>
        <v>36.700000000000003</v>
      </c>
      <c r="Q108" s="266">
        <v>38.75</v>
      </c>
      <c r="R108" s="266">
        <v>0</v>
      </c>
      <c r="S108" s="266">
        <f>Q108+R108</f>
        <v>38.75</v>
      </c>
      <c r="T108" s="266">
        <v>38.75</v>
      </c>
      <c r="U108" s="266">
        <v>0</v>
      </c>
      <c r="V108" s="266">
        <f>T108+U108</f>
        <v>38.75</v>
      </c>
      <c r="W108" s="249">
        <f t="shared" si="45"/>
        <v>1</v>
      </c>
      <c r="X108" s="266">
        <f t="shared" ref="X108:Y110" si="59">Q108-T108</f>
        <v>0</v>
      </c>
      <c r="Y108" s="266">
        <f t="shared" si="59"/>
        <v>0</v>
      </c>
      <c r="Z108" s="266">
        <f>X108+Y108</f>
        <v>0</v>
      </c>
      <c r="AA108" s="247">
        <v>1303.24</v>
      </c>
      <c r="AB108" s="246">
        <f>I108-AA108</f>
        <v>-4.8399999999999181</v>
      </c>
      <c r="AC108" s="262" t="s">
        <v>102</v>
      </c>
    </row>
    <row r="109" spans="1:29" s="61" customFormat="1" ht="157.5">
      <c r="A109" s="272">
        <v>36</v>
      </c>
      <c r="B109" s="268" t="s">
        <v>419</v>
      </c>
      <c r="C109" s="268">
        <v>36</v>
      </c>
      <c r="D109" s="75" t="s">
        <v>420</v>
      </c>
      <c r="E109" s="268">
        <v>15</v>
      </c>
      <c r="F109" s="252">
        <v>2271.0100000000002</v>
      </c>
      <c r="G109" s="252">
        <v>2438.29</v>
      </c>
      <c r="H109" s="252">
        <v>605.85</v>
      </c>
      <c r="I109" s="266">
        <f>G109+H109</f>
        <v>3044.14</v>
      </c>
      <c r="J109" s="271" t="s">
        <v>421</v>
      </c>
      <c r="K109" s="248">
        <v>41181</v>
      </c>
      <c r="L109" s="248">
        <v>41515</v>
      </c>
      <c r="M109" s="248" t="s">
        <v>473</v>
      </c>
      <c r="N109" s="82">
        <v>57.7</v>
      </c>
      <c r="O109" s="82">
        <v>22.3</v>
      </c>
      <c r="P109" s="83">
        <f t="shared" si="43"/>
        <v>80</v>
      </c>
      <c r="Q109" s="82">
        <v>22.6</v>
      </c>
      <c r="R109" s="82">
        <v>24.83</v>
      </c>
      <c r="S109" s="266">
        <f>Q109+R109</f>
        <v>47.43</v>
      </c>
      <c r="T109" s="266">
        <v>22.6</v>
      </c>
      <c r="U109" s="266">
        <v>24.83</v>
      </c>
      <c r="V109" s="266">
        <f>T109+U109</f>
        <v>47.43</v>
      </c>
      <c r="W109" s="249">
        <f t="shared" si="45"/>
        <v>1</v>
      </c>
      <c r="X109" s="266">
        <f t="shared" si="59"/>
        <v>0</v>
      </c>
      <c r="Y109" s="266">
        <f t="shared" si="59"/>
        <v>0</v>
      </c>
      <c r="Z109" s="266">
        <f>X109+Y109</f>
        <v>0</v>
      </c>
      <c r="AA109" s="247">
        <v>3075.68</v>
      </c>
      <c r="AB109" s="246">
        <v>0</v>
      </c>
      <c r="AC109" s="262" t="s">
        <v>102</v>
      </c>
    </row>
    <row r="110" spans="1:29" s="61" customFormat="1" ht="157.5">
      <c r="A110" s="272">
        <v>37</v>
      </c>
      <c r="B110" s="268" t="s">
        <v>422</v>
      </c>
      <c r="C110" s="270">
        <v>37</v>
      </c>
      <c r="D110" s="75" t="s">
        <v>423</v>
      </c>
      <c r="E110" s="268">
        <v>34</v>
      </c>
      <c r="F110" s="252">
        <v>2664.83</v>
      </c>
      <c r="G110" s="246">
        <v>2736.98</v>
      </c>
      <c r="H110" s="252">
        <v>409.42</v>
      </c>
      <c r="I110" s="266">
        <f>G110+H110</f>
        <v>3146.4</v>
      </c>
      <c r="J110" s="271" t="s">
        <v>424</v>
      </c>
      <c r="K110" s="248">
        <v>41198</v>
      </c>
      <c r="L110" s="248">
        <v>41555</v>
      </c>
      <c r="M110" s="248" t="s">
        <v>474</v>
      </c>
      <c r="N110" s="82">
        <v>27</v>
      </c>
      <c r="O110" s="82">
        <v>42.51</v>
      </c>
      <c r="P110" s="83">
        <f t="shared" si="43"/>
        <v>69.509999999999991</v>
      </c>
      <c r="Q110" s="82">
        <v>20.59</v>
      </c>
      <c r="R110" s="82">
        <v>48.26</v>
      </c>
      <c r="S110" s="266">
        <f>Q110+R110</f>
        <v>68.849999999999994</v>
      </c>
      <c r="T110" s="82">
        <v>20.585999999999999</v>
      </c>
      <c r="U110" s="82">
        <v>48.264000000000003</v>
      </c>
      <c r="V110" s="266">
        <f>T110+U110</f>
        <v>68.849999999999994</v>
      </c>
      <c r="W110" s="249">
        <f t="shared" si="45"/>
        <v>1</v>
      </c>
      <c r="X110" s="266">
        <f t="shared" si="59"/>
        <v>4.0000000000013358E-3</v>
      </c>
      <c r="Y110" s="266">
        <f t="shared" si="59"/>
        <v>-4.0000000000048885E-3</v>
      </c>
      <c r="Z110" s="266">
        <f>X110+Y110</f>
        <v>-3.5527136788005009E-15</v>
      </c>
      <c r="AA110" s="247">
        <v>3064.7</v>
      </c>
      <c r="AB110" s="246">
        <f>I110-AA110</f>
        <v>81.700000000000273</v>
      </c>
      <c r="AC110" s="262" t="s">
        <v>102</v>
      </c>
    </row>
    <row r="111" spans="1:29" s="66" customFormat="1">
      <c r="A111" s="296" t="s">
        <v>3</v>
      </c>
      <c r="B111" s="297"/>
      <c r="C111" s="297"/>
      <c r="D111" s="298"/>
      <c r="E111" s="257"/>
      <c r="F111" s="257">
        <f>SUM(F108:F110)</f>
        <v>6242.84</v>
      </c>
      <c r="G111" s="257">
        <f>SUM(G108:G110)</f>
        <v>6381.4</v>
      </c>
      <c r="H111" s="257">
        <f>SUM(H108:H110)</f>
        <v>1113.6200000000001</v>
      </c>
      <c r="I111" s="257">
        <f>SUM(I108:I110)</f>
        <v>7488.9400000000005</v>
      </c>
      <c r="J111" s="275"/>
      <c r="K111" s="64"/>
      <c r="L111" s="64"/>
      <c r="M111" s="64"/>
      <c r="N111" s="257">
        <f t="shared" ref="N111:V111" si="60">SUM(N108:N110)</f>
        <v>121.4</v>
      </c>
      <c r="O111" s="257">
        <f t="shared" si="60"/>
        <v>64.81</v>
      </c>
      <c r="P111" s="257">
        <f t="shared" si="60"/>
        <v>186.20999999999998</v>
      </c>
      <c r="Q111" s="257">
        <f t="shared" si="60"/>
        <v>81.94</v>
      </c>
      <c r="R111" s="257">
        <f t="shared" si="60"/>
        <v>73.09</v>
      </c>
      <c r="S111" s="257">
        <f t="shared" si="60"/>
        <v>155.03</v>
      </c>
      <c r="T111" s="257">
        <f t="shared" si="60"/>
        <v>81.936000000000007</v>
      </c>
      <c r="U111" s="257">
        <f t="shared" si="60"/>
        <v>73.093999999999994</v>
      </c>
      <c r="V111" s="257">
        <f t="shared" si="60"/>
        <v>155.03</v>
      </c>
      <c r="W111" s="249">
        <f t="shared" si="45"/>
        <v>1</v>
      </c>
      <c r="X111" s="257">
        <f>SUM(X108:X110)</f>
        <v>4.0000000000013358E-3</v>
      </c>
      <c r="Y111" s="257">
        <f>SUM(Y108:Y110)</f>
        <v>-4.0000000000048885E-3</v>
      </c>
      <c r="Z111" s="257">
        <f>SUM(Z108:Z110)</f>
        <v>-3.5527136788005009E-15</v>
      </c>
      <c r="AA111" s="224">
        <f>SUM(AA108:AA110)</f>
        <v>7443.62</v>
      </c>
      <c r="AB111" s="257">
        <f>SUM(AB108:AB110)</f>
        <v>76.860000000000355</v>
      </c>
      <c r="AC111" s="257"/>
    </row>
    <row r="112" spans="1:29" s="122" customFormat="1">
      <c r="A112" s="299" t="s">
        <v>431</v>
      </c>
      <c r="B112" s="300"/>
      <c r="C112" s="300"/>
      <c r="D112" s="301"/>
      <c r="E112" s="119"/>
      <c r="F112" s="119">
        <f>F111+F106+F102</f>
        <v>15611.84</v>
      </c>
      <c r="G112" s="119">
        <f t="shared" ref="G112:I112" si="61">G111+G106+G102</f>
        <v>16826.599999999999</v>
      </c>
      <c r="H112" s="119">
        <f t="shared" si="61"/>
        <v>2536.0600000000004</v>
      </c>
      <c r="I112" s="119">
        <f t="shared" si="61"/>
        <v>19356.580000000002</v>
      </c>
      <c r="J112" s="120"/>
      <c r="K112" s="121"/>
      <c r="L112" s="121"/>
      <c r="M112" s="121"/>
      <c r="N112" s="119">
        <f t="shared" ref="N112:V112" si="62">N111+N106+N102</f>
        <v>258.7</v>
      </c>
      <c r="O112" s="119">
        <f t="shared" si="62"/>
        <v>193.79000000000002</v>
      </c>
      <c r="P112" s="119">
        <f t="shared" si="62"/>
        <v>452.48999999999995</v>
      </c>
      <c r="Q112" s="119">
        <f t="shared" si="62"/>
        <v>161.94</v>
      </c>
      <c r="R112" s="119">
        <f t="shared" si="62"/>
        <v>210.43</v>
      </c>
      <c r="S112" s="257">
        <f t="shared" si="62"/>
        <v>372.37</v>
      </c>
      <c r="T112" s="119">
        <f t="shared" si="62"/>
        <v>161.93600000000001</v>
      </c>
      <c r="U112" s="119">
        <f t="shared" si="62"/>
        <v>210.434</v>
      </c>
      <c r="V112" s="119">
        <f t="shared" si="62"/>
        <v>372.37</v>
      </c>
      <c r="W112" s="249">
        <f t="shared" si="45"/>
        <v>1</v>
      </c>
      <c r="X112" s="119">
        <f>X111+X106+X102</f>
        <v>4.0000000000013358E-3</v>
      </c>
      <c r="Y112" s="119">
        <f t="shared" ref="Y112:AB112" si="63">Y111+Y106+Y102</f>
        <v>-4.0000000000048885E-3</v>
      </c>
      <c r="Z112" s="119">
        <f t="shared" si="63"/>
        <v>-3.5527136788005009E-15</v>
      </c>
      <c r="AA112" s="224">
        <f t="shared" si="63"/>
        <v>19114.37</v>
      </c>
      <c r="AB112" s="119">
        <f t="shared" si="63"/>
        <v>309.66000000000099</v>
      </c>
      <c r="AC112" s="119"/>
    </row>
    <row r="113" spans="1:29" s="136" customFormat="1" ht="25.5">
      <c r="A113" s="299" t="s">
        <v>426</v>
      </c>
      <c r="B113" s="300"/>
      <c r="C113" s="300"/>
      <c r="D113" s="301"/>
      <c r="E113" s="119"/>
      <c r="F113" s="119">
        <f>F112+F94+F64+F38</f>
        <v>79365.649999999994</v>
      </c>
      <c r="G113" s="119">
        <f t="shared" ref="G113:I113" si="64">G112+G94+G64+G38</f>
        <v>83699.48000000001</v>
      </c>
      <c r="H113" s="119">
        <f t="shared" si="64"/>
        <v>8371.9840000000004</v>
      </c>
      <c r="I113" s="119">
        <f t="shared" si="64"/>
        <v>92065.384000000005</v>
      </c>
      <c r="J113" s="120"/>
      <c r="K113" s="119"/>
      <c r="L113" s="119"/>
      <c r="M113" s="119"/>
      <c r="N113" s="119">
        <f t="shared" ref="N113:V113" si="65">N112+N94+N64+N38</f>
        <v>927.31</v>
      </c>
      <c r="O113" s="119">
        <f t="shared" si="65"/>
        <v>1141.8030000000001</v>
      </c>
      <c r="P113" s="119">
        <f>P112+P94+P64+P38</f>
        <v>2069.1130000000003</v>
      </c>
      <c r="Q113" s="119">
        <f t="shared" si="65"/>
        <v>705.09100000000001</v>
      </c>
      <c r="R113" s="119">
        <f t="shared" si="65"/>
        <v>1235.693</v>
      </c>
      <c r="S113" s="257">
        <f t="shared" si="65"/>
        <v>1940.7840000000001</v>
      </c>
      <c r="T113" s="119">
        <f t="shared" si="65"/>
        <v>705.08699999999999</v>
      </c>
      <c r="U113" s="119">
        <f t="shared" si="65"/>
        <v>1235.6970000000001</v>
      </c>
      <c r="V113" s="119">
        <f t="shared" si="65"/>
        <v>1940.7840000000001</v>
      </c>
      <c r="W113" s="249">
        <f t="shared" si="45"/>
        <v>1</v>
      </c>
      <c r="X113" s="119">
        <f t="shared" ref="X113:AB113" si="66">X112+X94+X64+X38</f>
        <v>4.0000000000013358E-3</v>
      </c>
      <c r="Y113" s="119">
        <f t="shared" si="66"/>
        <v>-4.0000000000084412E-3</v>
      </c>
      <c r="Z113" s="119">
        <f t="shared" si="66"/>
        <v>-7.1054273576010019E-15</v>
      </c>
      <c r="AA113" s="224">
        <f t="shared" si="66"/>
        <v>91234.799999999988</v>
      </c>
      <c r="AB113" s="119">
        <f t="shared" si="66"/>
        <v>953.68400000000202</v>
      </c>
      <c r="AC113" s="119"/>
    </row>
    <row r="114" spans="1:29" ht="26.25" customHeight="1">
      <c r="A114" s="354" t="s">
        <v>4</v>
      </c>
      <c r="B114" s="355"/>
      <c r="C114" s="355"/>
      <c r="D114" s="356"/>
      <c r="E114" s="243"/>
      <c r="F114" s="6"/>
      <c r="G114" s="6"/>
      <c r="H114" s="6"/>
      <c r="I114" s="257"/>
      <c r="J114" s="34"/>
      <c r="K114" s="261"/>
      <c r="L114" s="261"/>
      <c r="M114" s="64"/>
      <c r="N114" s="6"/>
      <c r="O114" s="6"/>
      <c r="P114" s="6"/>
      <c r="Q114" s="6"/>
      <c r="R114" s="6"/>
      <c r="S114" s="257"/>
      <c r="T114" s="72"/>
      <c r="U114" s="72"/>
      <c r="V114" s="4"/>
      <c r="W114" s="212"/>
      <c r="X114" s="7"/>
      <c r="Y114" s="7"/>
      <c r="Z114" s="7"/>
      <c r="AA114" s="231"/>
      <c r="AB114" s="72"/>
      <c r="AC114" s="260"/>
    </row>
    <row r="115" spans="1:29" ht="26.25" customHeight="1">
      <c r="A115" s="354" t="s">
        <v>5</v>
      </c>
      <c r="B115" s="355"/>
      <c r="C115" s="355"/>
      <c r="D115" s="356"/>
      <c r="E115" s="10"/>
      <c r="F115" s="6"/>
      <c r="G115" s="6"/>
      <c r="H115" s="6"/>
      <c r="I115" s="257"/>
      <c r="J115" s="35"/>
      <c r="K115" s="261"/>
      <c r="L115" s="261"/>
      <c r="M115" s="64"/>
      <c r="N115" s="6"/>
      <c r="O115" s="6"/>
      <c r="P115" s="6"/>
      <c r="Q115" s="6"/>
      <c r="R115" s="6"/>
      <c r="S115" s="257"/>
      <c r="T115" s="257"/>
      <c r="U115" s="257"/>
      <c r="V115" s="4"/>
      <c r="W115" s="213"/>
      <c r="X115" s="4"/>
      <c r="Y115" s="4"/>
      <c r="Z115" s="4"/>
      <c r="AA115" s="273"/>
      <c r="AB115" s="266"/>
      <c r="AC115" s="5"/>
    </row>
    <row r="116" spans="1:29" ht="157.5" customHeight="1">
      <c r="A116" s="10">
        <v>38</v>
      </c>
      <c r="B116" s="10" t="s">
        <v>75</v>
      </c>
      <c r="C116" s="10">
        <v>38</v>
      </c>
      <c r="D116" s="11" t="s">
        <v>106</v>
      </c>
      <c r="E116" s="10">
        <v>3</v>
      </c>
      <c r="F116" s="8">
        <v>1870</v>
      </c>
      <c r="G116" s="8">
        <v>2000.13</v>
      </c>
      <c r="H116" s="8">
        <v>54.98</v>
      </c>
      <c r="I116" s="74">
        <f>G116+H116</f>
        <v>2055.11</v>
      </c>
      <c r="J116" s="36" t="s">
        <v>163</v>
      </c>
      <c r="K116" s="12">
        <v>41220</v>
      </c>
      <c r="L116" s="12" t="s">
        <v>475</v>
      </c>
      <c r="M116" s="109" t="s">
        <v>476</v>
      </c>
      <c r="N116" s="9">
        <v>34.82</v>
      </c>
      <c r="O116" s="9">
        <v>15.2</v>
      </c>
      <c r="P116" s="6">
        <f>O116+N116</f>
        <v>50.019999999999996</v>
      </c>
      <c r="Q116" s="9">
        <v>29.5</v>
      </c>
      <c r="R116" s="9">
        <v>13.89</v>
      </c>
      <c r="S116" s="195">
        <f>R116+Q116</f>
        <v>43.39</v>
      </c>
      <c r="T116" s="83">
        <v>29.5</v>
      </c>
      <c r="U116" s="83">
        <v>13.89</v>
      </c>
      <c r="V116" s="4">
        <f t="shared" ref="V116:V123" si="67">T116+U116</f>
        <v>43.39</v>
      </c>
      <c r="W116" s="213">
        <f>V116/S116</f>
        <v>1</v>
      </c>
      <c r="X116" s="266">
        <f t="shared" ref="X116:Y116" si="68">Q116-T116</f>
        <v>0</v>
      </c>
      <c r="Y116" s="266">
        <f t="shared" si="68"/>
        <v>0</v>
      </c>
      <c r="Z116" s="4">
        <f>X116+Y116</f>
        <v>0</v>
      </c>
      <c r="AA116" s="232">
        <v>2068.46</v>
      </c>
      <c r="AB116" s="266">
        <v>0</v>
      </c>
      <c r="AC116" s="256" t="s">
        <v>102</v>
      </c>
    </row>
    <row r="117" spans="1:29">
      <c r="A117" s="2"/>
      <c r="B117" s="2"/>
      <c r="C117" s="2"/>
      <c r="D117" s="2" t="s">
        <v>3</v>
      </c>
      <c r="E117" s="2"/>
      <c r="F117" s="6">
        <f>SUM(F116)</f>
        <v>1870</v>
      </c>
      <c r="G117" s="6">
        <f>SUM(G116)</f>
        <v>2000.13</v>
      </c>
      <c r="H117" s="6">
        <f>SUM(H116)</f>
        <v>54.98</v>
      </c>
      <c r="I117" s="257">
        <f>SUM(I116)</f>
        <v>2055.11</v>
      </c>
      <c r="J117" s="33"/>
      <c r="K117" s="261"/>
      <c r="L117" s="261"/>
      <c r="M117" s="64"/>
      <c r="N117" s="6">
        <f>SUM(N116)</f>
        <v>34.82</v>
      </c>
      <c r="O117" s="6">
        <f t="shared" ref="O117:W117" si="69">SUM(O116)</f>
        <v>15.2</v>
      </c>
      <c r="P117" s="6">
        <f t="shared" si="69"/>
        <v>50.019999999999996</v>
      </c>
      <c r="Q117" s="6">
        <f t="shared" si="69"/>
        <v>29.5</v>
      </c>
      <c r="R117" s="6">
        <f t="shared" si="69"/>
        <v>13.89</v>
      </c>
      <c r="S117" s="257">
        <f t="shared" si="69"/>
        <v>43.39</v>
      </c>
      <c r="T117" s="257">
        <f t="shared" si="69"/>
        <v>29.5</v>
      </c>
      <c r="U117" s="257">
        <f t="shared" si="69"/>
        <v>13.89</v>
      </c>
      <c r="V117" s="7">
        <f>SUM(V116)</f>
        <v>43.39</v>
      </c>
      <c r="W117" s="213">
        <f t="shared" si="69"/>
        <v>1</v>
      </c>
      <c r="X117" s="6">
        <f>SUM(X116)</f>
        <v>0</v>
      </c>
      <c r="Y117" s="6">
        <f>SUM(Y116)</f>
        <v>0</v>
      </c>
      <c r="Z117" s="6">
        <f>SUM(Z116)</f>
        <v>0</v>
      </c>
      <c r="AA117" s="224">
        <f t="shared" ref="AA117:AB117" si="70">SUM(AA116)</f>
        <v>2068.46</v>
      </c>
      <c r="AB117" s="257">
        <f t="shared" si="70"/>
        <v>0</v>
      </c>
      <c r="AC117" s="6"/>
    </row>
    <row r="118" spans="1:29">
      <c r="A118" s="354" t="s">
        <v>6</v>
      </c>
      <c r="B118" s="355"/>
      <c r="C118" s="355"/>
      <c r="D118" s="356"/>
      <c r="E118" s="10"/>
      <c r="F118" s="6"/>
      <c r="G118" s="6"/>
      <c r="H118" s="6"/>
      <c r="I118" s="257"/>
      <c r="J118" s="32"/>
      <c r="K118" s="261"/>
      <c r="L118" s="261"/>
      <c r="M118" s="64"/>
      <c r="N118" s="6"/>
      <c r="O118" s="6"/>
      <c r="P118" s="6"/>
      <c r="Q118" s="6"/>
      <c r="R118" s="6"/>
      <c r="S118" s="257"/>
      <c r="T118" s="257"/>
      <c r="U118" s="257"/>
      <c r="V118" s="4"/>
      <c r="W118" s="213"/>
      <c r="X118" s="4"/>
      <c r="Y118" s="4"/>
      <c r="Z118" s="4"/>
      <c r="AA118" s="273"/>
      <c r="AB118" s="266"/>
      <c r="AC118" s="5"/>
    </row>
    <row r="119" spans="1:29" ht="189.75" customHeight="1">
      <c r="A119" s="10">
        <v>39</v>
      </c>
      <c r="B119" s="10" t="s">
        <v>76</v>
      </c>
      <c r="C119" s="10">
        <v>39</v>
      </c>
      <c r="D119" s="11" t="s">
        <v>107</v>
      </c>
      <c r="E119" s="10">
        <v>99</v>
      </c>
      <c r="F119" s="8">
        <v>2758.33</v>
      </c>
      <c r="G119" s="8">
        <v>2843.77</v>
      </c>
      <c r="H119" s="8">
        <v>310.64999999999998</v>
      </c>
      <c r="I119" s="74">
        <f>G119+H119</f>
        <v>3154.42</v>
      </c>
      <c r="J119" s="37" t="s">
        <v>164</v>
      </c>
      <c r="K119" s="12">
        <v>41298</v>
      </c>
      <c r="L119" s="12">
        <v>41601</v>
      </c>
      <c r="M119" s="12">
        <v>42093</v>
      </c>
      <c r="N119" s="9">
        <v>9.1</v>
      </c>
      <c r="O119" s="9">
        <v>46.75</v>
      </c>
      <c r="P119" s="6">
        <f>O119+N119</f>
        <v>55.85</v>
      </c>
      <c r="Q119" s="9">
        <v>10.262</v>
      </c>
      <c r="R119" s="9">
        <v>30.92</v>
      </c>
      <c r="S119" s="195">
        <f>R119+Q119</f>
        <v>41.182000000000002</v>
      </c>
      <c r="T119" s="83">
        <v>10.262</v>
      </c>
      <c r="U119" s="83">
        <v>30.92</v>
      </c>
      <c r="V119" s="4">
        <f t="shared" si="67"/>
        <v>41.182000000000002</v>
      </c>
      <c r="W119" s="213">
        <f>V119/S119</f>
        <v>1</v>
      </c>
      <c r="X119" s="266">
        <f t="shared" ref="X119:Y119" si="71">Q119-T119</f>
        <v>0</v>
      </c>
      <c r="Y119" s="266">
        <f t="shared" si="71"/>
        <v>0</v>
      </c>
      <c r="Z119" s="4">
        <f>X119+Y119</f>
        <v>0</v>
      </c>
      <c r="AA119" s="232">
        <v>2972.56</v>
      </c>
      <c r="AB119" s="266">
        <f>I119-AA119</f>
        <v>181.86000000000013</v>
      </c>
      <c r="AC119" s="30" t="s">
        <v>102</v>
      </c>
    </row>
    <row r="120" spans="1:29">
      <c r="A120" s="386" t="s">
        <v>3</v>
      </c>
      <c r="B120" s="387"/>
      <c r="C120" s="387"/>
      <c r="D120" s="388"/>
      <c r="E120" s="2"/>
      <c r="F120" s="6">
        <f>SUM(F119)</f>
        <v>2758.33</v>
      </c>
      <c r="G120" s="6">
        <f>SUM(G119)</f>
        <v>2843.77</v>
      </c>
      <c r="H120" s="6">
        <f>SUM(H119)</f>
        <v>310.64999999999998</v>
      </c>
      <c r="I120" s="257">
        <f>SUM(I119)</f>
        <v>3154.42</v>
      </c>
      <c r="J120" s="33"/>
      <c r="K120" s="261"/>
      <c r="L120" s="261"/>
      <c r="M120" s="64"/>
      <c r="N120" s="6">
        <f>SUM(N119)</f>
        <v>9.1</v>
      </c>
      <c r="O120" s="6">
        <f t="shared" ref="O120:U120" si="72">SUM(O119)</f>
        <v>46.75</v>
      </c>
      <c r="P120" s="6">
        <f t="shared" si="72"/>
        <v>55.85</v>
      </c>
      <c r="Q120" s="6">
        <f t="shared" si="72"/>
        <v>10.262</v>
      </c>
      <c r="R120" s="6">
        <f t="shared" si="72"/>
        <v>30.92</v>
      </c>
      <c r="S120" s="257">
        <f t="shared" si="72"/>
        <v>41.182000000000002</v>
      </c>
      <c r="T120" s="257">
        <f t="shared" si="72"/>
        <v>10.262</v>
      </c>
      <c r="U120" s="257">
        <f t="shared" si="72"/>
        <v>30.92</v>
      </c>
      <c r="V120" s="7">
        <f>SUM(V119)</f>
        <v>41.182000000000002</v>
      </c>
      <c r="W120" s="213">
        <f>V120/S120</f>
        <v>1</v>
      </c>
      <c r="X120" s="6">
        <f>SUM(X119)</f>
        <v>0</v>
      </c>
      <c r="Y120" s="6">
        <f>SUM(Y119)</f>
        <v>0</v>
      </c>
      <c r="Z120" s="6">
        <f>SUM(Z119)</f>
        <v>0</v>
      </c>
      <c r="AA120" s="224">
        <f>SUM(AA119)</f>
        <v>2972.56</v>
      </c>
      <c r="AB120" s="257">
        <f>SUM(AB119)</f>
        <v>181.86000000000013</v>
      </c>
      <c r="AC120" s="6"/>
    </row>
    <row r="121" spans="1:29">
      <c r="A121" s="354" t="s">
        <v>7</v>
      </c>
      <c r="B121" s="355"/>
      <c r="C121" s="355"/>
      <c r="D121" s="356"/>
      <c r="E121" s="10"/>
      <c r="F121" s="6"/>
      <c r="G121" s="6"/>
      <c r="H121" s="6"/>
      <c r="I121" s="257"/>
      <c r="J121" s="32"/>
      <c r="K121" s="261"/>
      <c r="L121" s="261"/>
      <c r="M121" s="64"/>
      <c r="N121" s="6"/>
      <c r="O121" s="6"/>
      <c r="P121" s="6"/>
      <c r="Q121" s="6"/>
      <c r="R121" s="6"/>
      <c r="S121" s="257"/>
      <c r="T121" s="257"/>
      <c r="U121" s="257"/>
      <c r="V121" s="4"/>
      <c r="W121" s="213"/>
      <c r="X121" s="4"/>
      <c r="Y121" s="4"/>
      <c r="Z121" s="4"/>
      <c r="AA121" s="273"/>
      <c r="AB121" s="266"/>
      <c r="AC121" s="5"/>
    </row>
    <row r="122" spans="1:29" ht="131.25">
      <c r="A122" s="389">
        <v>40</v>
      </c>
      <c r="B122" s="389" t="s">
        <v>77</v>
      </c>
      <c r="C122" s="10" t="s">
        <v>8</v>
      </c>
      <c r="D122" s="11" t="s">
        <v>108</v>
      </c>
      <c r="E122" s="10">
        <v>84</v>
      </c>
      <c r="F122" s="380">
        <f>1426.96+416</f>
        <v>1842.96</v>
      </c>
      <c r="G122" s="380">
        <v>2156.1999999999998</v>
      </c>
      <c r="H122" s="380">
        <v>263.10000000000002</v>
      </c>
      <c r="I122" s="319">
        <f>G122+H122</f>
        <v>2419.2999999999997</v>
      </c>
      <c r="J122" s="382" t="s">
        <v>165</v>
      </c>
      <c r="K122" s="384">
        <v>41199</v>
      </c>
      <c r="L122" s="384">
        <v>41533</v>
      </c>
      <c r="M122" s="395"/>
      <c r="N122" s="9">
        <v>11.4</v>
      </c>
      <c r="O122" s="9">
        <v>23.98</v>
      </c>
      <c r="P122" s="6">
        <f>O122+N122</f>
        <v>35.380000000000003</v>
      </c>
      <c r="Q122" s="9">
        <v>3.58</v>
      </c>
      <c r="R122" s="9">
        <v>22.79</v>
      </c>
      <c r="S122" s="195">
        <f>R122+Q122</f>
        <v>26.369999999999997</v>
      </c>
      <c r="T122" s="83">
        <v>3.58</v>
      </c>
      <c r="U122" s="83">
        <v>22.79</v>
      </c>
      <c r="V122" s="4">
        <f t="shared" si="67"/>
        <v>26.369999999999997</v>
      </c>
      <c r="W122" s="213">
        <f>V122/S122</f>
        <v>1</v>
      </c>
      <c r="X122" s="266">
        <f t="shared" ref="X122:Y123" si="73">Q122-T122</f>
        <v>0</v>
      </c>
      <c r="Y122" s="266">
        <f t="shared" si="73"/>
        <v>0</v>
      </c>
      <c r="Z122" s="4">
        <f>X122+Y122</f>
        <v>0</v>
      </c>
      <c r="AA122" s="391">
        <v>2390.5700000000002</v>
      </c>
      <c r="AB122" s="276">
        <f>I122-AA122</f>
        <v>28.729999999999563</v>
      </c>
      <c r="AC122" s="379" t="s">
        <v>102</v>
      </c>
    </row>
    <row r="123" spans="1:29" ht="78.75">
      <c r="A123" s="390"/>
      <c r="B123" s="390"/>
      <c r="C123" s="10" t="s">
        <v>9</v>
      </c>
      <c r="D123" s="11" t="s">
        <v>109</v>
      </c>
      <c r="E123" s="10">
        <v>3</v>
      </c>
      <c r="F123" s="381"/>
      <c r="G123" s="381"/>
      <c r="H123" s="381"/>
      <c r="I123" s="321"/>
      <c r="J123" s="383"/>
      <c r="K123" s="385"/>
      <c r="L123" s="385"/>
      <c r="M123" s="396"/>
      <c r="N123" s="9">
        <v>2.2000000000000002</v>
      </c>
      <c r="O123" s="9">
        <v>2</v>
      </c>
      <c r="P123" s="6">
        <f>O123+N123</f>
        <v>4.2</v>
      </c>
      <c r="Q123" s="9">
        <v>1.88</v>
      </c>
      <c r="R123" s="9">
        <v>2.3199999999999998</v>
      </c>
      <c r="S123" s="195">
        <f>R123+Q123</f>
        <v>4.1999999999999993</v>
      </c>
      <c r="T123" s="83">
        <v>1.88</v>
      </c>
      <c r="U123" s="83">
        <v>2.3199999999999998</v>
      </c>
      <c r="V123" s="4">
        <f t="shared" si="67"/>
        <v>4.1999999999999993</v>
      </c>
      <c r="W123" s="213">
        <f>V123/S123</f>
        <v>1</v>
      </c>
      <c r="X123" s="266">
        <f t="shared" si="73"/>
        <v>0</v>
      </c>
      <c r="Y123" s="266">
        <f t="shared" si="73"/>
        <v>0</v>
      </c>
      <c r="Z123" s="4">
        <f>X123+Y123</f>
        <v>0</v>
      </c>
      <c r="AA123" s="392"/>
      <c r="AB123" s="277"/>
      <c r="AC123" s="379"/>
    </row>
    <row r="124" spans="1:29">
      <c r="A124" s="386" t="s">
        <v>3</v>
      </c>
      <c r="B124" s="387"/>
      <c r="C124" s="387"/>
      <c r="D124" s="388"/>
      <c r="E124" s="2"/>
      <c r="F124" s="6">
        <f>SUM(F122:F123)</f>
        <v>1842.96</v>
      </c>
      <c r="G124" s="6">
        <f>SUM(G122:G123)</f>
        <v>2156.1999999999998</v>
      </c>
      <c r="H124" s="6">
        <f>SUM(H122:H123)</f>
        <v>263.10000000000002</v>
      </c>
      <c r="I124" s="257">
        <f>SUM(I122:I123)</f>
        <v>2419.2999999999997</v>
      </c>
      <c r="J124" s="33"/>
      <c r="K124" s="261"/>
      <c r="L124" s="261"/>
      <c r="M124" s="64"/>
      <c r="N124" s="6">
        <f t="shared" ref="N124:U124" si="74">SUM(N122:N123)</f>
        <v>13.600000000000001</v>
      </c>
      <c r="O124" s="6">
        <f t="shared" si="74"/>
        <v>25.98</v>
      </c>
      <c r="P124" s="6">
        <f t="shared" si="74"/>
        <v>39.580000000000005</v>
      </c>
      <c r="Q124" s="6">
        <f t="shared" si="74"/>
        <v>5.46</v>
      </c>
      <c r="R124" s="6">
        <f t="shared" si="74"/>
        <v>25.11</v>
      </c>
      <c r="S124" s="257">
        <f t="shared" si="74"/>
        <v>30.569999999999997</v>
      </c>
      <c r="T124" s="257">
        <f t="shared" si="74"/>
        <v>5.46</v>
      </c>
      <c r="U124" s="257">
        <f t="shared" si="74"/>
        <v>25.11</v>
      </c>
      <c r="V124" s="7">
        <f>SUM(V122:V123)</f>
        <v>30.569999999999997</v>
      </c>
      <c r="W124" s="213">
        <f>V124/S124</f>
        <v>1</v>
      </c>
      <c r="X124" s="6">
        <f>SUM(X122:X123)</f>
        <v>0</v>
      </c>
      <c r="Y124" s="6">
        <f>SUM(Y122:Y123)</f>
        <v>0</v>
      </c>
      <c r="Z124" s="6">
        <f>SUM(Z122:Z123)</f>
        <v>0</v>
      </c>
      <c r="AA124" s="224">
        <f t="shared" ref="AA124:AB124" si="75">SUM(AA122:AA123)</f>
        <v>2390.5700000000002</v>
      </c>
      <c r="AB124" s="257">
        <f t="shared" si="75"/>
        <v>28.729999999999563</v>
      </c>
      <c r="AC124" s="6"/>
    </row>
    <row r="125" spans="1:29" s="125" customFormat="1">
      <c r="A125" s="407" t="s">
        <v>432</v>
      </c>
      <c r="B125" s="408"/>
      <c r="C125" s="408"/>
      <c r="D125" s="409"/>
      <c r="E125" s="123"/>
      <c r="F125" s="119">
        <f t="shared" ref="F125:I125" si="76">F124+F120+F117</f>
        <v>6471.29</v>
      </c>
      <c r="G125" s="119">
        <f t="shared" si="76"/>
        <v>7000.0999999999995</v>
      </c>
      <c r="H125" s="119">
        <f t="shared" si="76"/>
        <v>628.73</v>
      </c>
      <c r="I125" s="119">
        <f t="shared" si="76"/>
        <v>7628.83</v>
      </c>
      <c r="J125" s="124"/>
      <c r="K125" s="121"/>
      <c r="L125" s="121"/>
      <c r="M125" s="121"/>
      <c r="N125" s="119">
        <f>N124+N120+N117</f>
        <v>57.52</v>
      </c>
      <c r="O125" s="119">
        <f t="shared" ref="O125:AB125" si="77">O124+O120+O117</f>
        <v>87.93</v>
      </c>
      <c r="P125" s="119">
        <f t="shared" si="77"/>
        <v>145.44999999999999</v>
      </c>
      <c r="Q125" s="119">
        <f t="shared" si="77"/>
        <v>45.222000000000001</v>
      </c>
      <c r="R125" s="119">
        <f t="shared" si="77"/>
        <v>69.92</v>
      </c>
      <c r="S125" s="257">
        <f t="shared" si="77"/>
        <v>115.142</v>
      </c>
      <c r="T125" s="119">
        <f t="shared" si="77"/>
        <v>45.222000000000001</v>
      </c>
      <c r="U125" s="119">
        <f t="shared" si="77"/>
        <v>69.92</v>
      </c>
      <c r="V125" s="119">
        <f t="shared" si="77"/>
        <v>115.142</v>
      </c>
      <c r="W125" s="213">
        <f t="shared" si="77"/>
        <v>3</v>
      </c>
      <c r="X125" s="119">
        <f t="shared" si="77"/>
        <v>0</v>
      </c>
      <c r="Y125" s="119">
        <f t="shared" si="77"/>
        <v>0</v>
      </c>
      <c r="Z125" s="119">
        <f t="shared" si="77"/>
        <v>0</v>
      </c>
      <c r="AA125" s="224">
        <f t="shared" si="77"/>
        <v>7431.59</v>
      </c>
      <c r="AB125" s="119">
        <f t="shared" si="77"/>
        <v>210.58999999999969</v>
      </c>
      <c r="AC125" s="123"/>
    </row>
    <row r="126" spans="1:29" ht="26.25" customHeight="1">
      <c r="A126" s="397" t="s">
        <v>10</v>
      </c>
      <c r="B126" s="398"/>
      <c r="C126" s="398"/>
      <c r="D126" s="399"/>
      <c r="E126" s="10"/>
      <c r="F126" s="6"/>
      <c r="G126" s="6"/>
      <c r="H126" s="6"/>
      <c r="I126" s="257"/>
      <c r="J126" s="35"/>
      <c r="K126" s="261"/>
      <c r="L126" s="261"/>
      <c r="M126" s="64"/>
      <c r="N126" s="6"/>
      <c r="O126" s="6"/>
      <c r="P126" s="6"/>
      <c r="Q126" s="6"/>
      <c r="R126" s="6"/>
      <c r="S126" s="257"/>
      <c r="T126" s="257"/>
      <c r="U126" s="257"/>
      <c r="V126" s="4"/>
      <c r="W126" s="213"/>
      <c r="X126" s="4"/>
      <c r="Y126" s="4"/>
      <c r="Z126" s="4"/>
      <c r="AA126" s="273"/>
      <c r="AB126" s="266"/>
      <c r="AC126" s="5"/>
    </row>
    <row r="127" spans="1:29" ht="157.5" customHeight="1">
      <c r="A127" s="10">
        <v>41</v>
      </c>
      <c r="B127" s="10" t="s">
        <v>71</v>
      </c>
      <c r="C127" s="10">
        <v>41</v>
      </c>
      <c r="D127" s="11" t="s">
        <v>110</v>
      </c>
      <c r="E127" s="10">
        <v>57</v>
      </c>
      <c r="F127" s="8">
        <v>1470</v>
      </c>
      <c r="G127" s="8">
        <v>1578.88</v>
      </c>
      <c r="H127" s="8">
        <v>364.11</v>
      </c>
      <c r="I127" s="74">
        <f>G127+H127</f>
        <v>1942.9900000000002</v>
      </c>
      <c r="J127" s="36" t="s">
        <v>166</v>
      </c>
      <c r="K127" s="12">
        <v>41199</v>
      </c>
      <c r="L127" s="12">
        <v>41563</v>
      </c>
      <c r="M127" s="109" t="s">
        <v>477</v>
      </c>
      <c r="N127" s="9">
        <v>4.96</v>
      </c>
      <c r="O127" s="9">
        <v>18</v>
      </c>
      <c r="P127" s="6">
        <f>O127+N127</f>
        <v>22.96</v>
      </c>
      <c r="Q127" s="9">
        <v>4.3899999999999997</v>
      </c>
      <c r="R127" s="9">
        <v>20.34</v>
      </c>
      <c r="S127" s="195">
        <f>R127+Q127</f>
        <v>24.73</v>
      </c>
      <c r="T127" s="83">
        <v>4.3899999999999997</v>
      </c>
      <c r="U127" s="83">
        <v>20.34</v>
      </c>
      <c r="V127" s="4">
        <f t="shared" ref="V127:V139" si="78">T127+U127</f>
        <v>24.73</v>
      </c>
      <c r="W127" s="213">
        <f>V127/S127</f>
        <v>1</v>
      </c>
      <c r="X127" s="266">
        <f t="shared" ref="X127:Y129" si="79">Q127-T127</f>
        <v>0</v>
      </c>
      <c r="Y127" s="266">
        <f t="shared" si="79"/>
        <v>0</v>
      </c>
      <c r="Z127" s="4">
        <f>X127+Y127</f>
        <v>0</v>
      </c>
      <c r="AA127" s="232">
        <v>1934.88</v>
      </c>
      <c r="AB127" s="266">
        <f>I127-AA127</f>
        <v>8.1100000000001273</v>
      </c>
      <c r="AC127" s="256" t="s">
        <v>102</v>
      </c>
    </row>
    <row r="128" spans="1:29" ht="105">
      <c r="A128" s="389">
        <v>42</v>
      </c>
      <c r="B128" s="389" t="s">
        <v>72</v>
      </c>
      <c r="C128" s="10" t="s">
        <v>11</v>
      </c>
      <c r="D128" s="11" t="s">
        <v>111</v>
      </c>
      <c r="E128" s="10">
        <v>86</v>
      </c>
      <c r="F128" s="380">
        <v>1447</v>
      </c>
      <c r="G128" s="380">
        <v>1572.6</v>
      </c>
      <c r="H128" s="380">
        <v>391.93</v>
      </c>
      <c r="I128" s="319">
        <f>G128+H128</f>
        <v>1964.53</v>
      </c>
      <c r="J128" s="393" t="s">
        <v>167</v>
      </c>
      <c r="K128" s="384">
        <v>41222</v>
      </c>
      <c r="L128" s="384">
        <v>41555</v>
      </c>
      <c r="M128" s="395" t="s">
        <v>478</v>
      </c>
      <c r="N128" s="9">
        <v>0</v>
      </c>
      <c r="O128" s="9">
        <v>8.35</v>
      </c>
      <c r="P128" s="6">
        <f>O128+N128</f>
        <v>8.35</v>
      </c>
      <c r="Q128" s="9">
        <v>0</v>
      </c>
      <c r="R128" s="13">
        <v>8.4250000000000007</v>
      </c>
      <c r="S128" s="195">
        <f>R128+Q128</f>
        <v>8.4250000000000007</v>
      </c>
      <c r="T128" s="83">
        <v>0</v>
      </c>
      <c r="U128" s="83">
        <v>8.4250000000000007</v>
      </c>
      <c r="V128" s="4">
        <f t="shared" si="78"/>
        <v>8.4250000000000007</v>
      </c>
      <c r="W128" s="213">
        <f>V128/S128</f>
        <v>1</v>
      </c>
      <c r="X128" s="266">
        <f t="shared" si="79"/>
        <v>0</v>
      </c>
      <c r="Y128" s="266">
        <f t="shared" si="79"/>
        <v>0</v>
      </c>
      <c r="Z128" s="4">
        <f>X128+Y128</f>
        <v>0</v>
      </c>
      <c r="AA128" s="391">
        <v>1893.91</v>
      </c>
      <c r="AB128" s="276">
        <f>I128-AA128</f>
        <v>70.619999999999891</v>
      </c>
      <c r="AC128" s="379" t="s">
        <v>102</v>
      </c>
    </row>
    <row r="129" spans="1:29" ht="135.75" customHeight="1">
      <c r="A129" s="390"/>
      <c r="B129" s="390"/>
      <c r="C129" s="10" t="s">
        <v>12</v>
      </c>
      <c r="D129" s="11" t="s">
        <v>112</v>
      </c>
      <c r="E129" s="10">
        <v>84</v>
      </c>
      <c r="F129" s="381"/>
      <c r="G129" s="381"/>
      <c r="H129" s="381"/>
      <c r="I129" s="321"/>
      <c r="J129" s="394"/>
      <c r="K129" s="385"/>
      <c r="L129" s="385"/>
      <c r="M129" s="396"/>
      <c r="N129" s="9">
        <v>3.8</v>
      </c>
      <c r="O129" s="9">
        <v>16.2</v>
      </c>
      <c r="P129" s="6">
        <f>O129+N129</f>
        <v>20</v>
      </c>
      <c r="Q129" s="9">
        <v>0</v>
      </c>
      <c r="R129" s="13">
        <v>6.83</v>
      </c>
      <c r="S129" s="195">
        <f>R129+Q129</f>
        <v>6.83</v>
      </c>
      <c r="T129" s="83">
        <v>0</v>
      </c>
      <c r="U129" s="83">
        <v>6.83</v>
      </c>
      <c r="V129" s="4">
        <f t="shared" si="78"/>
        <v>6.83</v>
      </c>
      <c r="W129" s="213">
        <f>V129/S129</f>
        <v>1</v>
      </c>
      <c r="X129" s="266">
        <f t="shared" si="79"/>
        <v>0</v>
      </c>
      <c r="Y129" s="266">
        <f t="shared" si="79"/>
        <v>0</v>
      </c>
      <c r="Z129" s="4">
        <f>X129+Y129</f>
        <v>0</v>
      </c>
      <c r="AA129" s="392"/>
      <c r="AB129" s="277"/>
      <c r="AC129" s="379"/>
    </row>
    <row r="130" spans="1:29">
      <c r="A130" s="386" t="s">
        <v>3</v>
      </c>
      <c r="B130" s="387"/>
      <c r="C130" s="387"/>
      <c r="D130" s="388"/>
      <c r="E130" s="2"/>
      <c r="F130" s="6">
        <f>SUM(F127:F129)</f>
        <v>2917</v>
      </c>
      <c r="G130" s="6">
        <f t="shared" ref="G130:V130" si="80">SUM(G127:G129)</f>
        <v>3151.48</v>
      </c>
      <c r="H130" s="6">
        <f t="shared" si="80"/>
        <v>756.04</v>
      </c>
      <c r="I130" s="257">
        <f t="shared" si="80"/>
        <v>3907.5200000000004</v>
      </c>
      <c r="J130" s="33"/>
      <c r="K130" s="261"/>
      <c r="L130" s="261"/>
      <c r="M130" s="64"/>
      <c r="N130" s="6">
        <f t="shared" si="80"/>
        <v>8.76</v>
      </c>
      <c r="O130" s="6">
        <f t="shared" si="80"/>
        <v>42.55</v>
      </c>
      <c r="P130" s="6">
        <f t="shared" si="80"/>
        <v>51.31</v>
      </c>
      <c r="Q130" s="6">
        <f t="shared" si="80"/>
        <v>4.3899999999999997</v>
      </c>
      <c r="R130" s="6">
        <f t="shared" si="80"/>
        <v>35.594999999999999</v>
      </c>
      <c r="S130" s="257">
        <f t="shared" si="80"/>
        <v>39.984999999999999</v>
      </c>
      <c r="T130" s="257">
        <f t="shared" si="80"/>
        <v>4.3899999999999997</v>
      </c>
      <c r="U130" s="257">
        <f t="shared" si="80"/>
        <v>35.594999999999999</v>
      </c>
      <c r="V130" s="6">
        <f t="shared" si="80"/>
        <v>39.984999999999999</v>
      </c>
      <c r="W130" s="213">
        <f>V130/S130</f>
        <v>1</v>
      </c>
      <c r="X130" s="6">
        <f t="shared" ref="X130:AB130" si="81">SUM(X127:X129)</f>
        <v>0</v>
      </c>
      <c r="Y130" s="6">
        <f t="shared" si="81"/>
        <v>0</v>
      </c>
      <c r="Z130" s="6">
        <f t="shared" si="81"/>
        <v>0</v>
      </c>
      <c r="AA130" s="224">
        <f t="shared" si="81"/>
        <v>3828.79</v>
      </c>
      <c r="AB130" s="257">
        <f t="shared" si="81"/>
        <v>78.730000000000018</v>
      </c>
      <c r="AC130" s="6"/>
    </row>
    <row r="131" spans="1:29">
      <c r="A131" s="397" t="s">
        <v>13</v>
      </c>
      <c r="B131" s="398"/>
      <c r="C131" s="398"/>
      <c r="D131" s="399"/>
      <c r="E131" s="10"/>
      <c r="F131" s="6"/>
      <c r="G131" s="6"/>
      <c r="H131" s="6"/>
      <c r="I131" s="257"/>
      <c r="J131" s="35"/>
      <c r="K131" s="261"/>
      <c r="L131" s="261"/>
      <c r="M131" s="64"/>
      <c r="N131" s="6"/>
      <c r="O131" s="6"/>
      <c r="P131" s="6"/>
      <c r="Q131" s="6"/>
      <c r="R131" s="6"/>
      <c r="S131" s="257"/>
      <c r="T131" s="257">
        <v>0</v>
      </c>
      <c r="U131" s="257">
        <v>0</v>
      </c>
      <c r="V131" s="4"/>
      <c r="W131" s="213"/>
      <c r="X131" s="4"/>
      <c r="Y131" s="9"/>
      <c r="Z131" s="4"/>
      <c r="AA131" s="273"/>
      <c r="AB131" s="266"/>
      <c r="AC131" s="5"/>
    </row>
    <row r="132" spans="1:29" ht="236.25">
      <c r="A132" s="10">
        <v>43</v>
      </c>
      <c r="B132" s="10" t="s">
        <v>78</v>
      </c>
      <c r="C132" s="10">
        <v>43</v>
      </c>
      <c r="D132" s="11" t="s">
        <v>113</v>
      </c>
      <c r="E132" s="10">
        <v>86</v>
      </c>
      <c r="F132" s="8">
        <v>3256.77</v>
      </c>
      <c r="G132" s="8">
        <v>3390.71</v>
      </c>
      <c r="H132" s="8">
        <v>475.23</v>
      </c>
      <c r="I132" s="74">
        <f>G132+H132</f>
        <v>3865.94</v>
      </c>
      <c r="J132" s="36" t="s">
        <v>168</v>
      </c>
      <c r="K132" s="12">
        <v>41222</v>
      </c>
      <c r="L132" s="12">
        <v>41555</v>
      </c>
      <c r="M132" s="109" t="s">
        <v>479</v>
      </c>
      <c r="N132" s="9">
        <v>5.44</v>
      </c>
      <c r="O132" s="9">
        <v>52.49</v>
      </c>
      <c r="P132" s="6">
        <f>O132+N132</f>
        <v>57.93</v>
      </c>
      <c r="Q132" s="9">
        <v>5.3</v>
      </c>
      <c r="R132" s="9">
        <v>52.27</v>
      </c>
      <c r="S132" s="195">
        <f>R132+Q132</f>
        <v>57.57</v>
      </c>
      <c r="T132" s="83">
        <v>5.3</v>
      </c>
      <c r="U132" s="83">
        <v>52.27</v>
      </c>
      <c r="V132" s="4">
        <f t="shared" si="78"/>
        <v>57.57</v>
      </c>
      <c r="W132" s="213">
        <f>V132/S132</f>
        <v>1</v>
      </c>
      <c r="X132" s="266">
        <f t="shared" ref="X132:Y132" si="82">Q132-T132</f>
        <v>0</v>
      </c>
      <c r="Y132" s="266">
        <f t="shared" si="82"/>
        <v>0</v>
      </c>
      <c r="Z132" s="4">
        <f>Y132+X132</f>
        <v>0</v>
      </c>
      <c r="AA132" s="232">
        <f>3562.55+57.68</f>
        <v>3620.23</v>
      </c>
      <c r="AB132" s="266">
        <f>I132-AA132</f>
        <v>245.71000000000004</v>
      </c>
      <c r="AC132" s="30" t="s">
        <v>102</v>
      </c>
    </row>
    <row r="133" spans="1:29">
      <c r="A133" s="386" t="s">
        <v>3</v>
      </c>
      <c r="B133" s="387"/>
      <c r="C133" s="387"/>
      <c r="D133" s="388"/>
      <c r="E133" s="2"/>
      <c r="F133" s="6">
        <f>SUM(F132)</f>
        <v>3256.77</v>
      </c>
      <c r="G133" s="6">
        <f t="shared" ref="G133:U133" si="83">SUM(G132)</f>
        <v>3390.71</v>
      </c>
      <c r="H133" s="6">
        <f t="shared" si="83"/>
        <v>475.23</v>
      </c>
      <c r="I133" s="257">
        <f t="shared" si="83"/>
        <v>3865.94</v>
      </c>
      <c r="J133" s="33"/>
      <c r="K133" s="261"/>
      <c r="L133" s="261"/>
      <c r="M133" s="64"/>
      <c r="N133" s="6">
        <f t="shared" si="83"/>
        <v>5.44</v>
      </c>
      <c r="O133" s="6">
        <f t="shared" si="83"/>
        <v>52.49</v>
      </c>
      <c r="P133" s="6">
        <f t="shared" si="83"/>
        <v>57.93</v>
      </c>
      <c r="Q133" s="6">
        <f t="shared" si="83"/>
        <v>5.3</v>
      </c>
      <c r="R133" s="6">
        <f t="shared" si="83"/>
        <v>52.27</v>
      </c>
      <c r="S133" s="257">
        <f t="shared" si="83"/>
        <v>57.57</v>
      </c>
      <c r="T133" s="257">
        <f t="shared" si="83"/>
        <v>5.3</v>
      </c>
      <c r="U133" s="257">
        <f t="shared" si="83"/>
        <v>52.27</v>
      </c>
      <c r="V133" s="7">
        <f>SUM(V132)</f>
        <v>57.57</v>
      </c>
      <c r="W133" s="213">
        <f>V133/S133</f>
        <v>1</v>
      </c>
      <c r="X133" s="6">
        <f>SUM(X132)</f>
        <v>0</v>
      </c>
      <c r="Y133" s="6">
        <f t="shared" ref="Y133:AB133" si="84">SUM(Y132)</f>
        <v>0</v>
      </c>
      <c r="Z133" s="6">
        <f t="shared" si="84"/>
        <v>0</v>
      </c>
      <c r="AA133" s="224">
        <f t="shared" si="84"/>
        <v>3620.23</v>
      </c>
      <c r="AB133" s="257">
        <f t="shared" si="84"/>
        <v>245.71000000000004</v>
      </c>
      <c r="AC133" s="6"/>
    </row>
    <row r="134" spans="1:29">
      <c r="A134" s="397" t="s">
        <v>14</v>
      </c>
      <c r="B134" s="398"/>
      <c r="C134" s="398"/>
      <c r="D134" s="399"/>
      <c r="E134" s="10"/>
      <c r="F134" s="160"/>
      <c r="G134" s="160"/>
      <c r="H134" s="160"/>
      <c r="I134" s="161"/>
      <c r="J134" s="35"/>
      <c r="K134" s="261"/>
      <c r="L134" s="261"/>
      <c r="M134" s="64"/>
      <c r="N134" s="6"/>
      <c r="O134" s="6"/>
      <c r="P134" s="6"/>
      <c r="Q134" s="6"/>
      <c r="R134" s="6"/>
      <c r="S134" s="257"/>
      <c r="T134" s="257"/>
      <c r="U134" s="257"/>
      <c r="V134" s="4"/>
      <c r="W134" s="213"/>
      <c r="X134" s="4"/>
      <c r="Y134" s="4"/>
      <c r="Z134" s="4"/>
      <c r="AA134" s="273"/>
      <c r="AB134" s="266"/>
      <c r="AC134" s="5"/>
    </row>
    <row r="135" spans="1:29" ht="138.75" customHeight="1">
      <c r="A135" s="389">
        <v>44</v>
      </c>
      <c r="B135" s="389" t="s">
        <v>79</v>
      </c>
      <c r="C135" s="10" t="s">
        <v>15</v>
      </c>
      <c r="D135" s="11" t="s">
        <v>114</v>
      </c>
      <c r="E135" s="10">
        <v>85</v>
      </c>
      <c r="F135" s="380">
        <v>2061.5</v>
      </c>
      <c r="G135" s="380">
        <v>2312.73</v>
      </c>
      <c r="H135" s="380">
        <v>210.79</v>
      </c>
      <c r="I135" s="319">
        <f>G135+H135</f>
        <v>2523.52</v>
      </c>
      <c r="J135" s="393" t="s">
        <v>169</v>
      </c>
      <c r="K135" s="384">
        <v>41212</v>
      </c>
      <c r="L135" s="384">
        <v>41484</v>
      </c>
      <c r="M135" s="395" t="s">
        <v>480</v>
      </c>
      <c r="N135" s="9">
        <v>9.83</v>
      </c>
      <c r="O135" s="9">
        <v>20.67</v>
      </c>
      <c r="P135" s="6">
        <f>O135+N135</f>
        <v>30.5</v>
      </c>
      <c r="Q135" s="9">
        <v>8.7750000000000004</v>
      </c>
      <c r="R135" s="9">
        <v>21.954999999999998</v>
      </c>
      <c r="S135" s="195">
        <f>R135+Q135</f>
        <v>30.729999999999997</v>
      </c>
      <c r="T135" s="83">
        <v>8.7750000000000004</v>
      </c>
      <c r="U135" s="83">
        <v>21.954999999999998</v>
      </c>
      <c r="V135" s="4">
        <f t="shared" si="78"/>
        <v>30.729999999999997</v>
      </c>
      <c r="W135" s="213">
        <f t="shared" ref="W135:W140" si="85">V135/S135</f>
        <v>1</v>
      </c>
      <c r="X135" s="266">
        <f t="shared" ref="X135:Y139" si="86">Q135-T135</f>
        <v>0</v>
      </c>
      <c r="Y135" s="266">
        <f t="shared" si="86"/>
        <v>0</v>
      </c>
      <c r="Z135" s="4">
        <f>Y135+X135</f>
        <v>0</v>
      </c>
      <c r="AA135" s="391">
        <v>2532.02</v>
      </c>
      <c r="AB135" s="276">
        <v>0</v>
      </c>
      <c r="AC135" s="379" t="s">
        <v>159</v>
      </c>
    </row>
    <row r="136" spans="1:29" ht="107.25" customHeight="1">
      <c r="A136" s="390"/>
      <c r="B136" s="390"/>
      <c r="C136" s="10" t="s">
        <v>16</v>
      </c>
      <c r="D136" s="14" t="s">
        <v>161</v>
      </c>
      <c r="E136" s="10">
        <v>47</v>
      </c>
      <c r="F136" s="381"/>
      <c r="G136" s="381"/>
      <c r="H136" s="381"/>
      <c r="I136" s="321"/>
      <c r="J136" s="394"/>
      <c r="K136" s="385"/>
      <c r="L136" s="385"/>
      <c r="M136" s="396"/>
      <c r="N136" s="9">
        <v>22.25</v>
      </c>
      <c r="O136" s="9">
        <v>7.74</v>
      </c>
      <c r="P136" s="6">
        <f>O136+N136</f>
        <v>29.990000000000002</v>
      </c>
      <c r="Q136" s="9">
        <v>18.86</v>
      </c>
      <c r="R136" s="9">
        <v>11.1</v>
      </c>
      <c r="S136" s="195">
        <f>R136+Q136</f>
        <v>29.96</v>
      </c>
      <c r="T136" s="83">
        <v>18.86</v>
      </c>
      <c r="U136" s="83">
        <v>11.1</v>
      </c>
      <c r="V136" s="4">
        <f t="shared" si="78"/>
        <v>29.96</v>
      </c>
      <c r="W136" s="213">
        <f t="shared" si="85"/>
        <v>1</v>
      </c>
      <c r="X136" s="266">
        <f t="shared" si="86"/>
        <v>0</v>
      </c>
      <c r="Y136" s="266">
        <f t="shared" si="86"/>
        <v>0</v>
      </c>
      <c r="Z136" s="4">
        <f>Y136+X136</f>
        <v>0</v>
      </c>
      <c r="AA136" s="392"/>
      <c r="AB136" s="277"/>
      <c r="AC136" s="379"/>
    </row>
    <row r="137" spans="1:29" ht="105">
      <c r="A137" s="389">
        <v>45</v>
      </c>
      <c r="B137" s="389" t="s">
        <v>80</v>
      </c>
      <c r="C137" s="10" t="s">
        <v>17</v>
      </c>
      <c r="D137" s="11" t="s">
        <v>115</v>
      </c>
      <c r="E137" s="10">
        <v>47</v>
      </c>
      <c r="F137" s="380">
        <v>1669.1</v>
      </c>
      <c r="G137" s="380">
        <v>1603.6</v>
      </c>
      <c r="H137" s="380">
        <v>158.58000000000001</v>
      </c>
      <c r="I137" s="319">
        <f>G137+H137</f>
        <v>1762.1799999999998</v>
      </c>
      <c r="J137" s="393" t="s">
        <v>169</v>
      </c>
      <c r="K137" s="384">
        <v>41212</v>
      </c>
      <c r="L137" s="384">
        <v>41484</v>
      </c>
      <c r="M137" s="395" t="s">
        <v>481</v>
      </c>
      <c r="N137" s="9">
        <v>4.2</v>
      </c>
      <c r="O137" s="9">
        <v>11.21</v>
      </c>
      <c r="P137" s="6">
        <f>O137+N137</f>
        <v>15.41</v>
      </c>
      <c r="Q137" s="9">
        <v>1.2000000000000002</v>
      </c>
      <c r="R137" s="9">
        <v>14.21</v>
      </c>
      <c r="S137" s="195">
        <f>R137+Q137</f>
        <v>15.41</v>
      </c>
      <c r="T137" s="83">
        <v>1.2</v>
      </c>
      <c r="U137" s="83">
        <v>14.21</v>
      </c>
      <c r="V137" s="4">
        <f t="shared" si="78"/>
        <v>15.41</v>
      </c>
      <c r="W137" s="213">
        <f t="shared" si="85"/>
        <v>1</v>
      </c>
      <c r="X137" s="266">
        <f t="shared" si="86"/>
        <v>0</v>
      </c>
      <c r="Y137" s="266">
        <f t="shared" si="86"/>
        <v>0</v>
      </c>
      <c r="Z137" s="4">
        <f>Y137+X137</f>
        <v>0</v>
      </c>
      <c r="AA137" s="391">
        <v>1732.06</v>
      </c>
      <c r="AB137" s="276">
        <f>I137-AA137</f>
        <v>30.119999999999891</v>
      </c>
      <c r="AC137" s="379" t="s">
        <v>159</v>
      </c>
    </row>
    <row r="138" spans="1:29" ht="131.25">
      <c r="A138" s="390"/>
      <c r="B138" s="390"/>
      <c r="C138" s="10" t="s">
        <v>18</v>
      </c>
      <c r="D138" s="11" t="s">
        <v>116</v>
      </c>
      <c r="E138" s="10">
        <v>84</v>
      </c>
      <c r="F138" s="381"/>
      <c r="G138" s="381"/>
      <c r="H138" s="381"/>
      <c r="I138" s="321"/>
      <c r="J138" s="394"/>
      <c r="K138" s="385"/>
      <c r="L138" s="385"/>
      <c r="M138" s="396"/>
      <c r="N138" s="9">
        <v>5.5</v>
      </c>
      <c r="O138" s="9">
        <v>16.11</v>
      </c>
      <c r="P138" s="6">
        <f>O138+N138</f>
        <v>21.61</v>
      </c>
      <c r="Q138" s="9">
        <v>0</v>
      </c>
      <c r="R138" s="9">
        <v>21.547999999999998</v>
      </c>
      <c r="S138" s="195">
        <f>R138+Q138</f>
        <v>21.547999999999998</v>
      </c>
      <c r="T138" s="83">
        <v>0</v>
      </c>
      <c r="U138" s="83">
        <v>21.547999999999998</v>
      </c>
      <c r="V138" s="4">
        <f t="shared" si="78"/>
        <v>21.547999999999998</v>
      </c>
      <c r="W138" s="213">
        <f t="shared" si="85"/>
        <v>1</v>
      </c>
      <c r="X138" s="266">
        <f t="shared" si="86"/>
        <v>0</v>
      </c>
      <c r="Y138" s="266">
        <f t="shared" si="86"/>
        <v>0</v>
      </c>
      <c r="Z138" s="4">
        <f>Y138+X138</f>
        <v>0</v>
      </c>
      <c r="AA138" s="392"/>
      <c r="AB138" s="277"/>
      <c r="AC138" s="379"/>
    </row>
    <row r="139" spans="1:29" ht="157.5">
      <c r="A139" s="10">
        <v>46</v>
      </c>
      <c r="B139" s="10" t="s">
        <v>81</v>
      </c>
      <c r="C139" s="10">
        <v>46</v>
      </c>
      <c r="D139" s="11" t="s">
        <v>117</v>
      </c>
      <c r="E139" s="10">
        <v>7</v>
      </c>
      <c r="F139" s="8">
        <v>2143.3000000000002</v>
      </c>
      <c r="G139" s="8">
        <v>2340.56</v>
      </c>
      <c r="H139" s="8">
        <v>273.12</v>
      </c>
      <c r="I139" s="74">
        <f>G139+H139</f>
        <v>2613.6799999999998</v>
      </c>
      <c r="J139" s="36" t="s">
        <v>166</v>
      </c>
      <c r="K139" s="12">
        <v>41207</v>
      </c>
      <c r="L139" s="12">
        <v>41479</v>
      </c>
      <c r="M139" s="109" t="s">
        <v>482</v>
      </c>
      <c r="N139" s="9">
        <v>19.559999999999999</v>
      </c>
      <c r="O139" s="9">
        <v>34.22</v>
      </c>
      <c r="P139" s="6">
        <f>O139+N139</f>
        <v>53.78</v>
      </c>
      <c r="Q139" s="9">
        <v>16.966999999999999</v>
      </c>
      <c r="R139" s="9">
        <v>38.878</v>
      </c>
      <c r="S139" s="195">
        <f>R139+Q139</f>
        <v>55.844999999999999</v>
      </c>
      <c r="T139" s="83">
        <v>16.966999999999999</v>
      </c>
      <c r="U139" s="83">
        <v>38.878</v>
      </c>
      <c r="V139" s="4">
        <f t="shared" si="78"/>
        <v>55.844999999999999</v>
      </c>
      <c r="W139" s="213">
        <f t="shared" si="85"/>
        <v>1</v>
      </c>
      <c r="X139" s="266">
        <f t="shared" si="86"/>
        <v>0</v>
      </c>
      <c r="Y139" s="266">
        <f t="shared" si="86"/>
        <v>0</v>
      </c>
      <c r="Z139" s="4">
        <f>Y139+X139</f>
        <v>0</v>
      </c>
      <c r="AA139" s="232">
        <v>2640.6</v>
      </c>
      <c r="AB139" s="266">
        <v>0</v>
      </c>
      <c r="AC139" s="255" t="s">
        <v>159</v>
      </c>
    </row>
    <row r="140" spans="1:29">
      <c r="A140" s="2"/>
      <c r="B140" s="2"/>
      <c r="C140" s="2"/>
      <c r="D140" s="2" t="s">
        <v>3</v>
      </c>
      <c r="E140" s="2"/>
      <c r="F140" s="6">
        <f>SUM(F135:F139)</f>
        <v>5873.9</v>
      </c>
      <c r="G140" s="6">
        <f t="shared" ref="G140:V140" si="87">SUM(G135:G139)</f>
        <v>6256.8899999999994</v>
      </c>
      <c r="H140" s="6">
        <f t="shared" si="87"/>
        <v>642.49</v>
      </c>
      <c r="I140" s="257">
        <f t="shared" si="87"/>
        <v>6899.3799999999992</v>
      </c>
      <c r="J140" s="33"/>
      <c r="K140" s="261"/>
      <c r="L140" s="261"/>
      <c r="M140" s="64"/>
      <c r="N140" s="6">
        <f>SUM(N135:N139)</f>
        <v>61.34</v>
      </c>
      <c r="O140" s="6">
        <f>SUM(O135:O139)</f>
        <v>89.95</v>
      </c>
      <c r="P140" s="6">
        <f t="shared" si="87"/>
        <v>151.29000000000002</v>
      </c>
      <c r="Q140" s="6">
        <f t="shared" si="87"/>
        <v>45.801999999999992</v>
      </c>
      <c r="R140" s="6">
        <f t="shared" si="87"/>
        <v>107.691</v>
      </c>
      <c r="S140" s="257">
        <f t="shared" si="87"/>
        <v>153.49299999999999</v>
      </c>
      <c r="T140" s="257">
        <f t="shared" si="87"/>
        <v>45.801999999999992</v>
      </c>
      <c r="U140" s="257">
        <f t="shared" si="87"/>
        <v>107.691</v>
      </c>
      <c r="V140" s="6">
        <f t="shared" si="87"/>
        <v>153.49299999999999</v>
      </c>
      <c r="W140" s="213">
        <f t="shared" si="85"/>
        <v>1</v>
      </c>
      <c r="X140" s="6">
        <f>SUM(X135:X139)</f>
        <v>0</v>
      </c>
      <c r="Y140" s="6">
        <f>SUM(Y135:Y139)</f>
        <v>0</v>
      </c>
      <c r="Z140" s="6">
        <f>SUM(Z135:Z139)</f>
        <v>0</v>
      </c>
      <c r="AA140" s="224">
        <f>SUM(AA135:AA139)</f>
        <v>6904.68</v>
      </c>
      <c r="AB140" s="257">
        <f>SUM(AB135:AB139)</f>
        <v>30.119999999999891</v>
      </c>
      <c r="AC140" s="2"/>
    </row>
    <row r="141" spans="1:29" s="125" customFormat="1" ht="30">
      <c r="A141" s="412" t="s">
        <v>433</v>
      </c>
      <c r="B141" s="413"/>
      <c r="C141" s="413"/>
      <c r="D141" s="414"/>
      <c r="E141" s="126"/>
      <c r="F141" s="127">
        <f t="shared" ref="F141:I141" si="88">F140+F133+F130</f>
        <v>12047.67</v>
      </c>
      <c r="G141" s="127">
        <f t="shared" si="88"/>
        <v>12799.079999999998</v>
      </c>
      <c r="H141" s="127">
        <f t="shared" si="88"/>
        <v>1873.76</v>
      </c>
      <c r="I141" s="127">
        <f t="shared" si="88"/>
        <v>14672.84</v>
      </c>
      <c r="J141" s="128"/>
      <c r="K141" s="129"/>
      <c r="L141" s="129"/>
      <c r="M141" s="129"/>
      <c r="N141" s="127">
        <f>N140+N133+N130</f>
        <v>75.540000000000006</v>
      </c>
      <c r="O141" s="127">
        <f t="shared" ref="O141:AB141" si="89">O140+O133+O130</f>
        <v>184.99</v>
      </c>
      <c r="P141" s="127">
        <f t="shared" si="89"/>
        <v>260.53000000000003</v>
      </c>
      <c r="Q141" s="127">
        <f t="shared" si="89"/>
        <v>55.49199999999999</v>
      </c>
      <c r="R141" s="127">
        <f t="shared" si="89"/>
        <v>195.55600000000001</v>
      </c>
      <c r="S141" s="146">
        <f t="shared" si="89"/>
        <v>251.048</v>
      </c>
      <c r="T141" s="127">
        <f t="shared" si="89"/>
        <v>55.49199999999999</v>
      </c>
      <c r="U141" s="127">
        <f t="shared" si="89"/>
        <v>195.55600000000001</v>
      </c>
      <c r="V141" s="127">
        <f t="shared" si="89"/>
        <v>251.048</v>
      </c>
      <c r="W141" s="214">
        <f t="shared" si="89"/>
        <v>3</v>
      </c>
      <c r="X141" s="127">
        <f t="shared" si="89"/>
        <v>0</v>
      </c>
      <c r="Y141" s="127">
        <f t="shared" si="89"/>
        <v>0</v>
      </c>
      <c r="Z141" s="127">
        <f t="shared" si="89"/>
        <v>0</v>
      </c>
      <c r="AA141" s="233">
        <f t="shared" si="89"/>
        <v>14353.7</v>
      </c>
      <c r="AB141" s="127">
        <f t="shared" si="89"/>
        <v>354.55999999999995</v>
      </c>
      <c r="AC141" s="126"/>
    </row>
    <row r="142" spans="1:29">
      <c r="A142" s="397" t="s">
        <v>19</v>
      </c>
      <c r="B142" s="398"/>
      <c r="C142" s="398"/>
      <c r="D142" s="399"/>
      <c r="E142" s="15"/>
      <c r="F142" s="18"/>
      <c r="G142" s="18"/>
      <c r="H142" s="18"/>
      <c r="I142" s="146"/>
      <c r="J142" s="15"/>
      <c r="K142" s="16"/>
      <c r="L142" s="16"/>
      <c r="M142" s="110"/>
      <c r="N142" s="18"/>
      <c r="O142" s="18"/>
      <c r="P142" s="18"/>
      <c r="Q142" s="18"/>
      <c r="R142" s="18"/>
      <c r="S142" s="146"/>
      <c r="T142" s="146"/>
      <c r="U142" s="146"/>
      <c r="V142" s="18"/>
      <c r="W142" s="214"/>
      <c r="X142" s="18"/>
      <c r="Y142" s="18"/>
      <c r="Z142" s="18"/>
      <c r="AA142" s="233"/>
      <c r="AB142" s="146"/>
      <c r="AC142" s="15"/>
    </row>
    <row r="143" spans="1:29" ht="93" customHeight="1">
      <c r="A143" s="389">
        <v>47</v>
      </c>
      <c r="B143" s="389" t="s">
        <v>90</v>
      </c>
      <c r="C143" s="10" t="s">
        <v>20</v>
      </c>
      <c r="D143" s="11" t="s">
        <v>118</v>
      </c>
      <c r="E143" s="17">
        <v>102</v>
      </c>
      <c r="F143" s="380">
        <v>3257</v>
      </c>
      <c r="G143" s="380">
        <v>3508.78</v>
      </c>
      <c r="H143" s="380">
        <v>468.24</v>
      </c>
      <c r="I143" s="319">
        <f>G143+H143</f>
        <v>3977.0200000000004</v>
      </c>
      <c r="J143" s="382" t="s">
        <v>170</v>
      </c>
      <c r="K143" s="384">
        <v>41229</v>
      </c>
      <c r="L143" s="384">
        <v>41562</v>
      </c>
      <c r="M143" s="395" t="s">
        <v>483</v>
      </c>
      <c r="N143" s="9">
        <v>2.2999999999999998</v>
      </c>
      <c r="O143" s="9">
        <v>56.91</v>
      </c>
      <c r="P143" s="8">
        <f>N143+O143</f>
        <v>59.209999999999994</v>
      </c>
      <c r="Q143" s="9">
        <v>0.19</v>
      </c>
      <c r="R143" s="9">
        <v>18.600000000000001</v>
      </c>
      <c r="S143" s="74">
        <f>R143+Q143</f>
        <v>18.790000000000003</v>
      </c>
      <c r="T143" s="83">
        <v>0.19</v>
      </c>
      <c r="U143" s="83">
        <v>18.600000000000001</v>
      </c>
      <c r="V143" s="4">
        <v>18.79</v>
      </c>
      <c r="W143" s="211">
        <f t="shared" ref="W143:W151" si="90">V143/S143</f>
        <v>0.99999999999999978</v>
      </c>
      <c r="X143" s="266">
        <f t="shared" ref="X143:Y150" si="91">Q143-T143</f>
        <v>0</v>
      </c>
      <c r="Y143" s="266">
        <f t="shared" si="91"/>
        <v>0</v>
      </c>
      <c r="Z143" s="4">
        <f>X143+Y143</f>
        <v>0</v>
      </c>
      <c r="AA143" s="391">
        <v>3970.78</v>
      </c>
      <c r="AB143" s="276">
        <f>I143-AA143</f>
        <v>6.2400000000002365</v>
      </c>
      <c r="AC143" s="400" t="s">
        <v>102</v>
      </c>
    </row>
    <row r="144" spans="1:29" ht="105">
      <c r="A144" s="390"/>
      <c r="B144" s="390"/>
      <c r="C144" s="10" t="s">
        <v>21</v>
      </c>
      <c r="D144" s="11" t="s">
        <v>119</v>
      </c>
      <c r="E144" s="17">
        <v>102</v>
      </c>
      <c r="F144" s="381"/>
      <c r="G144" s="381"/>
      <c r="H144" s="381"/>
      <c r="I144" s="321"/>
      <c r="J144" s="383"/>
      <c r="K144" s="385"/>
      <c r="L144" s="385"/>
      <c r="M144" s="396"/>
      <c r="N144" s="9"/>
      <c r="O144" s="9"/>
      <c r="P144" s="8">
        <f>N144+O144</f>
        <v>0</v>
      </c>
      <c r="Q144" s="9">
        <v>0</v>
      </c>
      <c r="R144" s="9">
        <v>40.92</v>
      </c>
      <c r="S144" s="74">
        <f t="shared" ref="S144:S150" si="92">R144+Q144</f>
        <v>40.92</v>
      </c>
      <c r="T144" s="83">
        <v>0</v>
      </c>
      <c r="U144" s="83">
        <v>40.920999999999999</v>
      </c>
      <c r="V144" s="4">
        <f t="shared" ref="V144:V150" si="93">T144+U144</f>
        <v>40.920999999999999</v>
      </c>
      <c r="W144" s="203">
        <f t="shared" si="90"/>
        <v>1.0000244379276637</v>
      </c>
      <c r="X144" s="266">
        <f t="shared" si="91"/>
        <v>0</v>
      </c>
      <c r="Y144" s="266">
        <f t="shared" si="91"/>
        <v>-9.9999999999766942E-4</v>
      </c>
      <c r="Z144" s="4">
        <f t="shared" ref="Z144:Z150" si="94">X144+Y144</f>
        <v>-9.9999999999766942E-4</v>
      </c>
      <c r="AA144" s="392"/>
      <c r="AB144" s="277"/>
      <c r="AC144" s="400"/>
    </row>
    <row r="145" spans="1:29" ht="105">
      <c r="A145" s="389">
        <v>48</v>
      </c>
      <c r="B145" s="389" t="s">
        <v>91</v>
      </c>
      <c r="C145" s="10" t="s">
        <v>22</v>
      </c>
      <c r="D145" s="11" t="s">
        <v>120</v>
      </c>
      <c r="E145" s="17">
        <v>8</v>
      </c>
      <c r="F145" s="380">
        <v>2045.5</v>
      </c>
      <c r="G145" s="380">
        <v>2235.48</v>
      </c>
      <c r="H145" s="380">
        <v>126.54</v>
      </c>
      <c r="I145" s="319">
        <f>G145+H145</f>
        <v>2362.02</v>
      </c>
      <c r="J145" s="382" t="s">
        <v>171</v>
      </c>
      <c r="K145" s="384">
        <v>41229</v>
      </c>
      <c r="L145" s="384">
        <v>41562</v>
      </c>
      <c r="M145" s="395" t="s">
        <v>484</v>
      </c>
      <c r="N145" s="8">
        <v>5.25</v>
      </c>
      <c r="O145" s="8">
        <v>8.3000000000000007</v>
      </c>
      <c r="P145" s="8">
        <f>N145+O145</f>
        <v>13.55</v>
      </c>
      <c r="Q145" s="9">
        <v>4.45</v>
      </c>
      <c r="R145" s="8">
        <v>8.36</v>
      </c>
      <c r="S145" s="74">
        <f t="shared" si="92"/>
        <v>12.809999999999999</v>
      </c>
      <c r="T145" s="83">
        <v>4.45</v>
      </c>
      <c r="U145" s="74">
        <v>8.36</v>
      </c>
      <c r="V145" s="4">
        <f t="shared" si="93"/>
        <v>12.809999999999999</v>
      </c>
      <c r="W145" s="203">
        <f t="shared" si="90"/>
        <v>1</v>
      </c>
      <c r="X145" s="266">
        <f t="shared" si="91"/>
        <v>0</v>
      </c>
      <c r="Y145" s="266">
        <f t="shared" si="91"/>
        <v>0</v>
      </c>
      <c r="Z145" s="4">
        <f t="shared" si="94"/>
        <v>0</v>
      </c>
      <c r="AA145" s="290">
        <v>2321.33</v>
      </c>
      <c r="AB145" s="276">
        <f>I145-AA145</f>
        <v>40.690000000000055</v>
      </c>
      <c r="AC145" s="400" t="s">
        <v>102</v>
      </c>
    </row>
    <row r="146" spans="1:29" ht="105">
      <c r="A146" s="403"/>
      <c r="B146" s="403"/>
      <c r="C146" s="10" t="s">
        <v>23</v>
      </c>
      <c r="D146" s="11" t="s">
        <v>121</v>
      </c>
      <c r="E146" s="17">
        <v>7</v>
      </c>
      <c r="F146" s="404"/>
      <c r="G146" s="404"/>
      <c r="H146" s="404"/>
      <c r="I146" s="320"/>
      <c r="J146" s="405"/>
      <c r="K146" s="402"/>
      <c r="L146" s="402"/>
      <c r="M146" s="401"/>
      <c r="N146" s="8">
        <v>17.75</v>
      </c>
      <c r="O146" s="8">
        <v>7.48</v>
      </c>
      <c r="P146" s="8">
        <f>N146+O146</f>
        <v>25.23</v>
      </c>
      <c r="Q146" s="9">
        <v>17.75</v>
      </c>
      <c r="R146" s="8">
        <v>7.03</v>
      </c>
      <c r="S146" s="74">
        <f t="shared" si="92"/>
        <v>24.78</v>
      </c>
      <c r="T146" s="83">
        <v>17.75</v>
      </c>
      <c r="U146" s="74">
        <v>7.03</v>
      </c>
      <c r="V146" s="4">
        <v>24.78</v>
      </c>
      <c r="W146" s="203">
        <f t="shared" si="90"/>
        <v>1</v>
      </c>
      <c r="X146" s="266">
        <f t="shared" si="91"/>
        <v>0</v>
      </c>
      <c r="Y146" s="266">
        <f t="shared" si="91"/>
        <v>0</v>
      </c>
      <c r="Z146" s="4">
        <f t="shared" si="94"/>
        <v>0</v>
      </c>
      <c r="AA146" s="291"/>
      <c r="AB146" s="279"/>
      <c r="AC146" s="400"/>
    </row>
    <row r="147" spans="1:29" ht="78.75">
      <c r="A147" s="390"/>
      <c r="B147" s="390"/>
      <c r="C147" s="10" t="s">
        <v>24</v>
      </c>
      <c r="D147" s="11" t="s">
        <v>122</v>
      </c>
      <c r="E147" s="17">
        <v>7</v>
      </c>
      <c r="F147" s="381"/>
      <c r="G147" s="381"/>
      <c r="H147" s="381"/>
      <c r="I147" s="321"/>
      <c r="J147" s="383"/>
      <c r="K147" s="385"/>
      <c r="L147" s="385"/>
      <c r="M147" s="396"/>
      <c r="N147" s="8">
        <v>17.75</v>
      </c>
      <c r="O147" s="8">
        <v>8.5</v>
      </c>
      <c r="P147" s="8">
        <f>N147+O147</f>
        <v>26.25</v>
      </c>
      <c r="Q147" s="9">
        <v>17.75</v>
      </c>
      <c r="R147" s="8">
        <v>8.5</v>
      </c>
      <c r="S147" s="74">
        <f t="shared" si="92"/>
        <v>26.25</v>
      </c>
      <c r="T147" s="83">
        <v>17.75</v>
      </c>
      <c r="U147" s="74">
        <v>8.5</v>
      </c>
      <c r="V147" s="4">
        <f t="shared" si="93"/>
        <v>26.25</v>
      </c>
      <c r="W147" s="203">
        <f t="shared" si="90"/>
        <v>1</v>
      </c>
      <c r="X147" s="266">
        <f t="shared" si="91"/>
        <v>0</v>
      </c>
      <c r="Y147" s="266">
        <f t="shared" si="91"/>
        <v>0</v>
      </c>
      <c r="Z147" s="4">
        <f t="shared" si="94"/>
        <v>0</v>
      </c>
      <c r="AA147" s="292"/>
      <c r="AB147" s="277"/>
      <c r="AC147" s="400"/>
    </row>
    <row r="148" spans="1:29" ht="105">
      <c r="A148" s="10">
        <v>49</v>
      </c>
      <c r="B148" s="10" t="s">
        <v>92</v>
      </c>
      <c r="C148" s="10">
        <v>49</v>
      </c>
      <c r="D148" s="11" t="s">
        <v>123</v>
      </c>
      <c r="E148" s="17">
        <v>102</v>
      </c>
      <c r="F148" s="8">
        <v>2393.35</v>
      </c>
      <c r="G148" s="8">
        <v>2459.42</v>
      </c>
      <c r="H148" s="8">
        <v>363.65</v>
      </c>
      <c r="I148" s="74">
        <f>G148+H148</f>
        <v>2823.07</v>
      </c>
      <c r="J148" s="36" t="s">
        <v>170</v>
      </c>
      <c r="K148" s="12">
        <v>41349</v>
      </c>
      <c r="L148" s="12">
        <v>41685</v>
      </c>
      <c r="M148" s="109" t="s">
        <v>533</v>
      </c>
      <c r="N148" s="8">
        <v>11</v>
      </c>
      <c r="O148" s="8">
        <v>43.58</v>
      </c>
      <c r="P148" s="8">
        <f>+N148+O148</f>
        <v>54.58</v>
      </c>
      <c r="Q148" s="9">
        <v>0</v>
      </c>
      <c r="R148" s="8">
        <v>54.58</v>
      </c>
      <c r="S148" s="74">
        <f t="shared" si="92"/>
        <v>54.58</v>
      </c>
      <c r="T148" s="83">
        <v>0</v>
      </c>
      <c r="U148" s="83">
        <v>54.58</v>
      </c>
      <c r="V148" s="4">
        <f t="shared" si="93"/>
        <v>54.58</v>
      </c>
      <c r="W148" s="203">
        <f t="shared" si="90"/>
        <v>1</v>
      </c>
      <c r="X148" s="266">
        <f t="shared" si="91"/>
        <v>0</v>
      </c>
      <c r="Y148" s="266">
        <f t="shared" si="91"/>
        <v>0</v>
      </c>
      <c r="Z148" s="4">
        <f t="shared" si="94"/>
        <v>0</v>
      </c>
      <c r="AA148" s="234">
        <v>2660.51</v>
      </c>
      <c r="AB148" s="266">
        <f>I148-AA148</f>
        <v>162.55999999999995</v>
      </c>
      <c r="AC148" s="255" t="s">
        <v>102</v>
      </c>
    </row>
    <row r="149" spans="1:29" ht="105">
      <c r="A149" s="389">
        <v>50</v>
      </c>
      <c r="B149" s="389" t="s">
        <v>93</v>
      </c>
      <c r="C149" s="10" t="s">
        <v>25</v>
      </c>
      <c r="D149" s="11" t="s">
        <v>124</v>
      </c>
      <c r="E149" s="17">
        <v>110</v>
      </c>
      <c r="F149" s="380">
        <v>1587</v>
      </c>
      <c r="G149" s="380">
        <v>1596.07</v>
      </c>
      <c r="H149" s="380">
        <v>200.36</v>
      </c>
      <c r="I149" s="319">
        <f>G149+H149</f>
        <v>1796.4299999999998</v>
      </c>
      <c r="J149" s="382" t="s">
        <v>172</v>
      </c>
      <c r="K149" s="384">
        <v>41229</v>
      </c>
      <c r="L149" s="384">
        <v>41562</v>
      </c>
      <c r="M149" s="395" t="s">
        <v>484</v>
      </c>
      <c r="N149" s="8">
        <v>6.25</v>
      </c>
      <c r="O149" s="8">
        <v>13.95</v>
      </c>
      <c r="P149" s="8">
        <f>N149+O149</f>
        <v>20.2</v>
      </c>
      <c r="Q149" s="9">
        <v>0</v>
      </c>
      <c r="R149" s="8">
        <v>20.2</v>
      </c>
      <c r="S149" s="74">
        <f t="shared" si="92"/>
        <v>20.2</v>
      </c>
      <c r="T149" s="83">
        <v>0</v>
      </c>
      <c r="U149" s="83">
        <v>20.2</v>
      </c>
      <c r="V149" s="4">
        <f t="shared" si="93"/>
        <v>20.2</v>
      </c>
      <c r="W149" s="203">
        <f t="shared" si="90"/>
        <v>1</v>
      </c>
      <c r="X149" s="266">
        <f t="shared" si="91"/>
        <v>0</v>
      </c>
      <c r="Y149" s="266">
        <f t="shared" si="91"/>
        <v>0</v>
      </c>
      <c r="Z149" s="4">
        <f t="shared" si="94"/>
        <v>0</v>
      </c>
      <c r="AA149" s="391">
        <v>1739.28</v>
      </c>
      <c r="AB149" s="276">
        <f>I149-AA149</f>
        <v>57.149999999999864</v>
      </c>
      <c r="AC149" s="400" t="s">
        <v>102</v>
      </c>
    </row>
    <row r="150" spans="1:29" ht="78.75">
      <c r="A150" s="390"/>
      <c r="B150" s="390"/>
      <c r="C150" s="10" t="s">
        <v>26</v>
      </c>
      <c r="D150" s="11" t="s">
        <v>125</v>
      </c>
      <c r="E150" s="17">
        <v>57</v>
      </c>
      <c r="F150" s="381"/>
      <c r="G150" s="381"/>
      <c r="H150" s="381"/>
      <c r="I150" s="321"/>
      <c r="J150" s="383"/>
      <c r="K150" s="385"/>
      <c r="L150" s="385"/>
      <c r="M150" s="396"/>
      <c r="N150" s="8">
        <v>20.190000000000001</v>
      </c>
      <c r="O150" s="8">
        <v>3.15</v>
      </c>
      <c r="P150" s="8">
        <f>N150+O150</f>
        <v>23.34</v>
      </c>
      <c r="Q150" s="9">
        <v>19.690000000000001</v>
      </c>
      <c r="R150" s="9">
        <v>3.65</v>
      </c>
      <c r="S150" s="74">
        <f t="shared" si="92"/>
        <v>23.34</v>
      </c>
      <c r="T150" s="83">
        <v>19.690000000000001</v>
      </c>
      <c r="U150" s="83">
        <v>3.65</v>
      </c>
      <c r="V150" s="4">
        <f t="shared" si="93"/>
        <v>23.34</v>
      </c>
      <c r="W150" s="203">
        <f t="shared" si="90"/>
        <v>1</v>
      </c>
      <c r="X150" s="266">
        <f t="shared" si="91"/>
        <v>0</v>
      </c>
      <c r="Y150" s="266">
        <f t="shared" si="91"/>
        <v>0</v>
      </c>
      <c r="Z150" s="4">
        <f t="shared" si="94"/>
        <v>0</v>
      </c>
      <c r="AA150" s="392"/>
      <c r="AB150" s="277"/>
      <c r="AC150" s="400"/>
    </row>
    <row r="151" spans="1:29">
      <c r="A151" s="386" t="s">
        <v>3</v>
      </c>
      <c r="B151" s="387"/>
      <c r="C151" s="387"/>
      <c r="D151" s="388"/>
      <c r="E151" s="2"/>
      <c r="F151" s="6">
        <f>SUM(F142:F150)</f>
        <v>9282.85</v>
      </c>
      <c r="G151" s="6">
        <f>SUM(G142:G150)</f>
        <v>9799.75</v>
      </c>
      <c r="H151" s="6">
        <f>SUM(H142:H150)</f>
        <v>1158.79</v>
      </c>
      <c r="I151" s="257">
        <f>SUM(I142:I150)</f>
        <v>10958.54</v>
      </c>
      <c r="J151" s="33"/>
      <c r="K151" s="261"/>
      <c r="L151" s="261"/>
      <c r="M151" s="64"/>
      <c r="N151" s="6">
        <f>SUM(N143:N150)</f>
        <v>80.489999999999995</v>
      </c>
      <c r="O151" s="6">
        <f t="shared" ref="O151:V151" si="95">SUM(O143:O150)</f>
        <v>141.87</v>
      </c>
      <c r="P151" s="6">
        <f t="shared" si="95"/>
        <v>222.35999999999999</v>
      </c>
      <c r="Q151" s="6">
        <f>SUM(Q143:Q150)</f>
        <v>59.83</v>
      </c>
      <c r="R151" s="6">
        <f>SUM(R143:R150)</f>
        <v>161.84</v>
      </c>
      <c r="S151" s="257">
        <f t="shared" si="95"/>
        <v>221.67</v>
      </c>
      <c r="T151" s="257">
        <f t="shared" si="95"/>
        <v>59.83</v>
      </c>
      <c r="U151" s="257">
        <f t="shared" si="95"/>
        <v>161.84099999999998</v>
      </c>
      <c r="V151" s="6">
        <f t="shared" si="95"/>
        <v>221.67099999999999</v>
      </c>
      <c r="W151" s="211">
        <f t="shared" si="90"/>
        <v>1.0000045112103577</v>
      </c>
      <c r="X151" s="6">
        <f>SUM(X143:X150)</f>
        <v>0</v>
      </c>
      <c r="Y151" s="6">
        <f>SUM(Y143:Y150)</f>
        <v>-9.9999999999766942E-4</v>
      </c>
      <c r="Z151" s="6">
        <f>SUM(Z143:Z150)</f>
        <v>-9.9999999999766942E-4</v>
      </c>
      <c r="AA151" s="235">
        <f>AA149+AA148+AA145+AA143</f>
        <v>10691.9</v>
      </c>
      <c r="AB151" s="253">
        <f>AB149+AB148+AB145+AB143</f>
        <v>266.6400000000001</v>
      </c>
      <c r="AC151" s="5"/>
    </row>
    <row r="152" spans="1:29">
      <c r="A152" s="397" t="s">
        <v>27</v>
      </c>
      <c r="B152" s="398"/>
      <c r="C152" s="398"/>
      <c r="D152" s="398"/>
      <c r="E152" s="19"/>
      <c r="F152" s="46"/>
      <c r="G152" s="46"/>
      <c r="H152" s="46"/>
      <c r="I152" s="155"/>
      <c r="J152" s="38"/>
      <c r="K152" s="20"/>
      <c r="L152" s="20"/>
      <c r="M152" s="111"/>
      <c r="N152" s="46"/>
      <c r="O152" s="46"/>
      <c r="P152" s="46"/>
      <c r="Q152" s="46"/>
      <c r="R152" s="46"/>
      <c r="S152" s="155"/>
      <c r="T152" s="155"/>
      <c r="U152" s="155"/>
      <c r="V152" s="46"/>
      <c r="W152" s="215"/>
      <c r="X152" s="46"/>
      <c r="Y152" s="46"/>
      <c r="Z152" s="46"/>
      <c r="AA152" s="236"/>
      <c r="AB152" s="155"/>
      <c r="AC152" s="21"/>
    </row>
    <row r="153" spans="1:29" ht="105">
      <c r="A153" s="389">
        <v>51</v>
      </c>
      <c r="B153" s="389" t="s">
        <v>94</v>
      </c>
      <c r="C153" s="10" t="s">
        <v>28</v>
      </c>
      <c r="D153" s="11" t="s">
        <v>126</v>
      </c>
      <c r="E153" s="17">
        <v>8</v>
      </c>
      <c r="F153" s="380">
        <v>2057</v>
      </c>
      <c r="G153" s="380">
        <v>2260.59</v>
      </c>
      <c r="H153" s="380">
        <v>225.67</v>
      </c>
      <c r="I153" s="319">
        <f>G153+H153</f>
        <v>2486.2600000000002</v>
      </c>
      <c r="J153" s="382" t="s">
        <v>173</v>
      </c>
      <c r="K153" s="384">
        <v>41228</v>
      </c>
      <c r="L153" s="384">
        <v>41561</v>
      </c>
      <c r="M153" s="395" t="s">
        <v>495</v>
      </c>
      <c r="N153" s="22">
        <v>0</v>
      </c>
      <c r="O153" s="22">
        <v>13.4</v>
      </c>
      <c r="P153" s="8">
        <f>N153+O153</f>
        <v>13.4</v>
      </c>
      <c r="Q153" s="22">
        <v>0</v>
      </c>
      <c r="R153" s="23">
        <v>13</v>
      </c>
      <c r="S153" s="74">
        <f>Q153+R153</f>
        <v>13</v>
      </c>
      <c r="T153" s="266">
        <v>0</v>
      </c>
      <c r="U153" s="266">
        <v>13</v>
      </c>
      <c r="V153" s="4">
        <v>13</v>
      </c>
      <c r="W153" s="203">
        <f>V153/S153</f>
        <v>1</v>
      </c>
      <c r="X153" s="266">
        <f t="shared" ref="X153:Y156" si="96">Q153-T153</f>
        <v>0</v>
      </c>
      <c r="Y153" s="266">
        <f t="shared" si="96"/>
        <v>0</v>
      </c>
      <c r="Z153" s="4">
        <f>X153+Y153</f>
        <v>0</v>
      </c>
      <c r="AA153" s="290">
        <v>2473.4299999999998</v>
      </c>
      <c r="AB153" s="276">
        <f>I153-AA153</f>
        <v>12.830000000000382</v>
      </c>
      <c r="AC153" s="400" t="s">
        <v>102</v>
      </c>
    </row>
    <row r="154" spans="1:29" ht="93.75" customHeight="1">
      <c r="A154" s="403"/>
      <c r="B154" s="403"/>
      <c r="C154" s="10" t="s">
        <v>29</v>
      </c>
      <c r="D154" s="11" t="s">
        <v>127</v>
      </c>
      <c r="E154" s="17">
        <v>8</v>
      </c>
      <c r="F154" s="404"/>
      <c r="G154" s="404"/>
      <c r="H154" s="404"/>
      <c r="I154" s="320"/>
      <c r="J154" s="405"/>
      <c r="K154" s="402"/>
      <c r="L154" s="402"/>
      <c r="M154" s="401"/>
      <c r="N154" s="22">
        <v>0</v>
      </c>
      <c r="O154" s="22">
        <v>19.670000000000002</v>
      </c>
      <c r="P154" s="8">
        <v>19.420000000000002</v>
      </c>
      <c r="Q154" s="22">
        <v>0</v>
      </c>
      <c r="R154" s="22">
        <v>19.420000000000002</v>
      </c>
      <c r="S154" s="74">
        <f>Q154+R154</f>
        <v>19.420000000000002</v>
      </c>
      <c r="T154" s="176">
        <v>0</v>
      </c>
      <c r="U154" s="176">
        <v>19.420000000000002</v>
      </c>
      <c r="V154" s="4">
        <v>19.420000000000002</v>
      </c>
      <c r="W154" s="203">
        <f>V154/S154</f>
        <v>1</v>
      </c>
      <c r="X154" s="266">
        <f t="shared" si="96"/>
        <v>0</v>
      </c>
      <c r="Y154" s="266">
        <f t="shared" si="96"/>
        <v>0</v>
      </c>
      <c r="Z154" s="4">
        <f>X154+Y154</f>
        <v>0</v>
      </c>
      <c r="AA154" s="291"/>
      <c r="AB154" s="279"/>
      <c r="AC154" s="400"/>
    </row>
    <row r="155" spans="1:29" ht="93.75" customHeight="1">
      <c r="A155" s="390"/>
      <c r="B155" s="390"/>
      <c r="C155" s="10" t="s">
        <v>30</v>
      </c>
      <c r="D155" s="11" t="s">
        <v>128</v>
      </c>
      <c r="E155" s="17">
        <v>102</v>
      </c>
      <c r="F155" s="381"/>
      <c r="G155" s="381"/>
      <c r="H155" s="381"/>
      <c r="I155" s="321"/>
      <c r="J155" s="383"/>
      <c r="K155" s="385"/>
      <c r="L155" s="385"/>
      <c r="M155" s="396"/>
      <c r="N155" s="22">
        <v>0</v>
      </c>
      <c r="O155" s="22">
        <v>5.13</v>
      </c>
      <c r="P155" s="8">
        <f>N155+O155</f>
        <v>5.13</v>
      </c>
      <c r="Q155" s="22">
        <v>0</v>
      </c>
      <c r="R155" s="23">
        <v>5.13</v>
      </c>
      <c r="S155" s="74">
        <f>Q155+R155</f>
        <v>5.13</v>
      </c>
      <c r="T155" s="176">
        <v>0</v>
      </c>
      <c r="U155" s="177">
        <v>5.13</v>
      </c>
      <c r="V155" s="4">
        <v>5.13</v>
      </c>
      <c r="W155" s="203">
        <f>V155/S155</f>
        <v>1</v>
      </c>
      <c r="X155" s="266">
        <f t="shared" si="96"/>
        <v>0</v>
      </c>
      <c r="Y155" s="266">
        <f t="shared" si="96"/>
        <v>0</v>
      </c>
      <c r="Z155" s="4">
        <f>X155+Y155</f>
        <v>0</v>
      </c>
      <c r="AA155" s="292"/>
      <c r="AB155" s="277"/>
      <c r="AC155" s="400"/>
    </row>
    <row r="156" spans="1:29" ht="131.25">
      <c r="A156" s="10">
        <v>52</v>
      </c>
      <c r="B156" s="10" t="s">
        <v>95</v>
      </c>
      <c r="C156" s="10">
        <v>52</v>
      </c>
      <c r="D156" s="11" t="s">
        <v>129</v>
      </c>
      <c r="E156" s="17">
        <v>110</v>
      </c>
      <c r="F156" s="8">
        <v>2325</v>
      </c>
      <c r="G156" s="8">
        <v>2583.35</v>
      </c>
      <c r="H156" s="8">
        <v>182.25</v>
      </c>
      <c r="I156" s="74">
        <f>G156+H156</f>
        <v>2765.6</v>
      </c>
      <c r="J156" s="36" t="s">
        <v>171</v>
      </c>
      <c r="K156" s="12">
        <v>41257</v>
      </c>
      <c r="L156" s="12">
        <v>41591</v>
      </c>
      <c r="M156" s="109" t="s">
        <v>485</v>
      </c>
      <c r="N156" s="22">
        <v>1.9</v>
      </c>
      <c r="O156" s="22">
        <v>44.6</v>
      </c>
      <c r="P156" s="8">
        <f>+N156+O156</f>
        <v>46.5</v>
      </c>
      <c r="Q156" s="22">
        <v>0</v>
      </c>
      <c r="R156" s="22">
        <v>43.6</v>
      </c>
      <c r="S156" s="74">
        <f>+Q156+R156</f>
        <v>43.6</v>
      </c>
      <c r="T156" s="176">
        <v>0</v>
      </c>
      <c r="U156" s="176">
        <v>43.6</v>
      </c>
      <c r="V156" s="4">
        <f>T156+U156</f>
        <v>43.6</v>
      </c>
      <c r="W156" s="203">
        <f>V156/S156</f>
        <v>1</v>
      </c>
      <c r="X156" s="266">
        <f t="shared" si="96"/>
        <v>0</v>
      </c>
      <c r="Y156" s="266">
        <f t="shared" si="96"/>
        <v>0</v>
      </c>
      <c r="Z156" s="4">
        <f>X156+Y156</f>
        <v>0</v>
      </c>
      <c r="AA156" s="232">
        <v>2711.86</v>
      </c>
      <c r="AB156" s="266">
        <f>I156-AA156</f>
        <v>53.739999999999782</v>
      </c>
      <c r="AC156" s="255" t="s">
        <v>102</v>
      </c>
    </row>
    <row r="157" spans="1:29">
      <c r="A157" s="386" t="s">
        <v>3</v>
      </c>
      <c r="B157" s="387"/>
      <c r="C157" s="387"/>
      <c r="D157" s="388"/>
      <c r="E157" s="2"/>
      <c r="F157" s="6">
        <f>F156+F153</f>
        <v>4382</v>
      </c>
      <c r="G157" s="6">
        <f>G156+G153</f>
        <v>4843.9400000000005</v>
      </c>
      <c r="H157" s="6">
        <f>H156+H153</f>
        <v>407.91999999999996</v>
      </c>
      <c r="I157" s="257">
        <f>I156+I153</f>
        <v>5251.8600000000006</v>
      </c>
      <c r="J157" s="33"/>
      <c r="K157" s="261"/>
      <c r="L157" s="261"/>
      <c r="M157" s="64"/>
      <c r="N157" s="6">
        <f>SUM(N153:N156)</f>
        <v>1.9</v>
      </c>
      <c r="O157" s="6">
        <f t="shared" ref="O157:V157" si="97">SUM(O153:O156)</f>
        <v>82.800000000000011</v>
      </c>
      <c r="P157" s="6">
        <f t="shared" si="97"/>
        <v>84.45</v>
      </c>
      <c r="Q157" s="6">
        <f t="shared" si="97"/>
        <v>0</v>
      </c>
      <c r="R157" s="6">
        <f t="shared" si="97"/>
        <v>81.150000000000006</v>
      </c>
      <c r="S157" s="257">
        <f t="shared" si="97"/>
        <v>81.150000000000006</v>
      </c>
      <c r="T157" s="257">
        <f t="shared" si="97"/>
        <v>0</v>
      </c>
      <c r="U157" s="257">
        <f t="shared" si="97"/>
        <v>81.150000000000006</v>
      </c>
      <c r="V157" s="6">
        <f t="shared" si="97"/>
        <v>81.150000000000006</v>
      </c>
      <c r="W157" s="211">
        <f>V157/S157</f>
        <v>1</v>
      </c>
      <c r="X157" s="6">
        <f>SUM(X153:X156)</f>
        <v>0</v>
      </c>
      <c r="Y157" s="6">
        <f>SUM(Y153:Y156)</f>
        <v>0</v>
      </c>
      <c r="Z157" s="6">
        <f>SUM(Z153:Z156)</f>
        <v>0</v>
      </c>
      <c r="AA157" s="224">
        <f>AA156+AA153</f>
        <v>5185.29</v>
      </c>
      <c r="AB157" s="257">
        <f>AB156+AB153</f>
        <v>66.570000000000164</v>
      </c>
      <c r="AC157" s="5"/>
    </row>
    <row r="158" spans="1:29">
      <c r="A158" s="397" t="s">
        <v>31</v>
      </c>
      <c r="B158" s="398"/>
      <c r="C158" s="398"/>
      <c r="D158" s="398"/>
      <c r="E158" s="19"/>
      <c r="F158" s="46"/>
      <c r="G158" s="46"/>
      <c r="H158" s="46"/>
      <c r="I158" s="155"/>
      <c r="J158" s="38"/>
      <c r="K158" s="20"/>
      <c r="L158" s="20"/>
      <c r="M158" s="111"/>
      <c r="N158" s="46"/>
      <c r="O158" s="46"/>
      <c r="P158" s="46"/>
      <c r="Q158" s="46"/>
      <c r="R158" s="46"/>
      <c r="S158" s="155"/>
      <c r="T158" s="155"/>
      <c r="U158" s="155"/>
      <c r="V158" s="46"/>
      <c r="W158" s="215"/>
      <c r="X158" s="46"/>
      <c r="Y158" s="46"/>
      <c r="Z158" s="46"/>
      <c r="AA158" s="236"/>
      <c r="AB158" s="155"/>
      <c r="AC158" s="21"/>
    </row>
    <row r="159" spans="1:29" ht="80.25" customHeight="1">
      <c r="A159" s="389">
        <v>53</v>
      </c>
      <c r="B159" s="389" t="s">
        <v>96</v>
      </c>
      <c r="C159" s="10" t="s">
        <v>32</v>
      </c>
      <c r="D159" s="11" t="s">
        <v>130</v>
      </c>
      <c r="E159" s="17">
        <v>65</v>
      </c>
      <c r="F159" s="380">
        <v>1150.96</v>
      </c>
      <c r="G159" s="380">
        <v>1286.28</v>
      </c>
      <c r="H159" s="380">
        <v>127.83</v>
      </c>
      <c r="I159" s="319">
        <f>G159+H159</f>
        <v>1414.11</v>
      </c>
      <c r="J159" s="382" t="s">
        <v>174</v>
      </c>
      <c r="K159" s="384">
        <v>41200</v>
      </c>
      <c r="L159" s="384">
        <v>41534</v>
      </c>
      <c r="M159" s="395" t="s">
        <v>486</v>
      </c>
      <c r="N159" s="8">
        <v>14</v>
      </c>
      <c r="O159" s="8">
        <v>2.95</v>
      </c>
      <c r="P159" s="8">
        <f>N159+O159</f>
        <v>16.95</v>
      </c>
      <c r="Q159" s="8">
        <v>12.5</v>
      </c>
      <c r="R159" s="8">
        <v>6.35</v>
      </c>
      <c r="S159" s="74">
        <f>Q159+R159</f>
        <v>18.850000000000001</v>
      </c>
      <c r="T159" s="74">
        <v>12.5</v>
      </c>
      <c r="U159" s="74">
        <v>6.35</v>
      </c>
      <c r="V159" s="4">
        <f>T159+U159</f>
        <v>18.850000000000001</v>
      </c>
      <c r="W159" s="203">
        <f>V159/S159</f>
        <v>1</v>
      </c>
      <c r="X159" s="266">
        <f t="shared" ref="X159:Y161" si="98">Q159-T159</f>
        <v>0</v>
      </c>
      <c r="Y159" s="266">
        <f t="shared" si="98"/>
        <v>0</v>
      </c>
      <c r="Z159" s="4">
        <f>X159+Y159</f>
        <v>0</v>
      </c>
      <c r="AA159" s="391">
        <v>1385</v>
      </c>
      <c r="AB159" s="276">
        <f>I159-AA159</f>
        <v>29.1099999999999</v>
      </c>
      <c r="AC159" s="406" t="s">
        <v>102</v>
      </c>
    </row>
    <row r="160" spans="1:29" ht="78.75">
      <c r="A160" s="390"/>
      <c r="B160" s="390"/>
      <c r="C160" s="10" t="s">
        <v>33</v>
      </c>
      <c r="D160" s="11" t="s">
        <v>131</v>
      </c>
      <c r="E160" s="17">
        <v>27</v>
      </c>
      <c r="F160" s="381"/>
      <c r="G160" s="381"/>
      <c r="H160" s="381"/>
      <c r="I160" s="321"/>
      <c r="J160" s="383"/>
      <c r="K160" s="385"/>
      <c r="L160" s="385"/>
      <c r="M160" s="396"/>
      <c r="N160" s="8">
        <v>15</v>
      </c>
      <c r="O160" s="8">
        <v>5</v>
      </c>
      <c r="P160" s="8">
        <f>N160+O160</f>
        <v>20</v>
      </c>
      <c r="Q160" s="8">
        <v>7</v>
      </c>
      <c r="R160" s="8">
        <v>13</v>
      </c>
      <c r="S160" s="74">
        <f>Q160+R160</f>
        <v>20</v>
      </c>
      <c r="T160" s="74">
        <v>7</v>
      </c>
      <c r="U160" s="74">
        <v>13</v>
      </c>
      <c r="V160" s="4">
        <f>T160+U160</f>
        <v>20</v>
      </c>
      <c r="W160" s="203">
        <f>V160/S160</f>
        <v>1</v>
      </c>
      <c r="X160" s="266">
        <f t="shared" si="98"/>
        <v>0</v>
      </c>
      <c r="Y160" s="266">
        <f t="shared" si="98"/>
        <v>0</v>
      </c>
      <c r="Z160" s="4">
        <f>X160+Y160</f>
        <v>0</v>
      </c>
      <c r="AA160" s="392"/>
      <c r="AB160" s="277"/>
      <c r="AC160" s="406"/>
    </row>
    <row r="161" spans="1:29" s="205" customFormat="1" ht="78.75" customHeight="1">
      <c r="A161" s="196">
        <v>54</v>
      </c>
      <c r="B161" s="196" t="s">
        <v>97</v>
      </c>
      <c r="C161" s="196">
        <v>54</v>
      </c>
      <c r="D161" s="197" t="s">
        <v>132</v>
      </c>
      <c r="E161" s="198">
        <v>66</v>
      </c>
      <c r="F161" s="199">
        <v>2362.36</v>
      </c>
      <c r="G161" s="199">
        <v>2777.14</v>
      </c>
      <c r="H161" s="199">
        <v>261.81</v>
      </c>
      <c r="I161" s="199">
        <f>G161+H161</f>
        <v>3038.95</v>
      </c>
      <c r="J161" s="200" t="s">
        <v>175</v>
      </c>
      <c r="K161" s="201">
        <v>41352</v>
      </c>
      <c r="L161" s="201">
        <v>41688</v>
      </c>
      <c r="M161" s="201" t="s">
        <v>487</v>
      </c>
      <c r="N161" s="199">
        <v>65.31</v>
      </c>
      <c r="O161" s="199">
        <v>22.68</v>
      </c>
      <c r="P161" s="199">
        <f>+N161+O161</f>
        <v>87.990000000000009</v>
      </c>
      <c r="Q161" s="199">
        <v>66.56</v>
      </c>
      <c r="R161" s="199">
        <v>24.64</v>
      </c>
      <c r="S161" s="199">
        <f>+Q161+R161</f>
        <v>91.2</v>
      </c>
      <c r="T161" s="199">
        <v>66.56</v>
      </c>
      <c r="U161" s="199">
        <v>24.64</v>
      </c>
      <c r="V161" s="202">
        <f>T161+U161</f>
        <v>91.2</v>
      </c>
      <c r="W161" s="203">
        <f>V161/S161</f>
        <v>1</v>
      </c>
      <c r="X161" s="202">
        <f t="shared" si="98"/>
        <v>0</v>
      </c>
      <c r="Y161" s="202">
        <f t="shared" si="98"/>
        <v>0</v>
      </c>
      <c r="Z161" s="202">
        <f>X161+Y161</f>
        <v>0</v>
      </c>
      <c r="AA161" s="232">
        <v>2917.62</v>
      </c>
      <c r="AB161" s="202">
        <f>I161-AA161</f>
        <v>121.32999999999993</v>
      </c>
      <c r="AC161" s="204" t="s">
        <v>102</v>
      </c>
    </row>
    <row r="162" spans="1:29">
      <c r="A162" s="386" t="s">
        <v>3</v>
      </c>
      <c r="B162" s="387"/>
      <c r="C162" s="387"/>
      <c r="D162" s="388"/>
      <c r="E162" s="6"/>
      <c r="F162" s="6">
        <f>F161+F159</f>
        <v>3513.32</v>
      </c>
      <c r="G162" s="6">
        <f t="shared" ref="G162:I162" si="99">G161+G159</f>
        <v>4063.42</v>
      </c>
      <c r="H162" s="6">
        <f t="shared" si="99"/>
        <v>389.64</v>
      </c>
      <c r="I162" s="257">
        <f t="shared" si="99"/>
        <v>4453.0599999999995</v>
      </c>
      <c r="J162" s="33"/>
      <c r="K162" s="261"/>
      <c r="L162" s="261"/>
      <c r="M162" s="64"/>
      <c r="N162" s="6">
        <f>SUM(N159:N161)</f>
        <v>94.31</v>
      </c>
      <c r="O162" s="6">
        <f t="shared" ref="O162:V162" si="100">SUM(O159:O161)</f>
        <v>30.63</v>
      </c>
      <c r="P162" s="6">
        <f t="shared" si="100"/>
        <v>124.94000000000001</v>
      </c>
      <c r="Q162" s="6">
        <f t="shared" si="100"/>
        <v>86.06</v>
      </c>
      <c r="R162" s="6">
        <f t="shared" si="100"/>
        <v>43.99</v>
      </c>
      <c r="S162" s="257">
        <f t="shared" si="100"/>
        <v>130.05000000000001</v>
      </c>
      <c r="T162" s="257">
        <f t="shared" si="100"/>
        <v>86.06</v>
      </c>
      <c r="U162" s="257">
        <f t="shared" si="100"/>
        <v>43.99</v>
      </c>
      <c r="V162" s="6">
        <f t="shared" si="100"/>
        <v>130.05000000000001</v>
      </c>
      <c r="W162" s="211">
        <f>V162/S162</f>
        <v>1</v>
      </c>
      <c r="X162" s="6">
        <f>SUM(X159:X161)</f>
        <v>0</v>
      </c>
      <c r="Y162" s="6">
        <f>SUM(Y159:Y161)</f>
        <v>0</v>
      </c>
      <c r="Z162" s="6">
        <f>SUM(Z159:Z161)</f>
        <v>0</v>
      </c>
      <c r="AA162" s="224">
        <f>AA161+AA159</f>
        <v>4302.62</v>
      </c>
      <c r="AB162" s="257">
        <f>AB161+AB159</f>
        <v>150.43999999999983</v>
      </c>
      <c r="AC162" s="5"/>
    </row>
    <row r="163" spans="1:29" s="125" customFormat="1">
      <c r="A163" s="407" t="s">
        <v>428</v>
      </c>
      <c r="B163" s="408"/>
      <c r="C163" s="408"/>
      <c r="D163" s="409"/>
      <c r="E163" s="119"/>
      <c r="F163" s="119">
        <f t="shared" ref="F163:I163" si="101">F162+F157+F151</f>
        <v>17178.169999999998</v>
      </c>
      <c r="G163" s="119">
        <f t="shared" si="101"/>
        <v>18707.11</v>
      </c>
      <c r="H163" s="119">
        <f t="shared" si="101"/>
        <v>1956.35</v>
      </c>
      <c r="I163" s="119">
        <f t="shared" si="101"/>
        <v>20663.46</v>
      </c>
      <c r="J163" s="120"/>
      <c r="K163" s="121"/>
      <c r="L163" s="121"/>
      <c r="M163" s="121"/>
      <c r="N163" s="119">
        <f>N162+N157+N151</f>
        <v>176.7</v>
      </c>
      <c r="O163" s="119">
        <f t="shared" ref="O163:AB163" si="102">O162+O157+O151</f>
        <v>255.3</v>
      </c>
      <c r="P163" s="119">
        <f t="shared" si="102"/>
        <v>431.75</v>
      </c>
      <c r="Q163" s="119">
        <f t="shared" si="102"/>
        <v>145.88999999999999</v>
      </c>
      <c r="R163" s="119">
        <f t="shared" si="102"/>
        <v>286.98</v>
      </c>
      <c r="S163" s="257">
        <f t="shared" si="102"/>
        <v>432.87</v>
      </c>
      <c r="T163" s="119">
        <f t="shared" si="102"/>
        <v>145.88999999999999</v>
      </c>
      <c r="U163" s="119">
        <f t="shared" si="102"/>
        <v>286.98099999999999</v>
      </c>
      <c r="V163" s="119">
        <f t="shared" si="102"/>
        <v>432.87099999999998</v>
      </c>
      <c r="W163" s="213">
        <f t="shared" si="102"/>
        <v>3.0000045112103577</v>
      </c>
      <c r="X163" s="119">
        <f t="shared" si="102"/>
        <v>0</v>
      </c>
      <c r="Y163" s="119">
        <f t="shared" si="102"/>
        <v>-9.9999999999766942E-4</v>
      </c>
      <c r="Z163" s="119">
        <f t="shared" si="102"/>
        <v>-9.9999999999766942E-4</v>
      </c>
      <c r="AA163" s="224">
        <f t="shared" si="102"/>
        <v>20179.809999999998</v>
      </c>
      <c r="AB163" s="119">
        <f t="shared" si="102"/>
        <v>483.65000000000009</v>
      </c>
      <c r="AC163" s="123"/>
    </row>
    <row r="164" spans="1:29">
      <c r="A164" s="397" t="s">
        <v>34</v>
      </c>
      <c r="B164" s="398"/>
      <c r="C164" s="398"/>
      <c r="D164" s="399"/>
      <c r="E164" s="10"/>
      <c r="F164" s="8"/>
      <c r="G164" s="8"/>
      <c r="H164" s="8"/>
      <c r="I164" s="74"/>
      <c r="J164" s="39"/>
      <c r="K164" s="12"/>
      <c r="L164" s="12"/>
      <c r="M164" s="109"/>
      <c r="N164" s="8"/>
      <c r="O164" s="8"/>
      <c r="P164" s="8"/>
      <c r="Q164" s="23"/>
      <c r="R164" s="23"/>
      <c r="S164" s="74"/>
      <c r="T164" s="266"/>
      <c r="U164" s="266"/>
      <c r="V164" s="4"/>
      <c r="W164" s="211"/>
      <c r="X164" s="4"/>
      <c r="Y164" s="4"/>
      <c r="Z164" s="4"/>
      <c r="AA164" s="273"/>
      <c r="AB164" s="266"/>
      <c r="AC164" s="5"/>
    </row>
    <row r="165" spans="1:29" ht="105">
      <c r="A165" s="10">
        <v>55</v>
      </c>
      <c r="B165" s="10" t="s">
        <v>82</v>
      </c>
      <c r="C165" s="10">
        <v>55</v>
      </c>
      <c r="D165" s="11" t="s">
        <v>155</v>
      </c>
      <c r="E165" s="17">
        <v>1</v>
      </c>
      <c r="F165" s="8">
        <v>2489.1999999999998</v>
      </c>
      <c r="G165" s="8">
        <v>2930.36</v>
      </c>
      <c r="H165" s="8">
        <v>191.04</v>
      </c>
      <c r="I165" s="74">
        <f>G165+H165</f>
        <v>3121.4</v>
      </c>
      <c r="J165" s="37" t="s">
        <v>176</v>
      </c>
      <c r="K165" s="12">
        <v>41268</v>
      </c>
      <c r="L165" s="12">
        <v>41541</v>
      </c>
      <c r="M165" s="109" t="s">
        <v>488</v>
      </c>
      <c r="N165" s="8">
        <v>5</v>
      </c>
      <c r="O165" s="8">
        <v>45.5</v>
      </c>
      <c r="P165" s="8">
        <f>+O165+N165</f>
        <v>50.5</v>
      </c>
      <c r="Q165" s="8">
        <v>5.24</v>
      </c>
      <c r="R165" s="8">
        <v>43.17</v>
      </c>
      <c r="S165" s="74">
        <f>+R165+Q165</f>
        <v>48.410000000000004</v>
      </c>
      <c r="T165" s="74">
        <v>5.24</v>
      </c>
      <c r="U165" s="74">
        <v>43.17</v>
      </c>
      <c r="V165" s="8">
        <f>T165+U165</f>
        <v>48.410000000000004</v>
      </c>
      <c r="W165" s="203">
        <f t="shared" ref="W165:W171" si="103">V165/S165</f>
        <v>1</v>
      </c>
      <c r="X165" s="266">
        <f t="shared" ref="X165:Y165" si="104">Q165-T165</f>
        <v>0</v>
      </c>
      <c r="Y165" s="266">
        <f t="shared" si="104"/>
        <v>0</v>
      </c>
      <c r="Z165" s="4">
        <f>X165+Y165</f>
        <v>0</v>
      </c>
      <c r="AA165" s="237">
        <v>3065.32</v>
      </c>
      <c r="AB165" s="266">
        <f>I165-AA165</f>
        <v>56.079999999999927</v>
      </c>
      <c r="AC165" s="31" t="s">
        <v>102</v>
      </c>
    </row>
    <row r="166" spans="1:29">
      <c r="A166" s="386" t="s">
        <v>3</v>
      </c>
      <c r="B166" s="387"/>
      <c r="C166" s="387"/>
      <c r="D166" s="388"/>
      <c r="E166" s="2"/>
      <c r="F166" s="6">
        <f>SUM(F165)</f>
        <v>2489.1999999999998</v>
      </c>
      <c r="G166" s="6">
        <f>SUM(G165)</f>
        <v>2930.36</v>
      </c>
      <c r="H166" s="6">
        <f>SUM(H165)</f>
        <v>191.04</v>
      </c>
      <c r="I166" s="257">
        <f>SUM(I165)</f>
        <v>3121.4</v>
      </c>
      <c r="J166" s="40"/>
      <c r="K166" s="261"/>
      <c r="L166" s="261"/>
      <c r="M166" s="64"/>
      <c r="N166" s="6">
        <f t="shared" ref="N166:V166" si="105">SUM(N165)</f>
        <v>5</v>
      </c>
      <c r="O166" s="6">
        <f t="shared" si="105"/>
        <v>45.5</v>
      </c>
      <c r="P166" s="6">
        <f t="shared" si="105"/>
        <v>50.5</v>
      </c>
      <c r="Q166" s="6">
        <f t="shared" si="105"/>
        <v>5.24</v>
      </c>
      <c r="R166" s="6">
        <f t="shared" si="105"/>
        <v>43.17</v>
      </c>
      <c r="S166" s="257">
        <f t="shared" si="105"/>
        <v>48.410000000000004</v>
      </c>
      <c r="T166" s="257">
        <f t="shared" si="105"/>
        <v>5.24</v>
      </c>
      <c r="U166" s="257">
        <f t="shared" si="105"/>
        <v>43.17</v>
      </c>
      <c r="V166" s="6">
        <f t="shared" si="105"/>
        <v>48.410000000000004</v>
      </c>
      <c r="W166" s="211">
        <f t="shared" si="103"/>
        <v>1</v>
      </c>
      <c r="X166" s="6">
        <f t="shared" ref="X166:AB166" si="106">SUM(X165)</f>
        <v>0</v>
      </c>
      <c r="Y166" s="6">
        <f t="shared" si="106"/>
        <v>0</v>
      </c>
      <c r="Z166" s="6">
        <f t="shared" si="106"/>
        <v>0</v>
      </c>
      <c r="AA166" s="224">
        <f t="shared" si="106"/>
        <v>3065.32</v>
      </c>
      <c r="AB166" s="257">
        <f t="shared" si="106"/>
        <v>56.079999999999927</v>
      </c>
      <c r="AC166" s="5"/>
    </row>
    <row r="167" spans="1:29">
      <c r="A167" s="397" t="s">
        <v>35</v>
      </c>
      <c r="B167" s="398"/>
      <c r="C167" s="398"/>
      <c r="D167" s="399"/>
      <c r="E167" s="10"/>
      <c r="F167" s="8"/>
      <c r="G167" s="8"/>
      <c r="H167" s="8"/>
      <c r="I167" s="74"/>
      <c r="J167" s="39"/>
      <c r="K167" s="12"/>
      <c r="L167" s="12"/>
      <c r="M167" s="109"/>
      <c r="N167" s="8"/>
      <c r="O167" s="8"/>
      <c r="P167" s="8"/>
      <c r="Q167" s="8"/>
      <c r="R167" s="8"/>
      <c r="S167" s="74"/>
      <c r="T167" s="266"/>
      <c r="U167" s="266"/>
      <c r="V167" s="4"/>
      <c r="W167" s="211"/>
      <c r="X167" s="4"/>
      <c r="Y167" s="4"/>
      <c r="Z167" s="4"/>
      <c r="AA167" s="273"/>
      <c r="AB167" s="266"/>
      <c r="AC167" s="5"/>
    </row>
    <row r="168" spans="1:29" ht="113.25" customHeight="1">
      <c r="A168" s="10">
        <v>56</v>
      </c>
      <c r="B168" s="10" t="s">
        <v>83</v>
      </c>
      <c r="C168" s="10">
        <v>56</v>
      </c>
      <c r="D168" s="11" t="s">
        <v>156</v>
      </c>
      <c r="E168" s="17">
        <v>77</v>
      </c>
      <c r="F168" s="8">
        <v>2375.59</v>
      </c>
      <c r="G168" s="8">
        <v>2763.25</v>
      </c>
      <c r="H168" s="8">
        <v>0</v>
      </c>
      <c r="I168" s="74">
        <f>G168+H168</f>
        <v>2763.25</v>
      </c>
      <c r="J168" s="41" t="s">
        <v>177</v>
      </c>
      <c r="K168" s="12">
        <v>41221</v>
      </c>
      <c r="L168" s="12">
        <v>41554</v>
      </c>
      <c r="M168" s="109" t="s">
        <v>457</v>
      </c>
      <c r="N168" s="8">
        <v>9.6</v>
      </c>
      <c r="O168" s="8">
        <v>43.78</v>
      </c>
      <c r="P168" s="8">
        <f>+O168+N168</f>
        <v>53.38</v>
      </c>
      <c r="Q168" s="8">
        <v>7.76</v>
      </c>
      <c r="R168" s="8">
        <v>43.72</v>
      </c>
      <c r="S168" s="74">
        <f>+R168+Q168</f>
        <v>51.48</v>
      </c>
      <c r="T168" s="74">
        <v>7.76</v>
      </c>
      <c r="U168" s="74">
        <v>43.72</v>
      </c>
      <c r="V168" s="8">
        <f>T168+U168</f>
        <v>51.48</v>
      </c>
      <c r="W168" s="203">
        <f t="shared" si="103"/>
        <v>1</v>
      </c>
      <c r="X168" s="266">
        <f t="shared" ref="X168:Y170" si="107">Q168-T168</f>
        <v>0</v>
      </c>
      <c r="Y168" s="266">
        <f t="shared" si="107"/>
        <v>0</v>
      </c>
      <c r="Z168" s="4">
        <f>X168+Y168</f>
        <v>0</v>
      </c>
      <c r="AA168" s="237">
        <v>2718.94</v>
      </c>
      <c r="AB168" s="266">
        <f>I168-AA168</f>
        <v>44.309999999999945</v>
      </c>
      <c r="AC168" s="256" t="s">
        <v>102</v>
      </c>
    </row>
    <row r="169" spans="1:29" ht="105">
      <c r="A169" s="389">
        <v>57</v>
      </c>
      <c r="B169" s="389" t="s">
        <v>84</v>
      </c>
      <c r="C169" s="10" t="s">
        <v>36</v>
      </c>
      <c r="D169" s="11" t="s">
        <v>133</v>
      </c>
      <c r="E169" s="10">
        <v>1</v>
      </c>
      <c r="F169" s="380">
        <v>2481.7199999999998</v>
      </c>
      <c r="G169" s="380">
        <v>2917.71</v>
      </c>
      <c r="H169" s="380">
        <v>169.55</v>
      </c>
      <c r="I169" s="319">
        <f>G169+H169</f>
        <v>3087.26</v>
      </c>
      <c r="J169" s="382" t="s">
        <v>178</v>
      </c>
      <c r="K169" s="384">
        <v>41220</v>
      </c>
      <c r="L169" s="384">
        <v>41553</v>
      </c>
      <c r="M169" s="395" t="s">
        <v>488</v>
      </c>
      <c r="N169" s="8">
        <v>0</v>
      </c>
      <c r="O169" s="8">
        <v>29.16</v>
      </c>
      <c r="P169" s="8">
        <f>+O169+N169</f>
        <v>29.16</v>
      </c>
      <c r="Q169" s="8">
        <v>0</v>
      </c>
      <c r="R169" s="8">
        <v>29.16</v>
      </c>
      <c r="S169" s="74">
        <f>+R169+Q169</f>
        <v>29.16</v>
      </c>
      <c r="T169" s="74">
        <v>0</v>
      </c>
      <c r="U169" s="74">
        <v>29.16</v>
      </c>
      <c r="V169" s="8">
        <f>T169+U169</f>
        <v>29.16</v>
      </c>
      <c r="W169" s="203">
        <f t="shared" si="103"/>
        <v>1</v>
      </c>
      <c r="X169" s="266">
        <f t="shared" si="107"/>
        <v>0</v>
      </c>
      <c r="Y169" s="266">
        <f t="shared" si="107"/>
        <v>0</v>
      </c>
      <c r="Z169" s="4">
        <f>X169+Y169</f>
        <v>0</v>
      </c>
      <c r="AA169" s="290">
        <v>3168.69</v>
      </c>
      <c r="AB169" s="276">
        <v>0</v>
      </c>
      <c r="AC169" s="379" t="s">
        <v>159</v>
      </c>
    </row>
    <row r="170" spans="1:29" ht="131.25">
      <c r="A170" s="390"/>
      <c r="B170" s="390"/>
      <c r="C170" s="10" t="s">
        <v>37</v>
      </c>
      <c r="D170" s="11" t="s">
        <v>134</v>
      </c>
      <c r="E170" s="10">
        <v>77</v>
      </c>
      <c r="F170" s="381"/>
      <c r="G170" s="381"/>
      <c r="H170" s="381"/>
      <c r="I170" s="321"/>
      <c r="J170" s="383"/>
      <c r="K170" s="385"/>
      <c r="L170" s="385"/>
      <c r="M170" s="396"/>
      <c r="N170" s="22">
        <v>7.14</v>
      </c>
      <c r="O170" s="22">
        <v>16.02</v>
      </c>
      <c r="P170" s="8">
        <f>+O170+N170</f>
        <v>23.16</v>
      </c>
      <c r="Q170" s="22">
        <v>7.76</v>
      </c>
      <c r="R170" s="22">
        <v>16.96</v>
      </c>
      <c r="S170" s="74">
        <f>+R170+Q170</f>
        <v>24.72</v>
      </c>
      <c r="T170" s="176">
        <v>7.76</v>
      </c>
      <c r="U170" s="176">
        <v>16.96</v>
      </c>
      <c r="V170" s="8">
        <f>T170+U170</f>
        <v>24.72</v>
      </c>
      <c r="W170" s="203">
        <f t="shared" si="103"/>
        <v>1</v>
      </c>
      <c r="X170" s="266">
        <f t="shared" si="107"/>
        <v>0</v>
      </c>
      <c r="Y170" s="266">
        <f t="shared" si="107"/>
        <v>0</v>
      </c>
      <c r="Z170" s="4">
        <f>X170+Y170</f>
        <v>0</v>
      </c>
      <c r="AA170" s="292"/>
      <c r="AB170" s="277"/>
      <c r="AC170" s="379"/>
    </row>
    <row r="171" spans="1:29">
      <c r="A171" s="386" t="s">
        <v>3</v>
      </c>
      <c r="B171" s="387"/>
      <c r="C171" s="387"/>
      <c r="D171" s="388"/>
      <c r="E171" s="2"/>
      <c r="F171" s="6">
        <f>SUM(F168:F170)</f>
        <v>4857.3099999999995</v>
      </c>
      <c r="G171" s="6">
        <f>SUM(G168:G170)</f>
        <v>5680.96</v>
      </c>
      <c r="H171" s="6">
        <f>SUM(H168:H170)</f>
        <v>169.55</v>
      </c>
      <c r="I171" s="257">
        <f>SUM(I168:I170)</f>
        <v>5850.51</v>
      </c>
      <c r="J171" s="40"/>
      <c r="K171" s="261"/>
      <c r="L171" s="261"/>
      <c r="M171" s="64"/>
      <c r="N171" s="6">
        <f>SUM(N168:N170)</f>
        <v>16.739999999999998</v>
      </c>
      <c r="O171" s="6">
        <f>SUM(O168:O170)</f>
        <v>88.96</v>
      </c>
      <c r="P171" s="6">
        <f>SUM(P168:P170)</f>
        <v>105.7</v>
      </c>
      <c r="Q171" s="6">
        <f>SUM(Q168:Q170)</f>
        <v>15.52</v>
      </c>
      <c r="R171" s="6">
        <f>SUM(R168:R170)</f>
        <v>89.84</v>
      </c>
      <c r="S171" s="257">
        <f t="shared" ref="S171:V171" si="108">SUM(S168:S170)</f>
        <v>105.36</v>
      </c>
      <c r="T171" s="257">
        <f>SUM(T168:T170)</f>
        <v>15.52</v>
      </c>
      <c r="U171" s="257">
        <f t="shared" si="108"/>
        <v>89.84</v>
      </c>
      <c r="V171" s="6">
        <f t="shared" si="108"/>
        <v>105.36</v>
      </c>
      <c r="W171" s="211">
        <f t="shared" si="103"/>
        <v>1</v>
      </c>
      <c r="X171" s="6">
        <f>SUM(X168:X170)</f>
        <v>0</v>
      </c>
      <c r="Y171" s="6">
        <f>SUM(Y168:Y170)</f>
        <v>0</v>
      </c>
      <c r="Z171" s="6">
        <f>SUM(Z168:Z170)</f>
        <v>0</v>
      </c>
      <c r="AA171" s="224">
        <f>SUM(AA168:AA170)</f>
        <v>5887.63</v>
      </c>
      <c r="AB171" s="257">
        <f>SUM(AB168:AB170)</f>
        <v>44.309999999999945</v>
      </c>
      <c r="AC171" s="5"/>
    </row>
    <row r="172" spans="1:29">
      <c r="A172" s="397" t="s">
        <v>38</v>
      </c>
      <c r="B172" s="398"/>
      <c r="C172" s="398"/>
      <c r="D172" s="399"/>
      <c r="E172" s="10"/>
      <c r="F172" s="8"/>
      <c r="G172" s="8"/>
      <c r="H172" s="8"/>
      <c r="I172" s="74"/>
      <c r="J172" s="39"/>
      <c r="K172" s="12"/>
      <c r="L172" s="12"/>
      <c r="M172" s="109"/>
      <c r="N172" s="8"/>
      <c r="O172" s="8"/>
      <c r="P172" s="8"/>
      <c r="Q172" s="22"/>
      <c r="R172" s="22"/>
      <c r="S172" s="74"/>
      <c r="T172" s="266"/>
      <c r="U172" s="266"/>
      <c r="V172" s="4"/>
      <c r="W172" s="216"/>
      <c r="X172" s="4"/>
      <c r="Y172" s="4"/>
      <c r="Z172" s="4"/>
      <c r="AA172" s="273"/>
      <c r="AB172" s="266"/>
      <c r="AC172" s="5"/>
    </row>
    <row r="173" spans="1:29" ht="138.75" customHeight="1">
      <c r="A173" s="389">
        <v>58</v>
      </c>
      <c r="B173" s="389" t="s">
        <v>85</v>
      </c>
      <c r="C173" s="10" t="s">
        <v>39</v>
      </c>
      <c r="D173" s="11" t="s">
        <v>135</v>
      </c>
      <c r="E173" s="10">
        <v>47</v>
      </c>
      <c r="F173" s="380">
        <f>1927+978</f>
        <v>2905</v>
      </c>
      <c r="G173" s="380">
        <v>3173.57</v>
      </c>
      <c r="H173" s="380">
        <v>302.33</v>
      </c>
      <c r="I173" s="319">
        <f>G173+H173</f>
        <v>3475.9</v>
      </c>
      <c r="J173" s="382" t="s">
        <v>179</v>
      </c>
      <c r="K173" s="384">
        <v>41215</v>
      </c>
      <c r="L173" s="384">
        <v>41548</v>
      </c>
      <c r="M173" s="395" t="s">
        <v>489</v>
      </c>
      <c r="N173" s="8">
        <v>0</v>
      </c>
      <c r="O173" s="8">
        <v>40.24</v>
      </c>
      <c r="P173" s="8">
        <f>+O173+N173</f>
        <v>40.24</v>
      </c>
      <c r="Q173" s="8">
        <v>0</v>
      </c>
      <c r="R173" s="8">
        <f>24.26+3.745+8.057+2.2+0.3</f>
        <v>38.562000000000005</v>
      </c>
      <c r="S173" s="74">
        <f>+R173+Q173</f>
        <v>38.562000000000005</v>
      </c>
      <c r="T173" s="266">
        <v>0</v>
      </c>
      <c r="U173" s="266">
        <v>38.561999999999998</v>
      </c>
      <c r="V173" s="4">
        <f>+U173+T173</f>
        <v>38.561999999999998</v>
      </c>
      <c r="W173" s="203">
        <f>+V173/S173</f>
        <v>0.99999999999999978</v>
      </c>
      <c r="X173" s="266">
        <f t="shared" ref="X173:Y176" si="109">Q173-T173</f>
        <v>0</v>
      </c>
      <c r="Y173" s="266">
        <f t="shared" si="109"/>
        <v>0</v>
      </c>
      <c r="Z173" s="4">
        <f>X173+Y173</f>
        <v>0</v>
      </c>
      <c r="AA173" s="290">
        <v>3472.55</v>
      </c>
      <c r="AB173" s="276">
        <v>0</v>
      </c>
      <c r="AC173" s="379" t="s">
        <v>102</v>
      </c>
    </row>
    <row r="174" spans="1:29" ht="105">
      <c r="A174" s="390"/>
      <c r="B174" s="390"/>
      <c r="C174" s="10" t="s">
        <v>40</v>
      </c>
      <c r="D174" s="11" t="s">
        <v>136</v>
      </c>
      <c r="E174" s="10">
        <v>48</v>
      </c>
      <c r="F174" s="381"/>
      <c r="G174" s="381"/>
      <c r="H174" s="381"/>
      <c r="I174" s="321"/>
      <c r="J174" s="383"/>
      <c r="K174" s="385"/>
      <c r="L174" s="385"/>
      <c r="M174" s="396"/>
      <c r="N174" s="8">
        <v>0</v>
      </c>
      <c r="O174" s="8">
        <v>15.76</v>
      </c>
      <c r="P174" s="8">
        <f>+O174+N174</f>
        <v>15.76</v>
      </c>
      <c r="Q174" s="8">
        <v>0</v>
      </c>
      <c r="R174" s="8">
        <f>2.73+11.841+1.37</f>
        <v>15.940999999999999</v>
      </c>
      <c r="S174" s="74">
        <f>+R174+Q174</f>
        <v>15.940999999999999</v>
      </c>
      <c r="T174" s="266">
        <v>0</v>
      </c>
      <c r="U174" s="266">
        <v>15.941000000000001</v>
      </c>
      <c r="V174" s="4">
        <f>+U174+T174</f>
        <v>15.941000000000001</v>
      </c>
      <c r="W174" s="203">
        <f>+V174/S174</f>
        <v>1.0000000000000002</v>
      </c>
      <c r="X174" s="266">
        <f t="shared" si="109"/>
        <v>0</v>
      </c>
      <c r="Y174" s="266">
        <f t="shared" si="109"/>
        <v>0</v>
      </c>
      <c r="Z174" s="4">
        <f>X174+Y174</f>
        <v>0</v>
      </c>
      <c r="AA174" s="292"/>
      <c r="AB174" s="277"/>
      <c r="AC174" s="379"/>
    </row>
    <row r="175" spans="1:29" ht="157.5" customHeight="1">
      <c r="A175" s="10">
        <v>59</v>
      </c>
      <c r="B175" s="10" t="s">
        <v>86</v>
      </c>
      <c r="C175" s="10">
        <v>59</v>
      </c>
      <c r="D175" s="11" t="s">
        <v>137</v>
      </c>
      <c r="E175" s="10">
        <v>48</v>
      </c>
      <c r="F175" s="8">
        <v>3544.5</v>
      </c>
      <c r="G175" s="8">
        <v>3572.64</v>
      </c>
      <c r="H175" s="8">
        <v>855.15</v>
      </c>
      <c r="I175" s="74">
        <f>G175+H175</f>
        <v>4427.79</v>
      </c>
      <c r="J175" s="36" t="s">
        <v>180</v>
      </c>
      <c r="K175" s="12">
        <v>41270</v>
      </c>
      <c r="L175" s="12">
        <v>41604</v>
      </c>
      <c r="M175" s="109">
        <v>42582</v>
      </c>
      <c r="N175" s="8">
        <v>17.73</v>
      </c>
      <c r="O175" s="8">
        <v>57.86</v>
      </c>
      <c r="P175" s="8">
        <f>+O175+N175</f>
        <v>75.59</v>
      </c>
      <c r="Q175" s="8">
        <v>17.78</v>
      </c>
      <c r="R175" s="8">
        <v>53.86</v>
      </c>
      <c r="S175" s="74">
        <f>+R175+Q175</f>
        <v>71.64</v>
      </c>
      <c r="T175" s="74">
        <f>1.25+16.53</f>
        <v>17.78</v>
      </c>
      <c r="U175" s="74">
        <v>53.86</v>
      </c>
      <c r="V175" s="4">
        <f>+U175+T175</f>
        <v>71.64</v>
      </c>
      <c r="W175" s="203">
        <f>+V175/S175</f>
        <v>1</v>
      </c>
      <c r="X175" s="266">
        <f t="shared" si="109"/>
        <v>0</v>
      </c>
      <c r="Y175" s="266">
        <f t="shared" si="109"/>
        <v>0</v>
      </c>
      <c r="Z175" s="4">
        <f>X175+Y175</f>
        <v>0</v>
      </c>
      <c r="AA175" s="273">
        <v>4256.46</v>
      </c>
      <c r="AB175" s="266">
        <f>I175-AA175</f>
        <v>171.32999999999993</v>
      </c>
      <c r="AC175" s="255" t="s">
        <v>102</v>
      </c>
    </row>
    <row r="176" spans="1:29" ht="131.25">
      <c r="A176" s="10">
        <v>60</v>
      </c>
      <c r="B176" s="10" t="s">
        <v>87</v>
      </c>
      <c r="C176" s="10">
        <v>60</v>
      </c>
      <c r="D176" s="11" t="s">
        <v>138</v>
      </c>
      <c r="E176" s="10">
        <v>65</v>
      </c>
      <c r="F176" s="8">
        <v>1429.42</v>
      </c>
      <c r="G176" s="8">
        <v>1467.52</v>
      </c>
      <c r="H176" s="8">
        <v>137.72999999999999</v>
      </c>
      <c r="I176" s="74">
        <f>G176+H176</f>
        <v>1605.25</v>
      </c>
      <c r="J176" s="36" t="s">
        <v>181</v>
      </c>
      <c r="K176" s="12">
        <v>41227</v>
      </c>
      <c r="L176" s="12">
        <v>41499</v>
      </c>
      <c r="M176" s="109" t="s">
        <v>534</v>
      </c>
      <c r="N176" s="8">
        <v>7.1</v>
      </c>
      <c r="O176" s="8">
        <v>25.32</v>
      </c>
      <c r="P176" s="8">
        <f>+O176+N176</f>
        <v>32.42</v>
      </c>
      <c r="Q176" s="8">
        <v>7.1</v>
      </c>
      <c r="R176" s="8">
        <f>3.077+1+20.387</f>
        <v>24.463999999999999</v>
      </c>
      <c r="S176" s="74">
        <f>+R176+Q176</f>
        <v>31.564</v>
      </c>
      <c r="T176" s="74">
        <v>7.1</v>
      </c>
      <c r="U176" s="74">
        <f>3.077+1+20.387</f>
        <v>24.463999999999999</v>
      </c>
      <c r="V176" s="4">
        <f>+U176+T176</f>
        <v>31.564</v>
      </c>
      <c r="W176" s="203">
        <f>+V176/S176</f>
        <v>1</v>
      </c>
      <c r="X176" s="266">
        <f t="shared" si="109"/>
        <v>0</v>
      </c>
      <c r="Y176" s="266">
        <f t="shared" si="109"/>
        <v>0</v>
      </c>
      <c r="Z176" s="4">
        <f>X176+Y176</f>
        <v>0</v>
      </c>
      <c r="AA176" s="273">
        <v>1488.02</v>
      </c>
      <c r="AB176" s="266">
        <f>I176-AA176</f>
        <v>117.23000000000002</v>
      </c>
      <c r="AC176" s="255" t="s">
        <v>102</v>
      </c>
    </row>
    <row r="177" spans="1:29">
      <c r="A177" s="386" t="s">
        <v>3</v>
      </c>
      <c r="B177" s="387"/>
      <c r="C177" s="387"/>
      <c r="D177" s="388"/>
      <c r="E177" s="2"/>
      <c r="F177" s="6">
        <f>SUM(F173:F176)</f>
        <v>7878.92</v>
      </c>
      <c r="G177" s="6">
        <f>SUM(G173:G176)</f>
        <v>8213.73</v>
      </c>
      <c r="H177" s="6">
        <f>SUM(H173:H176)</f>
        <v>1295.21</v>
      </c>
      <c r="I177" s="257">
        <f>SUM(I173:I176)</f>
        <v>9508.94</v>
      </c>
      <c r="J177" s="40"/>
      <c r="K177" s="12"/>
      <c r="L177" s="12"/>
      <c r="M177" s="109"/>
      <c r="N177" s="6">
        <f>SUM(N173:N176)</f>
        <v>24.83</v>
      </c>
      <c r="O177" s="6">
        <f>SUM(O173:O176)</f>
        <v>139.18</v>
      </c>
      <c r="P177" s="6">
        <f>SUM(P173:P176)</f>
        <v>164.01</v>
      </c>
      <c r="Q177" s="6">
        <f>SUM(Q173:Q176)</f>
        <v>24.880000000000003</v>
      </c>
      <c r="R177" s="6">
        <f t="shared" ref="R177:V177" si="110">SUM(R173:R176)</f>
        <v>132.827</v>
      </c>
      <c r="S177" s="257">
        <f t="shared" si="110"/>
        <v>157.70699999999999</v>
      </c>
      <c r="T177" s="257">
        <f>SUM(T173:T176)</f>
        <v>24.880000000000003</v>
      </c>
      <c r="U177" s="257">
        <f t="shared" si="110"/>
        <v>132.827</v>
      </c>
      <c r="V177" s="6">
        <f t="shared" si="110"/>
        <v>157.70699999999999</v>
      </c>
      <c r="W177" s="211">
        <f>+V177/S177</f>
        <v>1</v>
      </c>
      <c r="X177" s="6">
        <f>SUM(X173:X176)</f>
        <v>0</v>
      </c>
      <c r="Y177" s="6">
        <f>SUM(Y173:Y176)</f>
        <v>0</v>
      </c>
      <c r="Z177" s="6">
        <f>SUM(Z173:Z176)</f>
        <v>0</v>
      </c>
      <c r="AA177" s="224">
        <f>SUM(AA173:AA176)</f>
        <v>9217.0300000000007</v>
      </c>
      <c r="AB177" s="257">
        <f>SUM(AB173:AB176)</f>
        <v>288.55999999999995</v>
      </c>
      <c r="AC177" s="5"/>
    </row>
    <row r="178" spans="1:29">
      <c r="A178" s="397" t="s">
        <v>41</v>
      </c>
      <c r="B178" s="398"/>
      <c r="C178" s="398"/>
      <c r="D178" s="399"/>
      <c r="E178" s="10"/>
      <c r="F178" s="8"/>
      <c r="G178" s="8"/>
      <c r="H178" s="8"/>
      <c r="I178" s="74"/>
      <c r="J178" s="39"/>
      <c r="K178" s="12"/>
      <c r="L178" s="12"/>
      <c r="M178" s="109"/>
      <c r="N178" s="8"/>
      <c r="O178" s="8"/>
      <c r="P178" s="8"/>
      <c r="Q178" s="23"/>
      <c r="R178" s="23"/>
      <c r="S178" s="74"/>
      <c r="T178" s="266"/>
      <c r="U178" s="266"/>
      <c r="V178" s="4"/>
      <c r="W178" s="216"/>
      <c r="X178" s="4"/>
      <c r="Y178" s="4"/>
      <c r="Z178" s="4"/>
      <c r="AA178" s="273"/>
      <c r="AB178" s="266"/>
      <c r="AC178" s="5"/>
    </row>
    <row r="179" spans="1:29" ht="157.5" customHeight="1">
      <c r="A179" s="389">
        <v>61</v>
      </c>
      <c r="B179" s="389" t="s">
        <v>88</v>
      </c>
      <c r="C179" s="10" t="s">
        <v>42</v>
      </c>
      <c r="D179" s="11" t="s">
        <v>139</v>
      </c>
      <c r="E179" s="10">
        <v>65</v>
      </c>
      <c r="F179" s="380">
        <v>3257.75</v>
      </c>
      <c r="G179" s="380">
        <v>3492.5</v>
      </c>
      <c r="H179" s="380">
        <v>868</v>
      </c>
      <c r="I179" s="319">
        <f>G179+H179</f>
        <v>4360.5</v>
      </c>
      <c r="J179" s="382" t="s">
        <v>182</v>
      </c>
      <c r="K179" s="384">
        <v>41353</v>
      </c>
      <c r="L179" s="384">
        <v>41689</v>
      </c>
      <c r="M179" s="395" t="s">
        <v>490</v>
      </c>
      <c r="N179" s="8">
        <v>7.89</v>
      </c>
      <c r="O179" s="8">
        <v>43.65</v>
      </c>
      <c r="P179" s="8">
        <f>+O179+N179</f>
        <v>51.54</v>
      </c>
      <c r="Q179" s="8">
        <v>0</v>
      </c>
      <c r="R179" s="8">
        <v>67.290000000000006</v>
      </c>
      <c r="S179" s="8">
        <f>+R179+Q179</f>
        <v>67.290000000000006</v>
      </c>
      <c r="T179" s="74">
        <v>0</v>
      </c>
      <c r="U179" s="74">
        <v>67.290000000000006</v>
      </c>
      <c r="V179" s="4">
        <f>+U179+T179</f>
        <v>67.290000000000006</v>
      </c>
      <c r="W179" s="203">
        <f>+V179/S179</f>
        <v>1</v>
      </c>
      <c r="X179" s="266">
        <f t="shared" ref="X179:Y180" si="111">Q179-T179</f>
        <v>0</v>
      </c>
      <c r="Y179" s="266">
        <f t="shared" si="111"/>
        <v>0</v>
      </c>
      <c r="Z179" s="4">
        <f>X179+Y179</f>
        <v>0</v>
      </c>
      <c r="AA179" s="290">
        <v>4379.99</v>
      </c>
      <c r="AB179" s="276">
        <v>0</v>
      </c>
      <c r="AC179" s="400" t="s">
        <v>102</v>
      </c>
    </row>
    <row r="180" spans="1:29" ht="105">
      <c r="A180" s="390"/>
      <c r="B180" s="390"/>
      <c r="C180" s="10" t="s">
        <v>43</v>
      </c>
      <c r="D180" s="11" t="s">
        <v>140</v>
      </c>
      <c r="E180" s="10">
        <v>47</v>
      </c>
      <c r="F180" s="381"/>
      <c r="G180" s="381"/>
      <c r="H180" s="381"/>
      <c r="I180" s="321"/>
      <c r="J180" s="383"/>
      <c r="K180" s="385"/>
      <c r="L180" s="385"/>
      <c r="M180" s="396"/>
      <c r="N180" s="8">
        <v>0</v>
      </c>
      <c r="O180" s="8">
        <v>14.38</v>
      </c>
      <c r="P180" s="8">
        <f>+O180+N180</f>
        <v>14.38</v>
      </c>
      <c r="Q180" s="8">
        <v>0</v>
      </c>
      <c r="R180" s="8">
        <f>5.7+8.68</f>
        <v>14.379999999999999</v>
      </c>
      <c r="S180" s="74">
        <f>+R180+Q180</f>
        <v>14.379999999999999</v>
      </c>
      <c r="T180" s="266">
        <v>0</v>
      </c>
      <c r="U180" s="266">
        <v>14.38</v>
      </c>
      <c r="V180" s="4">
        <f>+U180+T180</f>
        <v>14.38</v>
      </c>
      <c r="W180" s="203">
        <f>+V180/S180</f>
        <v>1.0000000000000002</v>
      </c>
      <c r="X180" s="266">
        <f t="shared" si="111"/>
        <v>0</v>
      </c>
      <c r="Y180" s="266">
        <f t="shared" si="111"/>
        <v>0</v>
      </c>
      <c r="Z180" s="4">
        <f>X180+Y180</f>
        <v>0</v>
      </c>
      <c r="AA180" s="292"/>
      <c r="AB180" s="277"/>
      <c r="AC180" s="400"/>
    </row>
    <row r="181" spans="1:29">
      <c r="A181" s="386" t="s">
        <v>3</v>
      </c>
      <c r="B181" s="387"/>
      <c r="C181" s="387"/>
      <c r="D181" s="388"/>
      <c r="E181" s="2"/>
      <c r="F181" s="6">
        <f>SUM(F179:F180)</f>
        <v>3257.75</v>
      </c>
      <c r="G181" s="6">
        <f>SUM(G179:G180)</f>
        <v>3492.5</v>
      </c>
      <c r="H181" s="6">
        <f>SUM(H179:H180)</f>
        <v>868</v>
      </c>
      <c r="I181" s="257">
        <f>SUM(I179:I180)</f>
        <v>4360.5</v>
      </c>
      <c r="J181" s="40"/>
      <c r="K181" s="12"/>
      <c r="L181" s="12"/>
      <c r="M181" s="109"/>
      <c r="N181" s="6">
        <f>SUM(N179:N180)</f>
        <v>7.89</v>
      </c>
      <c r="O181" s="6">
        <f>SUM(O179:O180)</f>
        <v>58.03</v>
      </c>
      <c r="P181" s="6">
        <f>SUM(P179:P180)</f>
        <v>65.92</v>
      </c>
      <c r="Q181" s="6">
        <f>SUM(Q179:Q180)</f>
        <v>0</v>
      </c>
      <c r="R181" s="6">
        <f>SUM(R179:R180)</f>
        <v>81.67</v>
      </c>
      <c r="S181" s="257">
        <f t="shared" ref="S181:V181" si="112">SUM(S179:S180)</f>
        <v>81.67</v>
      </c>
      <c r="T181" s="257">
        <f>SUM(T179:T180)</f>
        <v>0</v>
      </c>
      <c r="U181" s="257">
        <f t="shared" si="112"/>
        <v>81.67</v>
      </c>
      <c r="V181" s="6">
        <f t="shared" si="112"/>
        <v>81.67</v>
      </c>
      <c r="W181" s="211">
        <f>+V181/S181</f>
        <v>1</v>
      </c>
      <c r="X181" s="6">
        <f>SUM(X179:X180)</f>
        <v>0</v>
      </c>
      <c r="Y181" s="6">
        <f>SUM(Y179:Y180)</f>
        <v>0</v>
      </c>
      <c r="Z181" s="6">
        <f>SUM(Z179:Z180)</f>
        <v>0</v>
      </c>
      <c r="AA181" s="224">
        <f t="shared" ref="AA181:AB181" si="113">SUM(AA179:AA180)</f>
        <v>4379.99</v>
      </c>
      <c r="AB181" s="257">
        <f t="shared" si="113"/>
        <v>0</v>
      </c>
      <c r="AC181" s="5"/>
    </row>
    <row r="182" spans="1:29" s="125" customFormat="1" ht="30">
      <c r="A182" s="407" t="s">
        <v>434</v>
      </c>
      <c r="B182" s="408"/>
      <c r="C182" s="408"/>
      <c r="D182" s="409"/>
      <c r="E182" s="130"/>
      <c r="F182" s="119">
        <f t="shared" ref="F182:I182" si="114">F181+F201+F177+F171+F166</f>
        <v>20109.18</v>
      </c>
      <c r="G182" s="119">
        <f t="shared" si="114"/>
        <v>22100.21</v>
      </c>
      <c r="H182" s="119">
        <f t="shared" si="114"/>
        <v>2627.92</v>
      </c>
      <c r="I182" s="119">
        <f t="shared" si="114"/>
        <v>24728.130000000005</v>
      </c>
      <c r="J182" s="131"/>
      <c r="K182" s="121"/>
      <c r="L182" s="121"/>
      <c r="M182" s="121"/>
      <c r="N182" s="119">
        <f>N181+N201+N177+N171+N166</f>
        <v>54.459999999999994</v>
      </c>
      <c r="O182" s="119">
        <f t="shared" ref="O182:AB182" si="115">O181+O201+O177+O171+O166</f>
        <v>345.77</v>
      </c>
      <c r="P182" s="119">
        <f t="shared" si="115"/>
        <v>400.22999999999996</v>
      </c>
      <c r="Q182" s="119">
        <f t="shared" si="115"/>
        <v>45.640000000000008</v>
      </c>
      <c r="R182" s="119">
        <f t="shared" si="115"/>
        <v>361.60700000000003</v>
      </c>
      <c r="S182" s="257">
        <f t="shared" si="115"/>
        <v>407.24700000000001</v>
      </c>
      <c r="T182" s="119">
        <f t="shared" si="115"/>
        <v>45.640000000000008</v>
      </c>
      <c r="U182" s="119">
        <f t="shared" si="115"/>
        <v>361.60700000000003</v>
      </c>
      <c r="V182" s="119">
        <f t="shared" si="115"/>
        <v>407.24700000000001</v>
      </c>
      <c r="W182" s="213">
        <f t="shared" si="115"/>
        <v>5</v>
      </c>
      <c r="X182" s="119">
        <f t="shared" si="115"/>
        <v>0</v>
      </c>
      <c r="Y182" s="119">
        <f t="shared" si="115"/>
        <v>0</v>
      </c>
      <c r="Z182" s="119">
        <f t="shared" si="115"/>
        <v>0</v>
      </c>
      <c r="AA182" s="224">
        <f t="shared" si="115"/>
        <v>24394.760000000002</v>
      </c>
      <c r="AB182" s="119">
        <f t="shared" si="115"/>
        <v>430.94000000000005</v>
      </c>
      <c r="AC182" s="130"/>
    </row>
    <row r="183" spans="1:29">
      <c r="A183" s="386" t="s">
        <v>44</v>
      </c>
      <c r="B183" s="387"/>
      <c r="C183" s="387"/>
      <c r="D183" s="387"/>
      <c r="E183" s="24"/>
      <c r="F183" s="156"/>
      <c r="G183" s="156"/>
      <c r="H183" s="156"/>
      <c r="I183" s="157"/>
      <c r="J183" s="24"/>
      <c r="K183" s="3"/>
      <c r="L183" s="3"/>
      <c r="M183" s="59"/>
      <c r="N183" s="156"/>
      <c r="O183" s="156"/>
      <c r="P183" s="156"/>
      <c r="Q183" s="156"/>
      <c r="R183" s="156"/>
      <c r="S183" s="157"/>
      <c r="T183" s="157"/>
      <c r="U183" s="157"/>
      <c r="V183" s="156"/>
      <c r="W183" s="207"/>
      <c r="X183" s="156"/>
      <c r="Y183" s="156"/>
      <c r="Z183" s="156"/>
      <c r="AA183" s="238"/>
      <c r="AB183" s="157"/>
      <c r="AC183" s="25"/>
    </row>
    <row r="184" spans="1:29" ht="105">
      <c r="A184" s="389">
        <v>62</v>
      </c>
      <c r="B184" s="389" t="s">
        <v>98</v>
      </c>
      <c r="C184" s="10" t="s">
        <v>45</v>
      </c>
      <c r="D184" s="11" t="s">
        <v>141</v>
      </c>
      <c r="E184" s="10">
        <v>67</v>
      </c>
      <c r="F184" s="380">
        <v>3365.7</v>
      </c>
      <c r="G184" s="380">
        <v>3902.12</v>
      </c>
      <c r="H184" s="380">
        <v>584.82000000000005</v>
      </c>
      <c r="I184" s="319">
        <f>G184+H184</f>
        <v>4486.9399999999996</v>
      </c>
      <c r="J184" s="382" t="s">
        <v>183</v>
      </c>
      <c r="K184" s="384">
        <v>41352</v>
      </c>
      <c r="L184" s="384">
        <v>41688</v>
      </c>
      <c r="M184" s="395" t="s">
        <v>452</v>
      </c>
      <c r="N184" s="22">
        <v>10.65</v>
      </c>
      <c r="O184" s="22">
        <v>2.35</v>
      </c>
      <c r="P184" s="8">
        <f>N184+O184</f>
        <v>13</v>
      </c>
      <c r="Q184" s="22">
        <v>10.1</v>
      </c>
      <c r="R184" s="22">
        <v>2.9</v>
      </c>
      <c r="S184" s="74">
        <f>Q184+R184</f>
        <v>13</v>
      </c>
      <c r="T184" s="74">
        <v>10.1</v>
      </c>
      <c r="U184" s="74">
        <v>2.9</v>
      </c>
      <c r="V184" s="4">
        <f>+U184+T184</f>
        <v>13</v>
      </c>
      <c r="W184" s="203">
        <f t="shared" ref="W184:W188" si="116">V184/S184</f>
        <v>1</v>
      </c>
      <c r="X184" s="266">
        <f t="shared" ref="X184:Y186" si="117">Q184-T184</f>
        <v>0</v>
      </c>
      <c r="Y184" s="266">
        <f t="shared" si="117"/>
        <v>0</v>
      </c>
      <c r="Z184" s="4">
        <f t="shared" ref="Z184:Z188" si="118">X184+Y184</f>
        <v>0</v>
      </c>
      <c r="AA184" s="290">
        <v>4435.08</v>
      </c>
      <c r="AB184" s="276">
        <f>I184-AA184</f>
        <v>51.859999999999673</v>
      </c>
      <c r="AC184" s="400" t="s">
        <v>102</v>
      </c>
    </row>
    <row r="185" spans="1:29" ht="105">
      <c r="A185" s="403"/>
      <c r="B185" s="403"/>
      <c r="C185" s="10" t="s">
        <v>46</v>
      </c>
      <c r="D185" s="11" t="s">
        <v>142</v>
      </c>
      <c r="E185" s="10">
        <v>37</v>
      </c>
      <c r="F185" s="404"/>
      <c r="G185" s="404"/>
      <c r="H185" s="404"/>
      <c r="I185" s="320"/>
      <c r="J185" s="405"/>
      <c r="K185" s="402"/>
      <c r="L185" s="402"/>
      <c r="M185" s="401"/>
      <c r="N185" s="22">
        <v>12.56</v>
      </c>
      <c r="O185" s="22">
        <v>10.14</v>
      </c>
      <c r="P185" s="8">
        <f>N185+O185</f>
        <v>22.700000000000003</v>
      </c>
      <c r="Q185" s="22">
        <v>10.96</v>
      </c>
      <c r="R185" s="22">
        <v>10.14</v>
      </c>
      <c r="S185" s="74">
        <f>Q185+R185</f>
        <v>21.1</v>
      </c>
      <c r="T185" s="176">
        <v>10.96</v>
      </c>
      <c r="U185" s="176">
        <v>10.14</v>
      </c>
      <c r="V185" s="4">
        <f>+U185+T185</f>
        <v>21.1</v>
      </c>
      <c r="W185" s="203">
        <f t="shared" si="116"/>
        <v>1</v>
      </c>
      <c r="X185" s="266">
        <f t="shared" si="117"/>
        <v>0</v>
      </c>
      <c r="Y185" s="266">
        <f t="shared" si="117"/>
        <v>0</v>
      </c>
      <c r="Z185" s="4">
        <f t="shared" si="118"/>
        <v>0</v>
      </c>
      <c r="AA185" s="291"/>
      <c r="AB185" s="279"/>
      <c r="AC185" s="400"/>
    </row>
    <row r="186" spans="1:29" ht="105">
      <c r="A186" s="390"/>
      <c r="B186" s="390"/>
      <c r="C186" s="10" t="s">
        <v>47</v>
      </c>
      <c r="D186" s="11" t="s">
        <v>143</v>
      </c>
      <c r="E186" s="10">
        <v>100</v>
      </c>
      <c r="F186" s="381"/>
      <c r="G186" s="381"/>
      <c r="H186" s="381"/>
      <c r="I186" s="321"/>
      <c r="J186" s="383"/>
      <c r="K186" s="385"/>
      <c r="L186" s="385"/>
      <c r="M186" s="396"/>
      <c r="N186" s="22">
        <v>18.510000000000002</v>
      </c>
      <c r="O186" s="22">
        <v>35.76</v>
      </c>
      <c r="P186" s="8">
        <f>N186+O186</f>
        <v>54.269999999999996</v>
      </c>
      <c r="Q186" s="22">
        <v>15.51</v>
      </c>
      <c r="R186" s="22">
        <v>35.76</v>
      </c>
      <c r="S186" s="74">
        <f>Q186+R186</f>
        <v>51.269999999999996</v>
      </c>
      <c r="T186" s="176">
        <v>15.51</v>
      </c>
      <c r="U186" s="176">
        <v>35.76</v>
      </c>
      <c r="V186" s="4">
        <f>+U186+T186</f>
        <v>51.269999999999996</v>
      </c>
      <c r="W186" s="203">
        <f t="shared" si="116"/>
        <v>1</v>
      </c>
      <c r="X186" s="266">
        <f t="shared" si="117"/>
        <v>0</v>
      </c>
      <c r="Y186" s="266">
        <f t="shared" si="117"/>
        <v>0</v>
      </c>
      <c r="Z186" s="4">
        <f t="shared" si="118"/>
        <v>0</v>
      </c>
      <c r="AA186" s="292"/>
      <c r="AB186" s="277"/>
      <c r="AC186" s="400"/>
    </row>
    <row r="187" spans="1:29" s="26" customFormat="1" ht="25.5">
      <c r="A187" s="43"/>
      <c r="B187" s="43"/>
      <c r="C187" s="15"/>
      <c r="D187" s="44"/>
      <c r="E187" s="15"/>
      <c r="F187" s="167">
        <f>F184</f>
        <v>3365.7</v>
      </c>
      <c r="G187" s="167">
        <f>G184</f>
        <v>3902.12</v>
      </c>
      <c r="H187" s="167">
        <f>H184</f>
        <v>584.82000000000005</v>
      </c>
      <c r="I187" s="170">
        <f>I184</f>
        <v>4486.9399999999996</v>
      </c>
      <c r="J187" s="45"/>
      <c r="K187" s="47"/>
      <c r="L187" s="47"/>
      <c r="M187" s="112"/>
      <c r="N187" s="167">
        <f>SUM(N184:N186)</f>
        <v>41.72</v>
      </c>
      <c r="O187" s="167">
        <f t="shared" ref="O187:V187" si="119">SUM(O184:O186)</f>
        <v>48.25</v>
      </c>
      <c r="P187" s="167">
        <f t="shared" si="119"/>
        <v>89.97</v>
      </c>
      <c r="Q187" s="167">
        <f t="shared" si="119"/>
        <v>36.57</v>
      </c>
      <c r="R187" s="167">
        <f t="shared" si="119"/>
        <v>48.8</v>
      </c>
      <c r="S187" s="170">
        <f t="shared" si="119"/>
        <v>85.37</v>
      </c>
      <c r="T187" s="170">
        <f t="shared" si="119"/>
        <v>36.57</v>
      </c>
      <c r="U187" s="170">
        <f t="shared" si="119"/>
        <v>48.8</v>
      </c>
      <c r="V187" s="167">
        <f t="shared" si="119"/>
        <v>85.37</v>
      </c>
      <c r="W187" s="250">
        <f t="shared" si="116"/>
        <v>1</v>
      </c>
      <c r="X187" s="7">
        <f>SUM(X184:X186)</f>
        <v>0</v>
      </c>
      <c r="Y187" s="7">
        <f>SUM(Y184:Y186)</f>
        <v>0</v>
      </c>
      <c r="Z187" s="7">
        <f t="shared" si="118"/>
        <v>0</v>
      </c>
      <c r="AA187" s="245">
        <f>AA184</f>
        <v>4435.08</v>
      </c>
      <c r="AB187" s="149">
        <f>AB184</f>
        <v>51.859999999999673</v>
      </c>
      <c r="AC187" s="259"/>
    </row>
    <row r="188" spans="1:29" ht="105">
      <c r="A188" s="10">
        <v>63</v>
      </c>
      <c r="B188" s="10" t="s">
        <v>99</v>
      </c>
      <c r="C188" s="10">
        <v>63</v>
      </c>
      <c r="D188" s="11" t="s">
        <v>144</v>
      </c>
      <c r="E188" s="10">
        <v>85</v>
      </c>
      <c r="F188" s="8">
        <v>2013</v>
      </c>
      <c r="G188" s="8">
        <v>2204.9899999999998</v>
      </c>
      <c r="H188" s="8">
        <v>515</v>
      </c>
      <c r="I188" s="74">
        <f>G188+H188</f>
        <v>2719.99</v>
      </c>
      <c r="J188" s="36" t="s">
        <v>184</v>
      </c>
      <c r="K188" s="12">
        <v>41228</v>
      </c>
      <c r="L188" s="12">
        <v>41561</v>
      </c>
      <c r="M188" s="109" t="s">
        <v>470</v>
      </c>
      <c r="N188" s="8">
        <v>9.2200000000000006</v>
      </c>
      <c r="O188" s="8">
        <v>33.28</v>
      </c>
      <c r="P188" s="8">
        <f>+N188+O188</f>
        <v>42.5</v>
      </c>
      <c r="Q188" s="8">
        <v>9.2200000000000006</v>
      </c>
      <c r="R188" s="8">
        <v>33.28</v>
      </c>
      <c r="S188" s="74">
        <f>+Q188+R188</f>
        <v>42.5</v>
      </c>
      <c r="T188" s="74">
        <v>9.2200000000000006</v>
      </c>
      <c r="U188" s="74">
        <v>33.28</v>
      </c>
      <c r="V188" s="4">
        <f>+U188+T188</f>
        <v>42.5</v>
      </c>
      <c r="W188" s="203">
        <f t="shared" si="116"/>
        <v>1</v>
      </c>
      <c r="X188" s="266">
        <f t="shared" ref="X188:Y188" si="120">Q188-T188</f>
        <v>0</v>
      </c>
      <c r="Y188" s="266">
        <f t="shared" si="120"/>
        <v>0</v>
      </c>
      <c r="Z188" s="4">
        <f t="shared" si="118"/>
        <v>0</v>
      </c>
      <c r="AA188" s="273">
        <v>2697.03</v>
      </c>
      <c r="AB188" s="266">
        <f>I188-AA188</f>
        <v>22.959999999999582</v>
      </c>
      <c r="AC188" s="5" t="s">
        <v>102</v>
      </c>
    </row>
    <row r="189" spans="1:29" s="26" customFormat="1" ht="25.5">
      <c r="A189" s="386" t="s">
        <v>3</v>
      </c>
      <c r="B189" s="387"/>
      <c r="C189" s="387"/>
      <c r="D189" s="388"/>
      <c r="E189" s="2"/>
      <c r="F189" s="6">
        <f>F187+F188</f>
        <v>5378.7</v>
      </c>
      <c r="G189" s="6">
        <f>G187+G188</f>
        <v>6107.11</v>
      </c>
      <c r="H189" s="6">
        <f>H187+H188</f>
        <v>1099.8200000000002</v>
      </c>
      <c r="I189" s="257">
        <f>I187+I188</f>
        <v>7206.9299999999994</v>
      </c>
      <c r="J189" s="33"/>
      <c r="K189" s="261"/>
      <c r="L189" s="261"/>
      <c r="M189" s="64"/>
      <c r="N189" s="6">
        <f>N187+N188</f>
        <v>50.94</v>
      </c>
      <c r="O189" s="6">
        <f t="shared" ref="O189:V189" si="121">O187+O188</f>
        <v>81.53</v>
      </c>
      <c r="P189" s="6">
        <f t="shared" si="121"/>
        <v>132.47</v>
      </c>
      <c r="Q189" s="6">
        <f t="shared" si="121"/>
        <v>45.79</v>
      </c>
      <c r="R189" s="6">
        <f t="shared" si="121"/>
        <v>82.08</v>
      </c>
      <c r="S189" s="257">
        <f t="shared" si="121"/>
        <v>127.87</v>
      </c>
      <c r="T189" s="257">
        <f t="shared" si="121"/>
        <v>45.79</v>
      </c>
      <c r="U189" s="257">
        <f t="shared" si="121"/>
        <v>82.08</v>
      </c>
      <c r="V189" s="6">
        <f t="shared" si="121"/>
        <v>127.87</v>
      </c>
      <c r="W189" s="213">
        <f t="shared" ref="W189" si="122">W188</f>
        <v>1</v>
      </c>
      <c r="X189" s="6">
        <f t="shared" ref="X189:AB189" si="123">X187+X188</f>
        <v>0</v>
      </c>
      <c r="Y189" s="6">
        <f t="shared" si="123"/>
        <v>0</v>
      </c>
      <c r="Z189" s="6">
        <f t="shared" si="123"/>
        <v>0</v>
      </c>
      <c r="AA189" s="224">
        <f t="shared" si="123"/>
        <v>7132.1100000000006</v>
      </c>
      <c r="AB189" s="6">
        <f t="shared" si="123"/>
        <v>74.819999999999254</v>
      </c>
      <c r="AC189" s="260"/>
    </row>
    <row r="190" spans="1:29">
      <c r="A190" s="397" t="s">
        <v>48</v>
      </c>
      <c r="B190" s="398"/>
      <c r="C190" s="398"/>
      <c r="D190" s="398"/>
      <c r="E190" s="19"/>
      <c r="F190" s="46"/>
      <c r="G190" s="46"/>
      <c r="H190" s="46"/>
      <c r="I190" s="155"/>
      <c r="J190" s="19"/>
      <c r="K190" s="20"/>
      <c r="L190" s="20"/>
      <c r="M190" s="111"/>
      <c r="N190" s="46"/>
      <c r="O190" s="46"/>
      <c r="P190" s="46"/>
      <c r="Q190" s="46"/>
      <c r="R190" s="46"/>
      <c r="S190" s="155"/>
      <c r="T190" s="155"/>
      <c r="U190" s="155"/>
      <c r="V190" s="46"/>
      <c r="W190" s="218"/>
      <c r="X190" s="46"/>
      <c r="Y190" s="46"/>
      <c r="Z190" s="46"/>
      <c r="AA190" s="236"/>
      <c r="AB190" s="155"/>
      <c r="AC190" s="21"/>
    </row>
    <row r="191" spans="1:29" ht="105">
      <c r="A191" s="389">
        <v>64</v>
      </c>
      <c r="B191" s="389" t="s">
        <v>100</v>
      </c>
      <c r="C191" s="10" t="s">
        <v>49</v>
      </c>
      <c r="D191" s="11" t="s">
        <v>145</v>
      </c>
      <c r="E191" s="10">
        <v>67</v>
      </c>
      <c r="F191" s="380">
        <v>1667.68</v>
      </c>
      <c r="G191" s="380">
        <v>1838.38</v>
      </c>
      <c r="H191" s="380">
        <v>170.98</v>
      </c>
      <c r="I191" s="319">
        <f>G191+H191</f>
        <v>2009.3600000000001</v>
      </c>
      <c r="J191" s="382" t="s">
        <v>184</v>
      </c>
      <c r="K191" s="384">
        <v>41228</v>
      </c>
      <c r="L191" s="384">
        <v>41561</v>
      </c>
      <c r="M191" s="395" t="s">
        <v>491</v>
      </c>
      <c r="N191" s="9">
        <v>14.54</v>
      </c>
      <c r="O191" s="9">
        <v>8.14</v>
      </c>
      <c r="P191" s="8">
        <f>N191+O191</f>
        <v>22.68</v>
      </c>
      <c r="Q191" s="9">
        <v>11.95</v>
      </c>
      <c r="R191" s="9">
        <v>9.1</v>
      </c>
      <c r="S191" s="74">
        <f>Q191+R191</f>
        <v>21.049999999999997</v>
      </c>
      <c r="T191" s="83">
        <v>11.95</v>
      </c>
      <c r="U191" s="83">
        <v>9.1</v>
      </c>
      <c r="V191" s="4">
        <f>T191+U191</f>
        <v>21.049999999999997</v>
      </c>
      <c r="W191" s="203">
        <f>V191/S191</f>
        <v>1</v>
      </c>
      <c r="X191" s="266">
        <f t="shared" ref="X191:Y192" si="124">Q191-T191</f>
        <v>0</v>
      </c>
      <c r="Y191" s="266">
        <f t="shared" si="124"/>
        <v>0</v>
      </c>
      <c r="Z191" s="4">
        <f>X191+Y191</f>
        <v>0</v>
      </c>
      <c r="AA191" s="290">
        <v>1935.7</v>
      </c>
      <c r="AB191" s="276">
        <f>I191-AA191</f>
        <v>73.660000000000082</v>
      </c>
      <c r="AC191" s="410" t="s">
        <v>159</v>
      </c>
    </row>
    <row r="192" spans="1:29" ht="105">
      <c r="A192" s="390"/>
      <c r="B192" s="390"/>
      <c r="C192" s="10" t="s">
        <v>50</v>
      </c>
      <c r="D192" s="11" t="s">
        <v>146</v>
      </c>
      <c r="E192" s="10">
        <v>37</v>
      </c>
      <c r="F192" s="381"/>
      <c r="G192" s="381"/>
      <c r="H192" s="381"/>
      <c r="I192" s="321"/>
      <c r="J192" s="383"/>
      <c r="K192" s="385"/>
      <c r="L192" s="385"/>
      <c r="M192" s="396"/>
      <c r="N192" s="9">
        <v>22.03</v>
      </c>
      <c r="O192" s="9">
        <v>10.57</v>
      </c>
      <c r="P192" s="8">
        <f>N192+O192</f>
        <v>32.6</v>
      </c>
      <c r="Q192" s="9">
        <v>18</v>
      </c>
      <c r="R192" s="9">
        <v>14.9</v>
      </c>
      <c r="S192" s="74">
        <f>Q192+R192</f>
        <v>32.9</v>
      </c>
      <c r="T192" s="83">
        <v>18</v>
      </c>
      <c r="U192" s="83">
        <v>14.9</v>
      </c>
      <c r="V192" s="4">
        <f>T192+U192</f>
        <v>32.9</v>
      </c>
      <c r="W192" s="203">
        <f>V192/S192</f>
        <v>1</v>
      </c>
      <c r="X192" s="266">
        <f t="shared" si="124"/>
        <v>0</v>
      </c>
      <c r="Y192" s="266">
        <f t="shared" si="124"/>
        <v>0</v>
      </c>
      <c r="Z192" s="4">
        <f>X192+Y192</f>
        <v>0</v>
      </c>
      <c r="AA192" s="292"/>
      <c r="AB192" s="277"/>
      <c r="AC192" s="411"/>
    </row>
    <row r="193" spans="1:29">
      <c r="A193" s="386" t="s">
        <v>3</v>
      </c>
      <c r="B193" s="387"/>
      <c r="C193" s="387"/>
      <c r="D193" s="388"/>
      <c r="E193" s="2"/>
      <c r="F193" s="6">
        <f>SUM(F191)</f>
        <v>1667.68</v>
      </c>
      <c r="G193" s="6">
        <f>SUM(G191)</f>
        <v>1838.38</v>
      </c>
      <c r="H193" s="6">
        <f>SUM(H191)</f>
        <v>170.98</v>
      </c>
      <c r="I193" s="257">
        <f>SUM(I191)</f>
        <v>2009.3600000000001</v>
      </c>
      <c r="J193" s="33"/>
      <c r="K193" s="261"/>
      <c r="L193" s="261"/>
      <c r="M193" s="64"/>
      <c r="N193" s="6">
        <f>SUM(N191:N192)</f>
        <v>36.57</v>
      </c>
      <c r="O193" s="6">
        <f t="shared" ref="O193:V193" si="125">SUM(O191:O192)</f>
        <v>18.71</v>
      </c>
      <c r="P193" s="6">
        <f t="shared" si="125"/>
        <v>55.28</v>
      </c>
      <c r="Q193" s="6">
        <f t="shared" si="125"/>
        <v>29.95</v>
      </c>
      <c r="R193" s="6">
        <f t="shared" si="125"/>
        <v>24</v>
      </c>
      <c r="S193" s="257">
        <f t="shared" si="125"/>
        <v>53.949999999999996</v>
      </c>
      <c r="T193" s="257">
        <f t="shared" si="125"/>
        <v>29.95</v>
      </c>
      <c r="U193" s="257">
        <f t="shared" si="125"/>
        <v>24</v>
      </c>
      <c r="V193" s="6">
        <f t="shared" si="125"/>
        <v>53.949999999999996</v>
      </c>
      <c r="W193" s="211">
        <f>V193/S193</f>
        <v>1</v>
      </c>
      <c r="X193" s="6">
        <f>SUM(X191:X192)</f>
        <v>0</v>
      </c>
      <c r="Y193" s="6">
        <f>SUM(Y191:Y192)</f>
        <v>0</v>
      </c>
      <c r="Z193" s="6">
        <f>SUM(Z191:Z192)</f>
        <v>0</v>
      </c>
      <c r="AA193" s="224">
        <f>SUM(AA191:AA192)</f>
        <v>1935.7</v>
      </c>
      <c r="AB193" s="257">
        <f>SUM(AB191:AB192)</f>
        <v>73.660000000000082</v>
      </c>
      <c r="AC193" s="5"/>
    </row>
    <row r="194" spans="1:29">
      <c r="A194" s="397" t="s">
        <v>51</v>
      </c>
      <c r="B194" s="398"/>
      <c r="C194" s="398"/>
      <c r="D194" s="399"/>
      <c r="E194" s="19"/>
      <c r="F194" s="46"/>
      <c r="G194" s="46"/>
      <c r="H194" s="46"/>
      <c r="I194" s="155"/>
      <c r="J194" s="19"/>
      <c r="K194" s="20"/>
      <c r="L194" s="20"/>
      <c r="M194" s="111"/>
      <c r="N194" s="46"/>
      <c r="O194" s="46"/>
      <c r="P194" s="46"/>
      <c r="Q194" s="46"/>
      <c r="R194" s="46"/>
      <c r="S194" s="155"/>
      <c r="T194" s="155"/>
      <c r="U194" s="155"/>
      <c r="V194" s="46"/>
      <c r="W194" s="215"/>
      <c r="X194" s="46"/>
      <c r="Y194" s="46"/>
      <c r="Z194" s="46"/>
      <c r="AA194" s="236"/>
      <c r="AB194" s="155"/>
      <c r="AC194" s="21"/>
    </row>
    <row r="195" spans="1:29" ht="105">
      <c r="A195" s="389">
        <v>65</v>
      </c>
      <c r="B195" s="389" t="s">
        <v>101</v>
      </c>
      <c r="C195" s="10" t="s">
        <v>52</v>
      </c>
      <c r="D195" s="11" t="s">
        <v>147</v>
      </c>
      <c r="E195" s="10">
        <v>90</v>
      </c>
      <c r="F195" s="380">
        <v>1706.47</v>
      </c>
      <c r="G195" s="380">
        <v>1926.93</v>
      </c>
      <c r="H195" s="380">
        <v>192.16</v>
      </c>
      <c r="I195" s="319">
        <f>G195+H195</f>
        <v>2119.09</v>
      </c>
      <c r="J195" s="382" t="s">
        <v>185</v>
      </c>
      <c r="K195" s="384">
        <v>41265</v>
      </c>
      <c r="L195" s="384">
        <v>41600</v>
      </c>
      <c r="M195" s="395">
        <v>41729</v>
      </c>
      <c r="N195" s="9">
        <v>36.39</v>
      </c>
      <c r="O195" s="9">
        <v>5</v>
      </c>
      <c r="P195" s="8">
        <f>N195+O195</f>
        <v>41.39</v>
      </c>
      <c r="Q195" s="9">
        <v>29.88</v>
      </c>
      <c r="R195" s="9">
        <v>12.13</v>
      </c>
      <c r="S195" s="74">
        <f>Q195+R195</f>
        <v>42.01</v>
      </c>
      <c r="T195" s="83">
        <v>29.88</v>
      </c>
      <c r="U195" s="83">
        <v>12.13</v>
      </c>
      <c r="V195" s="4">
        <f>T195+U195</f>
        <v>42.01</v>
      </c>
      <c r="W195" s="203">
        <f>V195/S195</f>
        <v>1</v>
      </c>
      <c r="X195" s="266">
        <f t="shared" ref="X195:Y196" si="126">Q195-T195</f>
        <v>0</v>
      </c>
      <c r="Y195" s="266">
        <f t="shared" si="126"/>
        <v>0</v>
      </c>
      <c r="Z195" s="4">
        <f>X195+Y195</f>
        <v>0</v>
      </c>
      <c r="AA195" s="290">
        <v>1916.19</v>
      </c>
      <c r="AB195" s="276">
        <f>I195-AA195</f>
        <v>202.90000000000009</v>
      </c>
      <c r="AC195" s="410" t="s">
        <v>160</v>
      </c>
    </row>
    <row r="196" spans="1:29" ht="105">
      <c r="A196" s="390"/>
      <c r="B196" s="390"/>
      <c r="C196" s="10" t="s">
        <v>53</v>
      </c>
      <c r="D196" s="11" t="s">
        <v>148</v>
      </c>
      <c r="E196" s="10">
        <v>27</v>
      </c>
      <c r="F196" s="381"/>
      <c r="G196" s="381"/>
      <c r="H196" s="381"/>
      <c r="I196" s="321"/>
      <c r="J196" s="383"/>
      <c r="K196" s="385"/>
      <c r="L196" s="385"/>
      <c r="M196" s="396"/>
      <c r="N196" s="9">
        <v>31.54</v>
      </c>
      <c r="O196" s="9">
        <v>2</v>
      </c>
      <c r="P196" s="8">
        <f>N196+O196</f>
        <v>33.54</v>
      </c>
      <c r="Q196" s="9">
        <v>31.227</v>
      </c>
      <c r="R196" s="9">
        <v>1.7350000000000001</v>
      </c>
      <c r="S196" s="74">
        <f>Q196+R196</f>
        <v>32.962000000000003</v>
      </c>
      <c r="T196" s="83">
        <v>31.227</v>
      </c>
      <c r="U196" s="83">
        <v>1.7350000000000001</v>
      </c>
      <c r="V196" s="4">
        <f>T196+U196</f>
        <v>32.962000000000003</v>
      </c>
      <c r="W196" s="203">
        <f>V196/S196</f>
        <v>1</v>
      </c>
      <c r="X196" s="266">
        <f t="shared" si="126"/>
        <v>0</v>
      </c>
      <c r="Y196" s="266">
        <f t="shared" si="126"/>
        <v>0</v>
      </c>
      <c r="Z196" s="4">
        <f>X196+Y196</f>
        <v>0</v>
      </c>
      <c r="AA196" s="292"/>
      <c r="AB196" s="277"/>
      <c r="AC196" s="411"/>
    </row>
    <row r="197" spans="1:29">
      <c r="A197" s="386" t="s">
        <v>3</v>
      </c>
      <c r="B197" s="387"/>
      <c r="C197" s="387"/>
      <c r="D197" s="388"/>
      <c r="E197" s="2"/>
      <c r="F197" s="6">
        <f>F195</f>
        <v>1706.47</v>
      </c>
      <c r="G197" s="6">
        <f>G195</f>
        <v>1926.93</v>
      </c>
      <c r="H197" s="6">
        <f>H195</f>
        <v>192.16</v>
      </c>
      <c r="I197" s="257">
        <f>I195</f>
        <v>2119.09</v>
      </c>
      <c r="J197" s="33"/>
      <c r="K197" s="261"/>
      <c r="L197" s="261"/>
      <c r="M197" s="64"/>
      <c r="N197" s="6">
        <f>N195+N196</f>
        <v>67.930000000000007</v>
      </c>
      <c r="O197" s="6">
        <f t="shared" ref="O197:V197" si="127">O195+O196</f>
        <v>7</v>
      </c>
      <c r="P197" s="6">
        <f t="shared" si="127"/>
        <v>74.930000000000007</v>
      </c>
      <c r="Q197" s="6">
        <f t="shared" si="127"/>
        <v>61.106999999999999</v>
      </c>
      <c r="R197" s="6">
        <f t="shared" si="127"/>
        <v>13.865</v>
      </c>
      <c r="S197" s="257">
        <f t="shared" si="127"/>
        <v>74.972000000000008</v>
      </c>
      <c r="T197" s="257">
        <f t="shared" si="127"/>
        <v>61.106999999999999</v>
      </c>
      <c r="U197" s="257">
        <f t="shared" si="127"/>
        <v>13.865</v>
      </c>
      <c r="V197" s="6">
        <f t="shared" si="127"/>
        <v>74.972000000000008</v>
      </c>
      <c r="W197" s="211">
        <f>V197/S197</f>
        <v>1</v>
      </c>
      <c r="X197" s="6">
        <f>X195+X196</f>
        <v>0</v>
      </c>
      <c r="Y197" s="6">
        <f>Y195+Y196</f>
        <v>0</v>
      </c>
      <c r="Z197" s="6">
        <f>Z195+Z196</f>
        <v>0</v>
      </c>
      <c r="AA197" s="224">
        <f>AA195</f>
        <v>1916.19</v>
      </c>
      <c r="AB197" s="257">
        <f>AB195</f>
        <v>202.90000000000009</v>
      </c>
      <c r="AC197" s="5"/>
    </row>
    <row r="198" spans="1:29" s="133" customFormat="1" ht="25.5">
      <c r="A198" s="412" t="s">
        <v>158</v>
      </c>
      <c r="B198" s="413"/>
      <c r="C198" s="413"/>
      <c r="D198" s="414"/>
      <c r="E198" s="130"/>
      <c r="F198" s="119">
        <f>F197+F193+F189</f>
        <v>8752.85</v>
      </c>
      <c r="G198" s="119">
        <f>G197+G193+G189</f>
        <v>9872.42</v>
      </c>
      <c r="H198" s="119">
        <f t="shared" ref="H198:I198" si="128">H197+H193+H189</f>
        <v>1462.96</v>
      </c>
      <c r="I198" s="119">
        <f t="shared" si="128"/>
        <v>11335.380000000001</v>
      </c>
      <c r="J198" s="120"/>
      <c r="K198" s="121"/>
      <c r="L198" s="121"/>
      <c r="M198" s="121"/>
      <c r="N198" s="119">
        <f>N197+N193+N189</f>
        <v>155.44</v>
      </c>
      <c r="O198" s="119">
        <f t="shared" ref="O198:V198" si="129">O197+O193+O189</f>
        <v>107.24000000000001</v>
      </c>
      <c r="P198" s="119">
        <f t="shared" si="129"/>
        <v>262.68</v>
      </c>
      <c r="Q198" s="119">
        <f t="shared" si="129"/>
        <v>136.84700000000001</v>
      </c>
      <c r="R198" s="119">
        <f t="shared" si="129"/>
        <v>119.94499999999999</v>
      </c>
      <c r="S198" s="257">
        <f t="shared" si="129"/>
        <v>256.79200000000003</v>
      </c>
      <c r="T198" s="257">
        <f t="shared" si="129"/>
        <v>136.84700000000001</v>
      </c>
      <c r="U198" s="257">
        <f t="shared" si="129"/>
        <v>119.94499999999999</v>
      </c>
      <c r="V198" s="119">
        <f t="shared" si="129"/>
        <v>256.79200000000003</v>
      </c>
      <c r="W198" s="213">
        <f t="shared" ref="W198" si="130">W197+W193+W189+W187</f>
        <v>4</v>
      </c>
      <c r="X198" s="119">
        <f t="shared" ref="X198:AB198" si="131">X197+X193+X189</f>
        <v>0</v>
      </c>
      <c r="Y198" s="119">
        <f t="shared" si="131"/>
        <v>0</v>
      </c>
      <c r="Z198" s="119">
        <f t="shared" si="131"/>
        <v>0</v>
      </c>
      <c r="AA198" s="224">
        <f t="shared" si="131"/>
        <v>10984</v>
      </c>
      <c r="AB198" s="119">
        <f t="shared" si="131"/>
        <v>351.37999999999943</v>
      </c>
      <c r="AC198" s="132"/>
    </row>
    <row r="199" spans="1:29">
      <c r="A199" s="397" t="s">
        <v>57</v>
      </c>
      <c r="B199" s="398"/>
      <c r="C199" s="398"/>
      <c r="D199" s="399"/>
      <c r="E199" s="2"/>
      <c r="F199" s="6"/>
      <c r="G199" s="6"/>
      <c r="H199" s="6"/>
      <c r="I199" s="257"/>
      <c r="J199" s="40"/>
      <c r="K199" s="12"/>
      <c r="L199" s="12"/>
      <c r="M199" s="109"/>
      <c r="N199" s="6"/>
      <c r="O199" s="6"/>
      <c r="P199" s="6"/>
      <c r="Q199" s="6"/>
      <c r="R199" s="6"/>
      <c r="S199" s="74"/>
      <c r="T199" s="266"/>
      <c r="U199" s="266"/>
      <c r="V199" s="4"/>
      <c r="W199" s="216"/>
      <c r="X199" s="4"/>
      <c r="Y199" s="4"/>
      <c r="Z199" s="4"/>
      <c r="AA199" s="273"/>
      <c r="AB199" s="266"/>
      <c r="AC199" s="5"/>
    </row>
    <row r="200" spans="1:29" ht="119.25" customHeight="1">
      <c r="A200" s="10">
        <v>66</v>
      </c>
      <c r="B200" s="5" t="s">
        <v>89</v>
      </c>
      <c r="C200" s="10">
        <v>66</v>
      </c>
      <c r="D200" s="11" t="s">
        <v>149</v>
      </c>
      <c r="E200" s="10">
        <v>115</v>
      </c>
      <c r="F200" s="8">
        <v>1626</v>
      </c>
      <c r="G200" s="8">
        <v>1782.66</v>
      </c>
      <c r="H200" s="8">
        <v>104.12</v>
      </c>
      <c r="I200" s="74">
        <f>G200+H200</f>
        <v>1886.7800000000002</v>
      </c>
      <c r="J200" s="37" t="s">
        <v>186</v>
      </c>
      <c r="K200" s="12">
        <v>41353</v>
      </c>
      <c r="L200" s="12">
        <v>41689</v>
      </c>
      <c r="M200" s="109" t="s">
        <v>487</v>
      </c>
      <c r="N200" s="8">
        <v>0</v>
      </c>
      <c r="O200" s="8">
        <v>14.1</v>
      </c>
      <c r="P200" s="8">
        <f>+O200+N200</f>
        <v>14.1</v>
      </c>
      <c r="Q200" s="8">
        <v>0</v>
      </c>
      <c r="R200" s="8">
        <v>14.1</v>
      </c>
      <c r="S200" s="74">
        <f>+R200+Q200</f>
        <v>14.1</v>
      </c>
      <c r="T200" s="74">
        <v>0</v>
      </c>
      <c r="U200" s="74">
        <v>14.1</v>
      </c>
      <c r="V200" s="4">
        <f>+U200+T200</f>
        <v>14.1</v>
      </c>
      <c r="W200" s="203">
        <f>+V200/S200</f>
        <v>1</v>
      </c>
      <c r="X200" s="266">
        <f t="shared" ref="X200:Y200" si="132">Q200-T200</f>
        <v>0</v>
      </c>
      <c r="Y200" s="266">
        <f t="shared" si="132"/>
        <v>0</v>
      </c>
      <c r="Z200" s="4">
        <f>X200+Y200</f>
        <v>0</v>
      </c>
      <c r="AA200" s="273">
        <v>1844.79</v>
      </c>
      <c r="AB200" s="266">
        <f>I200-AA200</f>
        <v>41.990000000000236</v>
      </c>
      <c r="AC200" s="5" t="s">
        <v>102</v>
      </c>
    </row>
    <row r="201" spans="1:29">
      <c r="A201" s="2"/>
      <c r="B201" s="2"/>
      <c r="C201" s="2"/>
      <c r="D201" s="2" t="s">
        <v>3</v>
      </c>
      <c r="E201" s="2"/>
      <c r="F201" s="6">
        <f>SUM(F200)</f>
        <v>1626</v>
      </c>
      <c r="G201" s="6">
        <f>SUM(G200)</f>
        <v>1782.66</v>
      </c>
      <c r="H201" s="6">
        <f>SUM(H200)</f>
        <v>104.12</v>
      </c>
      <c r="I201" s="257">
        <f>SUM(I200)</f>
        <v>1886.7800000000002</v>
      </c>
      <c r="J201" s="40"/>
      <c r="K201" s="12"/>
      <c r="L201" s="12"/>
      <c r="M201" s="109"/>
      <c r="N201" s="6">
        <f t="shared" ref="N201:V201" si="133">SUM(N200)</f>
        <v>0</v>
      </c>
      <c r="O201" s="6">
        <f>SUM(O200)</f>
        <v>14.1</v>
      </c>
      <c r="P201" s="6">
        <f t="shared" si="133"/>
        <v>14.1</v>
      </c>
      <c r="Q201" s="6">
        <f t="shared" si="133"/>
        <v>0</v>
      </c>
      <c r="R201" s="6">
        <f t="shared" si="133"/>
        <v>14.1</v>
      </c>
      <c r="S201" s="257">
        <f t="shared" si="133"/>
        <v>14.1</v>
      </c>
      <c r="T201" s="257">
        <f t="shared" si="133"/>
        <v>0</v>
      </c>
      <c r="U201" s="257">
        <f t="shared" si="133"/>
        <v>14.1</v>
      </c>
      <c r="V201" s="6">
        <f t="shared" si="133"/>
        <v>14.1</v>
      </c>
      <c r="W201" s="211">
        <f>+V201/S201</f>
        <v>1</v>
      </c>
      <c r="X201" s="6">
        <f t="shared" ref="X201:Y201" si="134">SUM(X200)</f>
        <v>0</v>
      </c>
      <c r="Y201" s="6">
        <f t="shared" si="134"/>
        <v>0</v>
      </c>
      <c r="Z201" s="6">
        <f>SUM(Z200)</f>
        <v>0</v>
      </c>
      <c r="AA201" s="224">
        <f t="shared" ref="AA201:AB201" si="135">SUM(AA200)</f>
        <v>1844.79</v>
      </c>
      <c r="AB201" s="257">
        <f t="shared" si="135"/>
        <v>41.990000000000236</v>
      </c>
      <c r="AC201" s="5"/>
    </row>
    <row r="202" spans="1:29" s="125" customFormat="1">
      <c r="A202" s="130"/>
      <c r="B202" s="130"/>
      <c r="C202" s="130"/>
      <c r="D202" s="130" t="s">
        <v>150</v>
      </c>
      <c r="E202" s="130"/>
      <c r="F202" s="119">
        <f t="shared" ref="F202:I202" si="136">F198+F182+F163+F141+F125</f>
        <v>64559.159999999996</v>
      </c>
      <c r="G202" s="119">
        <f t="shared" si="136"/>
        <v>70478.92</v>
      </c>
      <c r="H202" s="119">
        <f t="shared" si="136"/>
        <v>8549.7199999999993</v>
      </c>
      <c r="I202" s="119">
        <f t="shared" si="136"/>
        <v>79028.640000000014</v>
      </c>
      <c r="J202" s="134"/>
      <c r="K202" s="121"/>
      <c r="L202" s="121"/>
      <c r="M202" s="121"/>
      <c r="N202" s="119">
        <f>N198+N182+N163+N141+N125</f>
        <v>519.66</v>
      </c>
      <c r="O202" s="119">
        <f t="shared" ref="O202:AB202" si="137">O198+O182+O163+O141+O125</f>
        <v>981.23</v>
      </c>
      <c r="P202" s="119">
        <f t="shared" si="137"/>
        <v>1500.6399999999999</v>
      </c>
      <c r="Q202" s="119">
        <f t="shared" si="137"/>
        <v>429.09100000000001</v>
      </c>
      <c r="R202" s="119">
        <f t="shared" si="137"/>
        <v>1034.008</v>
      </c>
      <c r="S202" s="257">
        <f t="shared" si="137"/>
        <v>1463.0990000000002</v>
      </c>
      <c r="T202" s="119">
        <f t="shared" si="137"/>
        <v>429.09100000000001</v>
      </c>
      <c r="U202" s="119">
        <f t="shared" si="137"/>
        <v>1034.009</v>
      </c>
      <c r="V202" s="119">
        <f t="shared" si="137"/>
        <v>1463.1</v>
      </c>
      <c r="W202" s="213">
        <f t="shared" si="137"/>
        <v>18.000004511210356</v>
      </c>
      <c r="X202" s="119">
        <f t="shared" si="137"/>
        <v>0</v>
      </c>
      <c r="Y202" s="119">
        <f t="shared" si="137"/>
        <v>-9.9999999999766942E-4</v>
      </c>
      <c r="Z202" s="119">
        <f t="shared" si="137"/>
        <v>-9.9999999999766942E-4</v>
      </c>
      <c r="AA202" s="224">
        <f t="shared" si="137"/>
        <v>77343.86</v>
      </c>
      <c r="AB202" s="119">
        <f t="shared" si="137"/>
        <v>1831.1199999999992</v>
      </c>
      <c r="AC202" s="123"/>
    </row>
    <row r="203" spans="1:29" s="133" customFormat="1" ht="25.5">
      <c r="A203" s="132"/>
      <c r="B203" s="132"/>
      <c r="C203" s="132"/>
      <c r="D203" s="132" t="s">
        <v>427</v>
      </c>
      <c r="E203" s="132"/>
      <c r="F203" s="135">
        <f>F202+F113</f>
        <v>143924.81</v>
      </c>
      <c r="G203" s="135">
        <f t="shared" ref="G203:I203" si="138">G202+G113</f>
        <v>154178.40000000002</v>
      </c>
      <c r="H203" s="135">
        <f t="shared" si="138"/>
        <v>16921.703999999998</v>
      </c>
      <c r="I203" s="135">
        <f t="shared" si="138"/>
        <v>171094.02400000003</v>
      </c>
      <c r="J203" s="135"/>
      <c r="K203" s="135"/>
      <c r="L203" s="135"/>
      <c r="M203" s="135"/>
      <c r="N203" s="135">
        <f t="shared" ref="N203:Z203" si="139">N202+N113</f>
        <v>1446.9699999999998</v>
      </c>
      <c r="O203" s="135">
        <f t="shared" si="139"/>
        <v>2123.0330000000004</v>
      </c>
      <c r="P203" s="241">
        <f t="shared" si="139"/>
        <v>3569.7530000000002</v>
      </c>
      <c r="Q203" s="135">
        <f t="shared" si="139"/>
        <v>1134.182</v>
      </c>
      <c r="R203" s="135">
        <f t="shared" si="139"/>
        <v>2269.701</v>
      </c>
      <c r="S203" s="241">
        <f t="shared" si="139"/>
        <v>3403.8830000000003</v>
      </c>
      <c r="T203" s="135">
        <f t="shared" si="139"/>
        <v>1134.1779999999999</v>
      </c>
      <c r="U203" s="135">
        <f t="shared" si="139"/>
        <v>2269.7060000000001</v>
      </c>
      <c r="V203" s="242">
        <f t="shared" si="139"/>
        <v>3403.884</v>
      </c>
      <c r="W203" s="212">
        <f t="shared" si="139"/>
        <v>19.000004511210356</v>
      </c>
      <c r="X203" s="135">
        <f t="shared" si="139"/>
        <v>4.0000000000013358E-3</v>
      </c>
      <c r="Y203" s="119">
        <v>0</v>
      </c>
      <c r="Z203" s="135">
        <f t="shared" si="139"/>
        <v>-1.0000000000047748E-3</v>
      </c>
      <c r="AA203" s="241">
        <f>AA202+AA113</f>
        <v>168578.65999999997</v>
      </c>
      <c r="AB203" s="135">
        <f>AB202+AB113</f>
        <v>2784.804000000001</v>
      </c>
      <c r="AC203" s="135"/>
    </row>
    <row r="204" spans="1:29">
      <c r="T204" s="150"/>
      <c r="U204" s="150"/>
      <c r="V204" s="29"/>
    </row>
    <row r="205" spans="1:29">
      <c r="S205" s="150"/>
      <c r="T205" s="150"/>
      <c r="U205" s="150"/>
      <c r="V205" s="29"/>
      <c r="AA205" s="240">
        <f>AA203-'[1]Progress Report Phase-I (2)'!$AA$203</f>
        <v>168.79999999995925</v>
      </c>
    </row>
    <row r="206" spans="1:29">
      <c r="S206" s="150"/>
    </row>
    <row r="207" spans="1:29">
      <c r="T207" s="150"/>
      <c r="V207" s="29"/>
    </row>
    <row r="208" spans="1:29">
      <c r="U208" s="150"/>
      <c r="V208" s="29"/>
      <c r="AA208" s="240">
        <f>AA203-'[2]Progress Report Phase-I (2)'!$AA$203</f>
        <v>1185.7999999999593</v>
      </c>
    </row>
    <row r="213" spans="28:28">
      <c r="AB213" s="150">
        <f>168346.75-AA203</f>
        <v>-231.90999999997439</v>
      </c>
    </row>
  </sheetData>
  <mergeCells count="597">
    <mergeCell ref="AA195:AA196"/>
    <mergeCell ref="AB195:AB196"/>
    <mergeCell ref="AC195:AC196"/>
    <mergeCell ref="A197:D197"/>
    <mergeCell ref="A198:D198"/>
    <mergeCell ref="A199:D199"/>
    <mergeCell ref="H195:H196"/>
    <mergeCell ref="I195:I196"/>
    <mergeCell ref="J195:J196"/>
    <mergeCell ref="K195:K196"/>
    <mergeCell ref="L195:L196"/>
    <mergeCell ref="M195:M196"/>
    <mergeCell ref="A193:D193"/>
    <mergeCell ref="A194:D194"/>
    <mergeCell ref="A195:A196"/>
    <mergeCell ref="B195:B196"/>
    <mergeCell ref="F195:F196"/>
    <mergeCell ref="G195:G196"/>
    <mergeCell ref="K191:K192"/>
    <mergeCell ref="L191:L192"/>
    <mergeCell ref="M191:M192"/>
    <mergeCell ref="AA191:AA192"/>
    <mergeCell ref="AB191:AB192"/>
    <mergeCell ref="AC191:AC192"/>
    <mergeCell ref="AC184:AC186"/>
    <mergeCell ref="A189:D189"/>
    <mergeCell ref="A190:D190"/>
    <mergeCell ref="A191:A192"/>
    <mergeCell ref="B191:B192"/>
    <mergeCell ref="F191:F192"/>
    <mergeCell ref="G191:G192"/>
    <mergeCell ref="H191:H192"/>
    <mergeCell ref="I191:I192"/>
    <mergeCell ref="J191:J192"/>
    <mergeCell ref="J184:J186"/>
    <mergeCell ref="K184:K186"/>
    <mergeCell ref="L184:L186"/>
    <mergeCell ref="M184:M186"/>
    <mergeCell ref="AA184:AA186"/>
    <mergeCell ref="AB184:AB186"/>
    <mergeCell ref="AC179:AC180"/>
    <mergeCell ref="A181:D181"/>
    <mergeCell ref="A182:D182"/>
    <mergeCell ref="A183:D183"/>
    <mergeCell ref="A184:A186"/>
    <mergeCell ref="B184:B186"/>
    <mergeCell ref="F184:F186"/>
    <mergeCell ref="G184:G186"/>
    <mergeCell ref="H184:H186"/>
    <mergeCell ref="I184:I186"/>
    <mergeCell ref="J179:J180"/>
    <mergeCell ref="K179:K180"/>
    <mergeCell ref="L179:L180"/>
    <mergeCell ref="M179:M180"/>
    <mergeCell ref="AA179:AA180"/>
    <mergeCell ref="AB179:AB180"/>
    <mergeCell ref="AB173:AB174"/>
    <mergeCell ref="AC173:AC174"/>
    <mergeCell ref="A177:D177"/>
    <mergeCell ref="A178:D178"/>
    <mergeCell ref="A179:A180"/>
    <mergeCell ref="B179:B180"/>
    <mergeCell ref="F179:F180"/>
    <mergeCell ref="G179:G180"/>
    <mergeCell ref="H179:H180"/>
    <mergeCell ref="I179:I180"/>
    <mergeCell ref="I173:I174"/>
    <mergeCell ref="J173:J174"/>
    <mergeCell ref="K173:K174"/>
    <mergeCell ref="L173:L174"/>
    <mergeCell ref="M173:M174"/>
    <mergeCell ref="AA173:AA174"/>
    <mergeCell ref="A172:D172"/>
    <mergeCell ref="A173:A174"/>
    <mergeCell ref="B173:B174"/>
    <mergeCell ref="F173:F174"/>
    <mergeCell ref="G173:G174"/>
    <mergeCell ref="H173:H174"/>
    <mergeCell ref="L169:L170"/>
    <mergeCell ref="M169:M170"/>
    <mergeCell ref="AA169:AA170"/>
    <mergeCell ref="AB169:AB170"/>
    <mergeCell ref="AC169:AC170"/>
    <mergeCell ref="A171:D171"/>
    <mergeCell ref="F169:F170"/>
    <mergeCell ref="G169:G170"/>
    <mergeCell ref="H169:H170"/>
    <mergeCell ref="I169:I170"/>
    <mergeCell ref="J169:J170"/>
    <mergeCell ref="K169:K170"/>
    <mergeCell ref="A162:D162"/>
    <mergeCell ref="A163:D163"/>
    <mergeCell ref="A164:D164"/>
    <mergeCell ref="A166:D166"/>
    <mergeCell ref="A167:D167"/>
    <mergeCell ref="A169:A170"/>
    <mergeCell ref="B169:B170"/>
    <mergeCell ref="K159:K160"/>
    <mergeCell ref="L159:L160"/>
    <mergeCell ref="M159:M160"/>
    <mergeCell ref="AA159:AA160"/>
    <mergeCell ref="AB159:AB160"/>
    <mergeCell ref="AC159:AC160"/>
    <mergeCell ref="AC153:AC155"/>
    <mergeCell ref="A157:D157"/>
    <mergeCell ref="A158:D158"/>
    <mergeCell ref="A159:A160"/>
    <mergeCell ref="B159:B160"/>
    <mergeCell ref="F159:F160"/>
    <mergeCell ref="G159:G160"/>
    <mergeCell ref="H159:H160"/>
    <mergeCell ref="I159:I160"/>
    <mergeCell ref="J159:J160"/>
    <mergeCell ref="J153:J155"/>
    <mergeCell ref="K153:K155"/>
    <mergeCell ref="L153:L155"/>
    <mergeCell ref="M153:M155"/>
    <mergeCell ref="AA153:AA155"/>
    <mergeCell ref="AB153:AB155"/>
    <mergeCell ref="AB149:AB150"/>
    <mergeCell ref="AC149:AC150"/>
    <mergeCell ref="A151:D151"/>
    <mergeCell ref="A152:D152"/>
    <mergeCell ref="A153:A155"/>
    <mergeCell ref="B153:B155"/>
    <mergeCell ref="F153:F155"/>
    <mergeCell ref="G153:G155"/>
    <mergeCell ref="H153:H155"/>
    <mergeCell ref="I153:I155"/>
    <mergeCell ref="I149:I150"/>
    <mergeCell ref="J149:J150"/>
    <mergeCell ref="K149:K150"/>
    <mergeCell ref="L149:L150"/>
    <mergeCell ref="M149:M150"/>
    <mergeCell ref="AA149:AA150"/>
    <mergeCell ref="L145:L147"/>
    <mergeCell ref="M145:M147"/>
    <mergeCell ref="AA145:AA147"/>
    <mergeCell ref="AB145:AB147"/>
    <mergeCell ref="AC145:AC147"/>
    <mergeCell ref="A149:A150"/>
    <mergeCell ref="B149:B150"/>
    <mergeCell ref="F149:F150"/>
    <mergeCell ref="G149:G150"/>
    <mergeCell ref="H149:H150"/>
    <mergeCell ref="AB143:AB144"/>
    <mergeCell ref="AC143:AC144"/>
    <mergeCell ref="A145:A147"/>
    <mergeCell ref="B145:B147"/>
    <mergeCell ref="F145:F147"/>
    <mergeCell ref="G145:G147"/>
    <mergeCell ref="H145:H147"/>
    <mergeCell ref="I145:I147"/>
    <mergeCell ref="J145:J147"/>
    <mergeCell ref="K145:K147"/>
    <mergeCell ref="I143:I144"/>
    <mergeCell ref="J143:J144"/>
    <mergeCell ref="K143:K144"/>
    <mergeCell ref="L143:L144"/>
    <mergeCell ref="M143:M144"/>
    <mergeCell ref="AA143:AA144"/>
    <mergeCell ref="A142:D142"/>
    <mergeCell ref="A143:A144"/>
    <mergeCell ref="B143:B144"/>
    <mergeCell ref="F143:F144"/>
    <mergeCell ref="G143:G144"/>
    <mergeCell ref="H143:H144"/>
    <mergeCell ref="L137:L138"/>
    <mergeCell ref="M137:M138"/>
    <mergeCell ref="AA137:AA138"/>
    <mergeCell ref="AB137:AB138"/>
    <mergeCell ref="AC137:AC138"/>
    <mergeCell ref="A141:D141"/>
    <mergeCell ref="AB135:AB136"/>
    <mergeCell ref="AC135:AC136"/>
    <mergeCell ref="A137:A138"/>
    <mergeCell ref="B137:B138"/>
    <mergeCell ref="F137:F138"/>
    <mergeCell ref="G137:G138"/>
    <mergeCell ref="H137:H138"/>
    <mergeCell ref="I137:I138"/>
    <mergeCell ref="J137:J138"/>
    <mergeCell ref="K137:K138"/>
    <mergeCell ref="I135:I136"/>
    <mergeCell ref="J135:J136"/>
    <mergeCell ref="K135:K136"/>
    <mergeCell ref="L135:L136"/>
    <mergeCell ref="M135:M136"/>
    <mergeCell ref="AA135:AA136"/>
    <mergeCell ref="AC128:AC129"/>
    <mergeCell ref="A130:D130"/>
    <mergeCell ref="A131:D131"/>
    <mergeCell ref="A133:D133"/>
    <mergeCell ref="A134:D134"/>
    <mergeCell ref="A135:A136"/>
    <mergeCell ref="B135:B136"/>
    <mergeCell ref="F135:F136"/>
    <mergeCell ref="G135:G136"/>
    <mergeCell ref="H135:H136"/>
    <mergeCell ref="J128:J129"/>
    <mergeCell ref="K128:K129"/>
    <mergeCell ref="L128:L129"/>
    <mergeCell ref="M128:M129"/>
    <mergeCell ref="AA128:AA129"/>
    <mergeCell ref="AB128:AB129"/>
    <mergeCell ref="AC122:AC123"/>
    <mergeCell ref="A124:D124"/>
    <mergeCell ref="A125:D125"/>
    <mergeCell ref="A126:D126"/>
    <mergeCell ref="A128:A129"/>
    <mergeCell ref="B128:B129"/>
    <mergeCell ref="F128:F129"/>
    <mergeCell ref="G128:G129"/>
    <mergeCell ref="H128:H129"/>
    <mergeCell ref="I128:I129"/>
    <mergeCell ref="J122:J123"/>
    <mergeCell ref="K122:K123"/>
    <mergeCell ref="L122:L123"/>
    <mergeCell ref="M122:M123"/>
    <mergeCell ref="AA122:AA123"/>
    <mergeCell ref="AB122:AB123"/>
    <mergeCell ref="A122:A123"/>
    <mergeCell ref="B122:B123"/>
    <mergeCell ref="F122:F123"/>
    <mergeCell ref="G122:G123"/>
    <mergeCell ref="H122:H123"/>
    <mergeCell ref="I122:I123"/>
    <mergeCell ref="A113:D113"/>
    <mergeCell ref="A114:D114"/>
    <mergeCell ref="A115:D115"/>
    <mergeCell ref="A118:D118"/>
    <mergeCell ref="A120:D120"/>
    <mergeCell ref="A121:D121"/>
    <mergeCell ref="AB104:AB105"/>
    <mergeCell ref="AC104:AC105"/>
    <mergeCell ref="A106:D106"/>
    <mergeCell ref="A107:D107"/>
    <mergeCell ref="A111:D111"/>
    <mergeCell ref="A112:D112"/>
    <mergeCell ref="I104:I105"/>
    <mergeCell ref="J104:J105"/>
    <mergeCell ref="K104:K105"/>
    <mergeCell ref="L104:L105"/>
    <mergeCell ref="M104:M105"/>
    <mergeCell ref="AA104:AA105"/>
    <mergeCell ref="A103:D103"/>
    <mergeCell ref="A104:A105"/>
    <mergeCell ref="B104:B105"/>
    <mergeCell ref="F104:F105"/>
    <mergeCell ref="G104:G105"/>
    <mergeCell ref="H104:H105"/>
    <mergeCell ref="L98:L100"/>
    <mergeCell ref="M98:M100"/>
    <mergeCell ref="AA98:AA100"/>
    <mergeCell ref="AB98:AB100"/>
    <mergeCell ref="AC98:AC100"/>
    <mergeCell ref="A102:D102"/>
    <mergeCell ref="F98:F100"/>
    <mergeCell ref="G98:G100"/>
    <mergeCell ref="H98:H100"/>
    <mergeCell ref="I98:I100"/>
    <mergeCell ref="J98:J100"/>
    <mergeCell ref="K98:K100"/>
    <mergeCell ref="A93:D93"/>
    <mergeCell ref="A94:D94"/>
    <mergeCell ref="A95:D95"/>
    <mergeCell ref="A96:D96"/>
    <mergeCell ref="A98:A100"/>
    <mergeCell ref="B98:B100"/>
    <mergeCell ref="M87:M89"/>
    <mergeCell ref="AA87:AA89"/>
    <mergeCell ref="AB87:AB89"/>
    <mergeCell ref="AC87:AC89"/>
    <mergeCell ref="A90:D90"/>
    <mergeCell ref="A91:D91"/>
    <mergeCell ref="AC85:AC86"/>
    <mergeCell ref="A87:A89"/>
    <mergeCell ref="B87:B89"/>
    <mergeCell ref="F87:F89"/>
    <mergeCell ref="G87:G89"/>
    <mergeCell ref="H87:H89"/>
    <mergeCell ref="I87:I89"/>
    <mergeCell ref="J87:J89"/>
    <mergeCell ref="K87:K89"/>
    <mergeCell ref="L87:L89"/>
    <mergeCell ref="J85:J86"/>
    <mergeCell ref="K85:K86"/>
    <mergeCell ref="L85:L86"/>
    <mergeCell ref="M85:M86"/>
    <mergeCell ref="AA85:AA86"/>
    <mergeCell ref="AB85:AB86"/>
    <mergeCell ref="A85:A86"/>
    <mergeCell ref="B85:B86"/>
    <mergeCell ref="F85:F86"/>
    <mergeCell ref="G85:G86"/>
    <mergeCell ref="H85:H86"/>
    <mergeCell ref="I85:I86"/>
    <mergeCell ref="K83:K84"/>
    <mergeCell ref="L83:L84"/>
    <mergeCell ref="M83:M84"/>
    <mergeCell ref="AA83:AA84"/>
    <mergeCell ref="AB83:AB84"/>
    <mergeCell ref="AC83:AC84"/>
    <mergeCell ref="AA81:AA82"/>
    <mergeCell ref="AB81:AB82"/>
    <mergeCell ref="AC81:AC82"/>
    <mergeCell ref="A83:A84"/>
    <mergeCell ref="B83:B84"/>
    <mergeCell ref="F83:F84"/>
    <mergeCell ref="G83:G84"/>
    <mergeCell ref="H83:H84"/>
    <mergeCell ref="I83:I84"/>
    <mergeCell ref="J83:J84"/>
    <mergeCell ref="H81:H82"/>
    <mergeCell ref="I81:I82"/>
    <mergeCell ref="J81:J82"/>
    <mergeCell ref="K81:K82"/>
    <mergeCell ref="L81:L82"/>
    <mergeCell ref="M81:M82"/>
    <mergeCell ref="A79:D79"/>
    <mergeCell ref="A80:D80"/>
    <mergeCell ref="A81:A82"/>
    <mergeCell ref="B81:B82"/>
    <mergeCell ref="F81:F82"/>
    <mergeCell ref="G81:G82"/>
    <mergeCell ref="K76:K78"/>
    <mergeCell ref="L76:L78"/>
    <mergeCell ref="M76:M78"/>
    <mergeCell ref="AA76:AA78"/>
    <mergeCell ref="AB76:AB78"/>
    <mergeCell ref="AC76:AC78"/>
    <mergeCell ref="AA74:AA75"/>
    <mergeCell ref="AB74:AB75"/>
    <mergeCell ref="AC74:AC75"/>
    <mergeCell ref="A76:A78"/>
    <mergeCell ref="B76:B78"/>
    <mergeCell ref="F76:F78"/>
    <mergeCell ref="G76:G78"/>
    <mergeCell ref="H76:H78"/>
    <mergeCell ref="I76:I78"/>
    <mergeCell ref="J76:J78"/>
    <mergeCell ref="H74:H75"/>
    <mergeCell ref="I74:I75"/>
    <mergeCell ref="J74:J75"/>
    <mergeCell ref="K74:K75"/>
    <mergeCell ref="L74:L75"/>
    <mergeCell ref="M74:M75"/>
    <mergeCell ref="A72:D72"/>
    <mergeCell ref="A73:D73"/>
    <mergeCell ref="A74:A75"/>
    <mergeCell ref="B74:B75"/>
    <mergeCell ref="F74:F75"/>
    <mergeCell ref="G74:G75"/>
    <mergeCell ref="K70:K71"/>
    <mergeCell ref="L70:L71"/>
    <mergeCell ref="M70:M71"/>
    <mergeCell ref="AA70:AA71"/>
    <mergeCell ref="AB70:AB71"/>
    <mergeCell ref="AC70:AC71"/>
    <mergeCell ref="AA68:AA69"/>
    <mergeCell ref="AB68:AB69"/>
    <mergeCell ref="AC68:AC69"/>
    <mergeCell ref="A70:A71"/>
    <mergeCell ref="B70:B71"/>
    <mergeCell ref="F70:F71"/>
    <mergeCell ref="G70:G71"/>
    <mergeCell ref="H70:H71"/>
    <mergeCell ref="I70:I71"/>
    <mergeCell ref="J70:J71"/>
    <mergeCell ref="H68:H69"/>
    <mergeCell ref="I68:I69"/>
    <mergeCell ref="J68:J69"/>
    <mergeCell ref="K68:K69"/>
    <mergeCell ref="L68:L69"/>
    <mergeCell ref="M68:M69"/>
    <mergeCell ref="A65:D65"/>
    <mergeCell ref="A66:D66"/>
    <mergeCell ref="A68:A69"/>
    <mergeCell ref="B68:B69"/>
    <mergeCell ref="F68:F69"/>
    <mergeCell ref="G68:G69"/>
    <mergeCell ref="M61:M62"/>
    <mergeCell ref="AA61:AA62"/>
    <mergeCell ref="AB61:AB62"/>
    <mergeCell ref="AC61:AC62"/>
    <mergeCell ref="A63:D63"/>
    <mergeCell ref="A64:D64"/>
    <mergeCell ref="AC59:AC60"/>
    <mergeCell ref="A61:A62"/>
    <mergeCell ref="B61:B62"/>
    <mergeCell ref="F61:F62"/>
    <mergeCell ref="G61:G62"/>
    <mergeCell ref="H61:H62"/>
    <mergeCell ref="I61:I62"/>
    <mergeCell ref="J61:J62"/>
    <mergeCell ref="K61:K62"/>
    <mergeCell ref="L61:L62"/>
    <mergeCell ref="J59:J60"/>
    <mergeCell ref="K59:K60"/>
    <mergeCell ref="L59:L60"/>
    <mergeCell ref="M59:M60"/>
    <mergeCell ref="AA59:AA60"/>
    <mergeCell ref="AB59:AB60"/>
    <mergeCell ref="AB55:AB56"/>
    <mergeCell ref="AC55:AC56"/>
    <mergeCell ref="A57:D57"/>
    <mergeCell ref="A58:D58"/>
    <mergeCell ref="A59:A60"/>
    <mergeCell ref="B59:B60"/>
    <mergeCell ref="F59:F60"/>
    <mergeCell ref="G59:G60"/>
    <mergeCell ref="H59:H60"/>
    <mergeCell ref="I59:I60"/>
    <mergeCell ref="I55:I56"/>
    <mergeCell ref="J55:J56"/>
    <mergeCell ref="K55:K56"/>
    <mergeCell ref="L55:L56"/>
    <mergeCell ref="M55:M56"/>
    <mergeCell ref="AA55:AA56"/>
    <mergeCell ref="A54:D54"/>
    <mergeCell ref="A55:A56"/>
    <mergeCell ref="B55:B56"/>
    <mergeCell ref="F55:F56"/>
    <mergeCell ref="G55:G56"/>
    <mergeCell ref="H55:H56"/>
    <mergeCell ref="W50:W51"/>
    <mergeCell ref="Z50:Z51"/>
    <mergeCell ref="AA50:AA51"/>
    <mergeCell ref="AB50:AB51"/>
    <mergeCell ref="AC50:AC51"/>
    <mergeCell ref="A53:D53"/>
    <mergeCell ref="Q50:Q51"/>
    <mergeCell ref="R50:R51"/>
    <mergeCell ref="S50:S51"/>
    <mergeCell ref="T50:T51"/>
    <mergeCell ref="U50:U51"/>
    <mergeCell ref="V50:V51"/>
    <mergeCell ref="K50:K51"/>
    <mergeCell ref="L50:L51"/>
    <mergeCell ref="M50:M51"/>
    <mergeCell ref="N50:N51"/>
    <mergeCell ref="O50:O51"/>
    <mergeCell ref="P50:P51"/>
    <mergeCell ref="AC46:AC49"/>
    <mergeCell ref="A50:A51"/>
    <mergeCell ref="B50:B51"/>
    <mergeCell ref="C50:C51"/>
    <mergeCell ref="E50:E51"/>
    <mergeCell ref="F50:F51"/>
    <mergeCell ref="G50:G51"/>
    <mergeCell ref="H50:H51"/>
    <mergeCell ref="I50:I51"/>
    <mergeCell ref="J50:J51"/>
    <mergeCell ref="J46:J49"/>
    <mergeCell ref="K46:K49"/>
    <mergeCell ref="L46:L49"/>
    <mergeCell ref="M46:M49"/>
    <mergeCell ref="AA46:AA49"/>
    <mergeCell ref="AB46:AB49"/>
    <mergeCell ref="AB41:AB43"/>
    <mergeCell ref="AC41:AC43"/>
    <mergeCell ref="A44:D44"/>
    <mergeCell ref="A45:D45"/>
    <mergeCell ref="A46:A49"/>
    <mergeCell ref="B46:B49"/>
    <mergeCell ref="F46:F49"/>
    <mergeCell ref="G46:G49"/>
    <mergeCell ref="H46:H49"/>
    <mergeCell ref="I46:I49"/>
    <mergeCell ref="I41:I43"/>
    <mergeCell ref="J41:J43"/>
    <mergeCell ref="K41:K43"/>
    <mergeCell ref="L41:L43"/>
    <mergeCell ref="M41:M43"/>
    <mergeCell ref="AA41:AA43"/>
    <mergeCell ref="AC35:AC36"/>
    <mergeCell ref="A37:D37"/>
    <mergeCell ref="A38:D38"/>
    <mergeCell ref="A39:D39"/>
    <mergeCell ref="A40:D40"/>
    <mergeCell ref="A41:A43"/>
    <mergeCell ref="B41:B43"/>
    <mergeCell ref="F41:F43"/>
    <mergeCell ref="G41:G43"/>
    <mergeCell ref="H41:H43"/>
    <mergeCell ref="J35:J36"/>
    <mergeCell ref="K35:K36"/>
    <mergeCell ref="L35:L36"/>
    <mergeCell ref="M35:M36"/>
    <mergeCell ref="AA35:AA36"/>
    <mergeCell ref="AB35:AB36"/>
    <mergeCell ref="AB31:AB32"/>
    <mergeCell ref="AC31:AC32"/>
    <mergeCell ref="A33:D33"/>
    <mergeCell ref="A34:D34"/>
    <mergeCell ref="A35:A36"/>
    <mergeCell ref="B35:B36"/>
    <mergeCell ref="F35:F36"/>
    <mergeCell ref="G35:G36"/>
    <mergeCell ref="H35:H36"/>
    <mergeCell ref="I35:I36"/>
    <mergeCell ref="I31:I32"/>
    <mergeCell ref="J31:J32"/>
    <mergeCell ref="K31:K32"/>
    <mergeCell ref="L31:L32"/>
    <mergeCell ref="M31:M32"/>
    <mergeCell ref="AA31:AA32"/>
    <mergeCell ref="AA25:AA26"/>
    <mergeCell ref="AB25:AB26"/>
    <mergeCell ref="AC25:AC26"/>
    <mergeCell ref="A29:D29"/>
    <mergeCell ref="A30:D30"/>
    <mergeCell ref="A31:A32"/>
    <mergeCell ref="B31:B32"/>
    <mergeCell ref="F31:F32"/>
    <mergeCell ref="G31:G32"/>
    <mergeCell ref="H31:H32"/>
    <mergeCell ref="H25:H26"/>
    <mergeCell ref="I25:I26"/>
    <mergeCell ref="J25:J26"/>
    <mergeCell ref="K25:K26"/>
    <mergeCell ref="L25:L26"/>
    <mergeCell ref="M25:M26"/>
    <mergeCell ref="A23:D23"/>
    <mergeCell ref="A24:D24"/>
    <mergeCell ref="A25:A26"/>
    <mergeCell ref="B25:B26"/>
    <mergeCell ref="F25:F26"/>
    <mergeCell ref="G25:G26"/>
    <mergeCell ref="K18:K19"/>
    <mergeCell ref="L18:L19"/>
    <mergeCell ref="M18:M19"/>
    <mergeCell ref="AA18:AA19"/>
    <mergeCell ref="AB18:AB19"/>
    <mergeCell ref="AC18:AC19"/>
    <mergeCell ref="AC11:AC13"/>
    <mergeCell ref="A14:D14"/>
    <mergeCell ref="A15:D15"/>
    <mergeCell ref="A18:A19"/>
    <mergeCell ref="B18:B19"/>
    <mergeCell ref="F18:F19"/>
    <mergeCell ref="G18:G19"/>
    <mergeCell ref="H18:H19"/>
    <mergeCell ref="I18:I19"/>
    <mergeCell ref="J18:J19"/>
    <mergeCell ref="J11:J13"/>
    <mergeCell ref="K11:K13"/>
    <mergeCell ref="L11:L13"/>
    <mergeCell ref="M11:M13"/>
    <mergeCell ref="AA11:AA13"/>
    <mergeCell ref="AB11:AB13"/>
    <mergeCell ref="A11:A13"/>
    <mergeCell ref="B11:B13"/>
    <mergeCell ref="F11:F13"/>
    <mergeCell ref="G11:G13"/>
    <mergeCell ref="H11:H13"/>
    <mergeCell ref="I11:I13"/>
    <mergeCell ref="Z5:Z6"/>
    <mergeCell ref="AA5:AA6"/>
    <mergeCell ref="AB5:AB6"/>
    <mergeCell ref="A8:D8"/>
    <mergeCell ref="A9:D9"/>
    <mergeCell ref="E9:AC9"/>
    <mergeCell ref="T5:T6"/>
    <mergeCell ref="U5:U6"/>
    <mergeCell ref="V5:V6"/>
    <mergeCell ref="W5:W6"/>
    <mergeCell ref="X5:X6"/>
    <mergeCell ref="Y5:Y6"/>
    <mergeCell ref="T4:W4"/>
    <mergeCell ref="X4:Z4"/>
    <mergeCell ref="AC4:AC6"/>
    <mergeCell ref="K5:K6"/>
    <mergeCell ref="L5:L6"/>
    <mergeCell ref="M5:M6"/>
    <mergeCell ref="N5:N6"/>
    <mergeCell ref="O5:O6"/>
    <mergeCell ref="P5:P6"/>
    <mergeCell ref="Q5:Q6"/>
    <mergeCell ref="H4:H6"/>
    <mergeCell ref="I4:I6"/>
    <mergeCell ref="J4:J6"/>
    <mergeCell ref="K4:M4"/>
    <mergeCell ref="N4:P4"/>
    <mergeCell ref="Q4:S4"/>
    <mergeCell ref="R5:R6"/>
    <mergeCell ref="S5:S6"/>
    <mergeCell ref="A1:AC1"/>
    <mergeCell ref="A2:AC2"/>
    <mergeCell ref="A3:AC3"/>
    <mergeCell ref="A4:A6"/>
    <mergeCell ref="B4:B6"/>
    <mergeCell ref="C4:C6"/>
    <mergeCell ref="D4:D6"/>
    <mergeCell ref="E4:E6"/>
    <mergeCell ref="F4:F6"/>
    <mergeCell ref="G4:G6"/>
  </mergeCells>
  <printOptions horizontalCentered="1"/>
  <pageMargins left="0.23622047244094491" right="0.23622047244094491" top="0.31496062992125984" bottom="0.43307086614173229" header="0.19685039370078741" footer="0.31496062992125984"/>
  <pageSetup paperSize="9" scale="75" orientation="landscape" r:id="rId1"/>
  <headerFooter>
    <oddFooter>Page &amp;P of &amp;N</oddFooter>
  </headerFooter>
  <rowBreaks count="2" manualBreakCount="2">
    <brk id="10" max="28" man="1"/>
    <brk id="14" max="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Progress Report Phase-I (2)</vt:lpstr>
      <vt:lpstr>District wise</vt:lpstr>
      <vt:lpstr>Progress Report Phase-I (3)</vt:lpstr>
      <vt:lpstr>'District wise'!Print_Area</vt:lpstr>
      <vt:lpstr>'Progress Report Phase-I (2)'!Print_Area</vt:lpstr>
      <vt:lpstr>'Progress Report Phase-I (3)'!Print_Area</vt:lpstr>
      <vt:lpstr>'Progress Report Phase-I (2)'!Print_Titles</vt:lpstr>
      <vt:lpstr>'Progress Report Phase-I (3)'!Print_Titles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SHDP</dc:creator>
  <cp:lastModifiedBy>Dell</cp:lastModifiedBy>
  <cp:lastPrinted>2022-01-11T10:05:16Z</cp:lastPrinted>
  <dcterms:created xsi:type="dcterms:W3CDTF">2012-10-31T05:50:42Z</dcterms:created>
  <dcterms:modified xsi:type="dcterms:W3CDTF">2022-01-11T10:05:50Z</dcterms:modified>
</cp:coreProperties>
</file>