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0490" windowHeight="7755"/>
  </bookViews>
  <sheets>
    <sheet name="Phase II" sheetId="8" r:id="rId1"/>
    <sheet name="District wise" sheetId="9" r:id="rId2"/>
    <sheet name="Sheet1" sheetId="10" r:id="rId3"/>
  </sheets>
  <externalReferences>
    <externalReference r:id="rId4"/>
    <externalReference r:id="rId5"/>
  </externalReferences>
  <definedNames>
    <definedName name="_xlnm._FilterDatabase" localSheetId="0" hidden="1">'Phase II'!$AA$1:$AA$231</definedName>
    <definedName name="finI_40">'[1]South Zone'!$T$113</definedName>
    <definedName name="finI_41">'[1]South Zone'!$T$117</definedName>
    <definedName name="finI_42">'[1]South Zone'!$T$118</definedName>
    <definedName name="finI_43">'[1]South Zone'!$T$122</definedName>
    <definedName name="finI_44">'[1]South Zone'!$T$125</definedName>
    <definedName name="finI_45">'[1]South Zone'!$T$127</definedName>
    <definedName name="finI_46">'[1]South Zone'!$T$129</definedName>
    <definedName name="finI_47">'[1]South Zone'!$T$132</definedName>
    <definedName name="finI_48">'[1]South Zone'!$T$134</definedName>
    <definedName name="finI_49">'[1]South Zone'!$T$137</definedName>
    <definedName name="finI_50">'[1]South Zone'!$T$138</definedName>
    <definedName name="finI_51">'[1]South Zone'!$T$142</definedName>
    <definedName name="finI_52">'[1]South Zone'!$T$145</definedName>
    <definedName name="finI_53">'[1]South Zone'!$T$148</definedName>
    <definedName name="finI_54">'[1]South Zone'!$T$150</definedName>
    <definedName name="finI_55">'[1]South Zone'!#REF!</definedName>
    <definedName name="finI_56">'[1]South Zone'!#REF!</definedName>
    <definedName name="finI_57">'[1]South Zone'!#REF!</definedName>
    <definedName name="finI_58">'[1]South Zone'!#REF!</definedName>
    <definedName name="finI_59">'[1]South Zone'!#REF!</definedName>
    <definedName name="finI_60">'[1]South Zone'!#REF!</definedName>
    <definedName name="finI_61">'[1]South Zone'!#REF!</definedName>
    <definedName name="finI_62">'[1]South Zone'!$T$171</definedName>
    <definedName name="finI_63">'[1]South Zone'!$T$174</definedName>
    <definedName name="finI_64">'[1]South Zone'!$T$177</definedName>
    <definedName name="finI_65">'[1]South Zone'!$T$181</definedName>
    <definedName name="finI_66">'[1]South Zone'!#REF!</definedName>
    <definedName name="finR_38">'[1]South Zone'!$U$107</definedName>
    <definedName name="finR_39">'[1]South Zone'!$U$110</definedName>
    <definedName name="finR_40">'[1]South Zone'!$U$113</definedName>
    <definedName name="finR_41">'[1]South Zone'!$U$117</definedName>
    <definedName name="finR_42">'[1]South Zone'!$U$118</definedName>
    <definedName name="finR_43">'[1]South Zone'!$U$122</definedName>
    <definedName name="finR_44">'[1]South Zone'!$U$125</definedName>
    <definedName name="finR_45">'[1]South Zone'!$U$127</definedName>
    <definedName name="finR_46">'[1]South Zone'!$U$129</definedName>
    <definedName name="finR_47">'[1]South Zone'!$U$132</definedName>
    <definedName name="finR_48">'[1]South Zone'!$U$134</definedName>
    <definedName name="finR_49">'[1]South Zone'!$U$137</definedName>
    <definedName name="finR_50">'[1]South Zone'!$U$138</definedName>
    <definedName name="finR_51">'[1]South Zone'!$U$142</definedName>
    <definedName name="finR_52">'[1]South Zone'!$U$145</definedName>
    <definedName name="finR_53">'[1]South Zone'!$U$148</definedName>
    <definedName name="finR_54">'[1]South Zone'!$U$150</definedName>
    <definedName name="finR_55">'[1]South Zone'!#REF!</definedName>
    <definedName name="finR_56">'[1]South Zone'!#REF!</definedName>
    <definedName name="finR_57">'[1]South Zone'!#REF!</definedName>
    <definedName name="finR_58">'[1]South Zone'!#REF!</definedName>
    <definedName name="finR_59">'[1]South Zone'!#REF!</definedName>
    <definedName name="finR_60">'[1]South Zone'!#REF!</definedName>
    <definedName name="finR_61">'[1]South Zone'!#REF!</definedName>
    <definedName name="finR_62">'[1]South Zone'!$U$171</definedName>
    <definedName name="finR_63">'[1]South Zone'!$U$174</definedName>
    <definedName name="finR_64">'[1]South Zone'!$U$177</definedName>
    <definedName name="finR_65">'[1]South Zone'!$U$181</definedName>
    <definedName name="finR_66">'[1]South Zone'!#REF!</definedName>
    <definedName name="phyI_38">'[1]South Zone'!$P$107</definedName>
    <definedName name="phyI_39">'[1]South Zone'!$P$110</definedName>
    <definedName name="phyI_40">'[1]South Zone'!$P$113</definedName>
    <definedName name="phyI_41">'[1]South Zone'!$P$117</definedName>
    <definedName name="phyI_42">'[1]South Zone'!$P$118</definedName>
    <definedName name="phyI_43">'[1]South Zone'!$P$122</definedName>
    <definedName name="phyI_44">'[1]South Zone'!$P$125</definedName>
    <definedName name="phyI_45">'[1]South Zone'!$P$127</definedName>
    <definedName name="phyI_46">'[1]South Zone'!$P$129</definedName>
    <definedName name="phyI_47">'[1]South Zone'!$P$132</definedName>
    <definedName name="phyI_48">'[1]South Zone'!$P$134</definedName>
    <definedName name="phyI_49">'[1]South Zone'!$P$137</definedName>
    <definedName name="phyI_50">'[1]South Zone'!$P$138</definedName>
    <definedName name="phyI_51">'[1]South Zone'!$P$142</definedName>
    <definedName name="phyI_52">'[1]South Zone'!$P$145</definedName>
    <definedName name="phyI_53">'[1]South Zone'!$P$148</definedName>
    <definedName name="phyI_54">'[1]South Zone'!$P$150</definedName>
    <definedName name="phyI_55">'[1]South Zone'!#REF!</definedName>
    <definedName name="phyI_56">'[1]South Zone'!#REF!</definedName>
    <definedName name="phyI_57">'[1]South Zone'!#REF!</definedName>
    <definedName name="phyI_58">'[1]South Zone'!#REF!</definedName>
    <definedName name="phyI_59">'[1]South Zone'!#REF!</definedName>
    <definedName name="phyI_60">'[1]South Zone'!#REF!</definedName>
    <definedName name="phyI_61">'[1]South Zone'!#REF!</definedName>
    <definedName name="phyI_66">'[1]South Zone'!#REF!</definedName>
    <definedName name="phyR_38">'[1]South Zone'!$Q$107</definedName>
    <definedName name="phyR_39">'[1]South Zone'!$Q$110</definedName>
    <definedName name="phyR_40">'[1]South Zone'!$Q$113</definedName>
    <definedName name="phyR_41">'[1]South Zone'!$Q$117</definedName>
    <definedName name="phyR_42">'[1]South Zone'!$Q$118</definedName>
    <definedName name="phyR_43">'[1]South Zone'!$Q$122</definedName>
    <definedName name="phyR_44">'[1]South Zone'!$Q$125</definedName>
    <definedName name="phyR_45">'[1]South Zone'!$Q$127</definedName>
    <definedName name="phyR_46">'[1]South Zone'!$Q$129</definedName>
    <definedName name="phyR_47">'[1]South Zone'!$Q$132</definedName>
    <definedName name="phyR_48">'[1]South Zone'!$Q$134</definedName>
    <definedName name="phyR_49">'[1]South Zone'!$Q$137</definedName>
    <definedName name="phyR_50">'[1]South Zone'!$Q$138</definedName>
    <definedName name="phyR_51">'[1]South Zone'!$Q$142</definedName>
    <definedName name="phyR_52">'[1]South Zone'!$Q$145</definedName>
    <definedName name="phyR_53">'[1]South Zone'!$Q$148</definedName>
    <definedName name="phyR_54">'[1]South Zone'!$Q$150</definedName>
    <definedName name="phyR_55">'[1]South Zone'!#REF!</definedName>
    <definedName name="phyR_56">'[1]South Zone'!#REF!</definedName>
    <definedName name="phyR_57">'[1]South Zone'!#REF!</definedName>
    <definedName name="phyR_58">'[1]South Zone'!#REF!</definedName>
    <definedName name="phyR_59">'[1]South Zone'!#REF!</definedName>
    <definedName name="phyR_60">'[1]South Zone'!#REF!</definedName>
    <definedName name="phyR_61">'[1]South Zone'!#REF!</definedName>
    <definedName name="phyR_66">'[1]South Zone'!#REF!</definedName>
    <definedName name="_xlnm.Print_Area" localSheetId="1">'District wise'!$A$1:$F$33</definedName>
    <definedName name="_xlnm.Print_Area" localSheetId="0">'Phase II'!$A$1:$AF$222</definedName>
    <definedName name="_xlnm.Print_Titles" localSheetId="0">'Phase II'!$4:$6</definedName>
  </definedNames>
  <calcPr calcId="124519" forceFullCalc="1"/>
</workbook>
</file>

<file path=xl/calcChain.xml><?xml version="1.0" encoding="utf-8"?>
<calcChain xmlns="http://schemas.openxmlformats.org/spreadsheetml/2006/main">
  <c r="K226" i="8"/>
  <c r="J152" l="1"/>
  <c r="J156"/>
  <c r="D33" i="9"/>
  <c r="C33"/>
  <c r="T216" i="8"/>
  <c r="X216"/>
  <c r="T28"/>
  <c r="J157" l="1"/>
  <c r="J17"/>
  <c r="K76" l="1"/>
  <c r="T151" l="1"/>
  <c r="T149"/>
  <c r="W148"/>
  <c r="T148"/>
  <c r="X195" l="1"/>
  <c r="U151" l="1"/>
  <c r="T136" l="1"/>
  <c r="AE76"/>
  <c r="X155" l="1"/>
  <c r="X214"/>
  <c r="V215"/>
  <c r="W215"/>
  <c r="U194" l="1"/>
  <c r="R118"/>
  <c r="AE77"/>
  <c r="Z218"/>
  <c r="Z215"/>
  <c r="Z208"/>
  <c r="Z204"/>
  <c r="Z199"/>
  <c r="Z196"/>
  <c r="Z189"/>
  <c r="Z186"/>
  <c r="Z190" s="1"/>
  <c r="Z181"/>
  <c r="Z178"/>
  <c r="Z172"/>
  <c r="Z167"/>
  <c r="Z163"/>
  <c r="Z156"/>
  <c r="Z152"/>
  <c r="Z141"/>
  <c r="Z142" s="1"/>
  <c r="Z132"/>
  <c r="Z128"/>
  <c r="Z123"/>
  <c r="Z124" s="1"/>
  <c r="Z119"/>
  <c r="Z116"/>
  <c r="Z108"/>
  <c r="Z103"/>
  <c r="Z97"/>
  <c r="Z84"/>
  <c r="Z77"/>
  <c r="AA76"/>
  <c r="Z74"/>
  <c r="Z60"/>
  <c r="Z51"/>
  <c r="Z45"/>
  <c r="Z39"/>
  <c r="Z35"/>
  <c r="AA34"/>
  <c r="AA32"/>
  <c r="Z30"/>
  <c r="AA27"/>
  <c r="AA26"/>
  <c r="Z22"/>
  <c r="Z18"/>
  <c r="AA17"/>
  <c r="AA16"/>
  <c r="AA14"/>
  <c r="AA13"/>
  <c r="Z11"/>
  <c r="AA9"/>
  <c r="F11" i="9" l="1"/>
  <c r="F16"/>
  <c r="F20"/>
  <c r="F9"/>
  <c r="F28"/>
  <c r="F18"/>
  <c r="F26"/>
  <c r="F6"/>
  <c r="F24"/>
  <c r="F4"/>
  <c r="F10"/>
  <c r="F27"/>
  <c r="F15"/>
  <c r="F14"/>
  <c r="F8"/>
  <c r="F5"/>
  <c r="F12"/>
  <c r="F25"/>
  <c r="F30"/>
  <c r="F13"/>
  <c r="F7"/>
  <c r="Z200" i="8"/>
  <c r="Z109"/>
  <c r="Z85"/>
  <c r="Z23"/>
  <c r="Z46"/>
  <c r="Z211"/>
  <c r="Z134"/>
  <c r="Z157"/>
  <c r="Z219"/>
  <c r="Z191"/>
  <c r="Z173"/>
  <c r="F31" i="9" l="1"/>
  <c r="F32"/>
  <c r="Z143" i="8"/>
  <c r="F19" i="9"/>
  <c r="Z110" i="8"/>
  <c r="Z220"/>
  <c r="Z221" l="1"/>
  <c r="Z222" s="1"/>
  <c r="Z224" s="1"/>
  <c r="AB65" l="1"/>
  <c r="AC65"/>
  <c r="X131"/>
  <c r="X130"/>
  <c r="X129"/>
  <c r="AC217"/>
  <c r="AB217"/>
  <c r="AC216"/>
  <c r="AB216"/>
  <c r="AB214"/>
  <c r="AC213"/>
  <c r="AB213"/>
  <c r="AC210"/>
  <c r="AB210"/>
  <c r="AC209"/>
  <c r="AB209"/>
  <c r="AC207"/>
  <c r="AB207"/>
  <c r="AC206"/>
  <c r="AB206"/>
  <c r="AB205"/>
  <c r="AB203"/>
  <c r="AC202"/>
  <c r="AB202"/>
  <c r="AC198"/>
  <c r="AB198"/>
  <c r="AC197"/>
  <c r="AB197"/>
  <c r="AC195"/>
  <c r="AB195"/>
  <c r="AC194"/>
  <c r="AB194"/>
  <c r="AC188"/>
  <c r="AB188"/>
  <c r="AC187"/>
  <c r="AB187"/>
  <c r="AC185"/>
  <c r="AB185"/>
  <c r="AC184"/>
  <c r="AB184"/>
  <c r="AC183"/>
  <c r="AB183"/>
  <c r="AC180"/>
  <c r="AB180"/>
  <c r="AC177"/>
  <c r="AB177"/>
  <c r="AC176"/>
  <c r="AB176"/>
  <c r="AC175"/>
  <c r="AB175"/>
  <c r="AC171"/>
  <c r="AB171"/>
  <c r="AC170"/>
  <c r="AB170"/>
  <c r="AC169"/>
  <c r="AB169"/>
  <c r="AC166"/>
  <c r="AB166"/>
  <c r="AC165"/>
  <c r="AB165"/>
  <c r="AC162"/>
  <c r="AB162"/>
  <c r="AC161"/>
  <c r="AB161"/>
  <c r="AC160"/>
  <c r="AB160"/>
  <c r="AC155"/>
  <c r="AB155"/>
  <c r="AB154"/>
  <c r="AC151"/>
  <c r="AB151"/>
  <c r="AC150"/>
  <c r="AB150"/>
  <c r="AC149"/>
  <c r="AB149"/>
  <c r="AC148"/>
  <c r="AB148"/>
  <c r="AB147"/>
  <c r="AC146"/>
  <c r="AB146"/>
  <c r="AC140"/>
  <c r="AB140"/>
  <c r="AB139"/>
  <c r="AC138"/>
  <c r="AB138"/>
  <c r="AC137"/>
  <c r="AB137"/>
  <c r="AC136"/>
  <c r="AB136"/>
  <c r="AC133"/>
  <c r="AB133"/>
  <c r="AC131"/>
  <c r="AB131"/>
  <c r="AC130"/>
  <c r="AB130"/>
  <c r="AC129"/>
  <c r="AB129"/>
  <c r="AC127"/>
  <c r="AB127"/>
  <c r="AC126"/>
  <c r="AB126"/>
  <c r="AC122"/>
  <c r="AB122"/>
  <c r="AC121"/>
  <c r="AB121"/>
  <c r="AB118"/>
  <c r="AB117"/>
  <c r="AB115"/>
  <c r="AC114"/>
  <c r="AB114"/>
  <c r="AB113"/>
  <c r="AC107"/>
  <c r="AB107"/>
  <c r="AC106"/>
  <c r="AB106"/>
  <c r="AC105"/>
  <c r="AB105"/>
  <c r="AC102"/>
  <c r="AB102"/>
  <c r="AC101"/>
  <c r="AB101"/>
  <c r="AC100"/>
  <c r="AB100"/>
  <c r="AC99"/>
  <c r="AB99"/>
  <c r="AC96"/>
  <c r="AB96"/>
  <c r="AC95"/>
  <c r="AB95"/>
  <c r="AC94"/>
  <c r="AB94"/>
  <c r="AC93"/>
  <c r="AB93"/>
  <c r="AC92"/>
  <c r="AB92"/>
  <c r="AC91"/>
  <c r="AB91"/>
  <c r="AC90"/>
  <c r="AB90"/>
  <c r="AC89"/>
  <c r="AB89"/>
  <c r="AC88"/>
  <c r="AB88"/>
  <c r="AC83"/>
  <c r="AB83"/>
  <c r="AC82"/>
  <c r="AB82"/>
  <c r="AC81"/>
  <c r="AB81"/>
  <c r="AC80"/>
  <c r="AB80"/>
  <c r="AC79"/>
  <c r="AB79"/>
  <c r="AC76"/>
  <c r="AB76"/>
  <c r="AC73"/>
  <c r="AB73"/>
  <c r="AC72"/>
  <c r="AB72"/>
  <c r="AC71"/>
  <c r="AB71"/>
  <c r="AC70"/>
  <c r="AB70"/>
  <c r="AC69"/>
  <c r="AB69"/>
  <c r="AC68"/>
  <c r="AB68"/>
  <c r="AC67"/>
  <c r="AB67"/>
  <c r="AC66"/>
  <c r="AB66"/>
  <c r="AC64"/>
  <c r="AB64"/>
  <c r="AC63"/>
  <c r="AB63"/>
  <c r="AC62"/>
  <c r="AB62"/>
  <c r="AC59"/>
  <c r="AB59"/>
  <c r="AC58"/>
  <c r="AB58"/>
  <c r="AC57"/>
  <c r="AB57"/>
  <c r="AC56"/>
  <c r="AB56"/>
  <c r="AC55"/>
  <c r="AB55"/>
  <c r="AC54"/>
  <c r="AB54"/>
  <c r="AC53"/>
  <c r="AB53"/>
  <c r="AC50"/>
  <c r="AB50"/>
  <c r="AC49"/>
  <c r="AB49"/>
  <c r="AC44"/>
  <c r="AB44"/>
  <c r="AC43"/>
  <c r="AB43"/>
  <c r="AC42"/>
  <c r="AB42"/>
  <c r="AC41"/>
  <c r="AB41"/>
  <c r="AC38"/>
  <c r="AB38"/>
  <c r="AC37"/>
  <c r="AB37"/>
  <c r="AB34"/>
  <c r="AC33"/>
  <c r="AB33"/>
  <c r="AC32"/>
  <c r="AB32"/>
  <c r="AC29"/>
  <c r="AB29"/>
  <c r="AC28"/>
  <c r="AB28"/>
  <c r="AC27"/>
  <c r="AB27"/>
  <c r="AC26"/>
  <c r="AB26"/>
  <c r="AC21"/>
  <c r="AB21"/>
  <c r="AC20"/>
  <c r="AB20"/>
  <c r="AC17"/>
  <c r="AB17"/>
  <c r="AC16"/>
  <c r="AB16"/>
  <c r="AC15"/>
  <c r="AB15"/>
  <c r="AC14"/>
  <c r="AB14"/>
  <c r="AC13"/>
  <c r="AB13"/>
  <c r="AB10"/>
  <c r="AC10"/>
  <c r="AC9"/>
  <c r="AB9"/>
  <c r="AB208" l="1"/>
  <c r="AC218"/>
  <c r="AB218"/>
  <c r="AD216"/>
  <c r="AD209"/>
  <c r="AD217"/>
  <c r="AD213"/>
  <c r="AD207"/>
  <c r="AD197"/>
  <c r="AD206"/>
  <c r="AD195"/>
  <c r="AD210"/>
  <c r="AD194"/>
  <c r="AD202"/>
  <c r="AD198"/>
  <c r="AD184"/>
  <c r="AD187"/>
  <c r="AD183"/>
  <c r="AD188"/>
  <c r="AD177"/>
  <c r="AD180"/>
  <c r="AD185"/>
  <c r="AD165"/>
  <c r="AD176"/>
  <c r="AD175"/>
  <c r="AD171"/>
  <c r="AD169"/>
  <c r="AD166"/>
  <c r="AD170"/>
  <c r="AD161"/>
  <c r="AD160"/>
  <c r="AD162"/>
  <c r="AD155"/>
  <c r="AD151"/>
  <c r="AD136"/>
  <c r="AD150"/>
  <c r="AD149"/>
  <c r="AD138"/>
  <c r="AD148"/>
  <c r="AD146"/>
  <c r="AD140"/>
  <c r="AD122"/>
  <c r="AD130"/>
  <c r="AD137"/>
  <c r="AD133"/>
  <c r="AD131"/>
  <c r="AD129"/>
  <c r="AD127"/>
  <c r="AD126"/>
  <c r="AD121"/>
  <c r="AD105"/>
  <c r="AD114"/>
  <c r="AD107"/>
  <c r="AD106"/>
  <c r="AD101"/>
  <c r="AD100"/>
  <c r="AD99"/>
  <c r="AD102"/>
  <c r="AD96"/>
  <c r="AD90"/>
  <c r="AD94"/>
  <c r="AD93"/>
  <c r="AD92"/>
  <c r="AD83"/>
  <c r="AD91"/>
  <c r="AD95"/>
  <c r="AD82"/>
  <c r="AD89"/>
  <c r="AD72"/>
  <c r="AD88"/>
  <c r="AD80"/>
  <c r="AD81"/>
  <c r="AD79"/>
  <c r="AD76"/>
  <c r="AD77" s="1"/>
  <c r="AD70"/>
  <c r="AD73"/>
  <c r="AD67"/>
  <c r="AD71"/>
  <c r="AD66"/>
  <c r="AD69"/>
  <c r="AD63"/>
  <c r="AD68"/>
  <c r="AD64"/>
  <c r="AD62"/>
  <c r="AD49"/>
  <c r="AD55"/>
  <c r="AD59"/>
  <c r="AD53"/>
  <c r="AD57"/>
  <c r="AD56"/>
  <c r="AD54"/>
  <c r="AD58"/>
  <c r="AD50"/>
  <c r="AD44"/>
  <c r="AD42"/>
  <c r="AD38"/>
  <c r="AD33"/>
  <c r="AD41"/>
  <c r="AD43"/>
  <c r="AD37"/>
  <c r="AD34"/>
  <c r="AD32"/>
  <c r="AD27"/>
  <c r="AD21"/>
  <c r="AD29"/>
  <c r="AD28"/>
  <c r="AD13"/>
  <c r="AD17"/>
  <c r="AD16"/>
  <c r="AD26"/>
  <c r="AD20"/>
  <c r="AD15"/>
  <c r="AD14"/>
  <c r="AD10"/>
  <c r="AD9"/>
  <c r="AB215"/>
  <c r="AC181"/>
  <c r="AC77"/>
  <c r="AD218" l="1"/>
  <c r="AD18"/>
  <c r="AC199"/>
  <c r="AC189"/>
  <c r="AC208"/>
  <c r="AD51"/>
  <c r="AC196"/>
  <c r="AC51"/>
  <c r="AD39"/>
  <c r="AD84"/>
  <c r="AC18"/>
  <c r="AD103"/>
  <c r="AD30"/>
  <c r="AC30"/>
  <c r="AC190"/>
  <c r="AC39"/>
  <c r="AC123"/>
  <c r="AC124" s="1"/>
  <c r="AC178"/>
  <c r="AD22"/>
  <c r="AD35"/>
  <c r="AD45"/>
  <c r="AD97"/>
  <c r="AC132"/>
  <c r="AC163"/>
  <c r="AC60"/>
  <c r="AC22"/>
  <c r="AC35"/>
  <c r="AC45"/>
  <c r="AC74"/>
  <c r="AC97"/>
  <c r="AC103"/>
  <c r="AC108"/>
  <c r="AC186"/>
  <c r="AD60"/>
  <c r="AC172"/>
  <c r="AC128"/>
  <c r="AC84"/>
  <c r="AC167"/>
  <c r="AC11"/>
  <c r="AD108"/>
  <c r="AC109" l="1"/>
  <c r="AC200"/>
  <c r="AC134"/>
  <c r="AC85"/>
  <c r="AC173"/>
  <c r="AD46"/>
  <c r="AC23"/>
  <c r="AC191"/>
  <c r="AC46"/>
  <c r="AD109"/>
  <c r="AC110" l="1"/>
  <c r="AC117" l="1"/>
  <c r="AD117" s="1"/>
  <c r="T115"/>
  <c r="AC113"/>
  <c r="AD113" s="1"/>
  <c r="P11"/>
  <c r="P18"/>
  <c r="P22"/>
  <c r="P30"/>
  <c r="P35"/>
  <c r="P39"/>
  <c r="P45"/>
  <c r="P51"/>
  <c r="P60"/>
  <c r="P74"/>
  <c r="P77"/>
  <c r="P84"/>
  <c r="P97"/>
  <c r="P103"/>
  <c r="P108"/>
  <c r="P116"/>
  <c r="P119"/>
  <c r="P123"/>
  <c r="P124" s="1"/>
  <c r="P128"/>
  <c r="P132"/>
  <c r="P141"/>
  <c r="P142" s="1"/>
  <c r="P152"/>
  <c r="P156"/>
  <c r="P163"/>
  <c r="P167"/>
  <c r="P172"/>
  <c r="P178"/>
  <c r="P181"/>
  <c r="P186"/>
  <c r="P189"/>
  <c r="P196"/>
  <c r="P199"/>
  <c r="P204"/>
  <c r="P208"/>
  <c r="P215"/>
  <c r="P218"/>
  <c r="AC118" l="1"/>
  <c r="AC115"/>
  <c r="AD115" s="1"/>
  <c r="AD116" s="1"/>
  <c r="P200"/>
  <c r="P219"/>
  <c r="P211"/>
  <c r="P190"/>
  <c r="P191" s="1"/>
  <c r="P157"/>
  <c r="P109"/>
  <c r="P46"/>
  <c r="P173"/>
  <c r="P23"/>
  <c r="P85"/>
  <c r="P134"/>
  <c r="P143" s="1"/>
  <c r="AC154"/>
  <c r="AC116" l="1"/>
  <c r="AC119" s="1"/>
  <c r="AC156"/>
  <c r="AD154"/>
  <c r="AD118"/>
  <c r="AD119" s="1"/>
  <c r="P220"/>
  <c r="P221" s="1"/>
  <c r="P110"/>
  <c r="X137"/>
  <c r="P222" l="1"/>
  <c r="W108"/>
  <c r="V108"/>
  <c r="T108"/>
  <c r="S108"/>
  <c r="Q108"/>
  <c r="J108"/>
  <c r="I108"/>
  <c r="G108"/>
  <c r="F108"/>
  <c r="X107"/>
  <c r="U107"/>
  <c r="R107"/>
  <c r="X106"/>
  <c r="U106"/>
  <c r="R106"/>
  <c r="K106"/>
  <c r="AE106" s="1"/>
  <c r="X105"/>
  <c r="U105"/>
  <c r="R105"/>
  <c r="AB108" s="1"/>
  <c r="K105"/>
  <c r="W103"/>
  <c r="V103"/>
  <c r="T103"/>
  <c r="S103"/>
  <c r="Q103"/>
  <c r="J103"/>
  <c r="I103"/>
  <c r="G103"/>
  <c r="F103"/>
  <c r="X102"/>
  <c r="U102"/>
  <c r="K102"/>
  <c r="X101"/>
  <c r="U101"/>
  <c r="K101"/>
  <c r="X100"/>
  <c r="U100"/>
  <c r="R100"/>
  <c r="X99"/>
  <c r="U99"/>
  <c r="R99"/>
  <c r="AB103" s="1"/>
  <c r="K99"/>
  <c r="W97"/>
  <c r="V97"/>
  <c r="T97"/>
  <c r="S97"/>
  <c r="Q97"/>
  <c r="J97"/>
  <c r="I97"/>
  <c r="G97"/>
  <c r="F97"/>
  <c r="X96"/>
  <c r="U96"/>
  <c r="R96"/>
  <c r="X95"/>
  <c r="U95"/>
  <c r="R95"/>
  <c r="K95"/>
  <c r="X94"/>
  <c r="U94"/>
  <c r="R94"/>
  <c r="X93"/>
  <c r="U93"/>
  <c r="R93"/>
  <c r="AB97" s="1"/>
  <c r="X92"/>
  <c r="U92"/>
  <c r="R92"/>
  <c r="K92"/>
  <c r="X91"/>
  <c r="U91"/>
  <c r="K91"/>
  <c r="X90"/>
  <c r="U90"/>
  <c r="K90"/>
  <c r="X89"/>
  <c r="U89"/>
  <c r="K89"/>
  <c r="X88"/>
  <c r="U88"/>
  <c r="K88"/>
  <c r="W84"/>
  <c r="V84"/>
  <c r="T84"/>
  <c r="S84"/>
  <c r="Q84"/>
  <c r="J84"/>
  <c r="I84"/>
  <c r="G84"/>
  <c r="F84"/>
  <c r="X83"/>
  <c r="U83"/>
  <c r="R83"/>
  <c r="X82"/>
  <c r="U82"/>
  <c r="R82"/>
  <c r="X81"/>
  <c r="U81"/>
  <c r="R81"/>
  <c r="K81"/>
  <c r="X80"/>
  <c r="U80"/>
  <c r="R80"/>
  <c r="X79"/>
  <c r="U79"/>
  <c r="R79"/>
  <c r="AB84" s="1"/>
  <c r="K79"/>
  <c r="W77"/>
  <c r="V77"/>
  <c r="T77"/>
  <c r="S77"/>
  <c r="Q77"/>
  <c r="K77"/>
  <c r="AA77" s="1"/>
  <c r="J77"/>
  <c r="I77"/>
  <c r="G77"/>
  <c r="F77"/>
  <c r="X76"/>
  <c r="U76"/>
  <c r="R76"/>
  <c r="W74"/>
  <c r="V74"/>
  <c r="T74"/>
  <c r="S74"/>
  <c r="Q74"/>
  <c r="J74"/>
  <c r="I74"/>
  <c r="G74"/>
  <c r="F74"/>
  <c r="X73"/>
  <c r="U73"/>
  <c r="R73"/>
  <c r="X72"/>
  <c r="U72"/>
  <c r="R72"/>
  <c r="K72"/>
  <c r="X71"/>
  <c r="U71"/>
  <c r="R71"/>
  <c r="X70"/>
  <c r="U70"/>
  <c r="R70"/>
  <c r="K70"/>
  <c r="X69"/>
  <c r="U69"/>
  <c r="R69"/>
  <c r="X68"/>
  <c r="U68"/>
  <c r="R68"/>
  <c r="X67"/>
  <c r="U67"/>
  <c r="R67"/>
  <c r="X66"/>
  <c r="U66"/>
  <c r="R66"/>
  <c r="K66"/>
  <c r="AE66" s="1"/>
  <c r="X65"/>
  <c r="U65"/>
  <c r="R65"/>
  <c r="AD65" s="1"/>
  <c r="AD74" s="1"/>
  <c r="AD85" s="1"/>
  <c r="X64"/>
  <c r="U64"/>
  <c r="R64"/>
  <c r="X63"/>
  <c r="U63"/>
  <c r="R63"/>
  <c r="X62"/>
  <c r="U62"/>
  <c r="R62"/>
  <c r="K62"/>
  <c r="W60"/>
  <c r="V60"/>
  <c r="T60"/>
  <c r="S60"/>
  <c r="Q60"/>
  <c r="J60"/>
  <c r="I60"/>
  <c r="G60"/>
  <c r="F60"/>
  <c r="X59"/>
  <c r="U59"/>
  <c r="R59"/>
  <c r="K59"/>
  <c r="X58"/>
  <c r="U58"/>
  <c r="R58"/>
  <c r="X57"/>
  <c r="U57"/>
  <c r="R57"/>
  <c r="X56"/>
  <c r="U56"/>
  <c r="R56"/>
  <c r="X55"/>
  <c r="U55"/>
  <c r="R55"/>
  <c r="K55"/>
  <c r="X54"/>
  <c r="U54"/>
  <c r="R54"/>
  <c r="X53"/>
  <c r="U53"/>
  <c r="R53"/>
  <c r="K53"/>
  <c r="AE53" s="1"/>
  <c r="W51"/>
  <c r="V51"/>
  <c r="T51"/>
  <c r="S51"/>
  <c r="Q51"/>
  <c r="J51"/>
  <c r="I51"/>
  <c r="G51"/>
  <c r="F51"/>
  <c r="X50"/>
  <c r="U50"/>
  <c r="R50"/>
  <c r="X49"/>
  <c r="U49"/>
  <c r="R49"/>
  <c r="AB51" s="1"/>
  <c r="K49"/>
  <c r="W45"/>
  <c r="V45"/>
  <c r="T45"/>
  <c r="S45"/>
  <c r="Q45"/>
  <c r="J45"/>
  <c r="I45"/>
  <c r="G45"/>
  <c r="F45"/>
  <c r="X44"/>
  <c r="U44"/>
  <c r="R44"/>
  <c r="K44"/>
  <c r="X43"/>
  <c r="U43"/>
  <c r="R43"/>
  <c r="X42"/>
  <c r="U42"/>
  <c r="R42"/>
  <c r="X41"/>
  <c r="U41"/>
  <c r="R41"/>
  <c r="K41"/>
  <c r="W39"/>
  <c r="V39"/>
  <c r="T39"/>
  <c r="S39"/>
  <c r="Q39"/>
  <c r="M39"/>
  <c r="J39"/>
  <c r="I39"/>
  <c r="H39"/>
  <c r="G39"/>
  <c r="F39"/>
  <c r="X38"/>
  <c r="U38"/>
  <c r="R38"/>
  <c r="X37"/>
  <c r="U37"/>
  <c r="R37"/>
  <c r="AB39" s="1"/>
  <c r="K37"/>
  <c r="W35"/>
  <c r="V35"/>
  <c r="T35"/>
  <c r="S35"/>
  <c r="Q35"/>
  <c r="J35"/>
  <c r="I35"/>
  <c r="G35"/>
  <c r="F35"/>
  <c r="X34"/>
  <c r="U34"/>
  <c r="R34"/>
  <c r="K34"/>
  <c r="AE34" s="1"/>
  <c r="X33"/>
  <c r="U33"/>
  <c r="R33"/>
  <c r="X32"/>
  <c r="U32"/>
  <c r="R32"/>
  <c r="AB35" s="1"/>
  <c r="K32"/>
  <c r="AE32" s="1"/>
  <c r="W30"/>
  <c r="V30"/>
  <c r="T30"/>
  <c r="S30"/>
  <c r="Q30"/>
  <c r="J30"/>
  <c r="I30"/>
  <c r="G30"/>
  <c r="F30"/>
  <c r="X29"/>
  <c r="U29"/>
  <c r="R29"/>
  <c r="X28"/>
  <c r="U28"/>
  <c r="R28"/>
  <c r="X27"/>
  <c r="U27"/>
  <c r="R27"/>
  <c r="K27"/>
  <c r="AE27" s="1"/>
  <c r="X26"/>
  <c r="U26"/>
  <c r="R26"/>
  <c r="K26"/>
  <c r="AE26" s="1"/>
  <c r="W22"/>
  <c r="V22"/>
  <c r="T22"/>
  <c r="S22"/>
  <c r="Q22"/>
  <c r="J22"/>
  <c r="I22"/>
  <c r="G22"/>
  <c r="F22"/>
  <c r="X21"/>
  <c r="U21"/>
  <c r="R21"/>
  <c r="K21"/>
  <c r="X20"/>
  <c r="U20"/>
  <c r="R20"/>
  <c r="AB22" s="1"/>
  <c r="K20"/>
  <c r="W18"/>
  <c r="V18"/>
  <c r="T18"/>
  <c r="S18"/>
  <c r="Q18"/>
  <c r="J18"/>
  <c r="I18"/>
  <c r="G18"/>
  <c r="F18"/>
  <c r="X17"/>
  <c r="U17"/>
  <c r="R17"/>
  <c r="K17"/>
  <c r="AE17" s="1"/>
  <c r="X16"/>
  <c r="U16"/>
  <c r="R16"/>
  <c r="K16"/>
  <c r="AE16" s="1"/>
  <c r="X15"/>
  <c r="U15"/>
  <c r="R15"/>
  <c r="X14"/>
  <c r="U14"/>
  <c r="R14"/>
  <c r="K14"/>
  <c r="AE14" s="1"/>
  <c r="X13"/>
  <c r="U13"/>
  <c r="R13"/>
  <c r="K13"/>
  <c r="AE13" s="1"/>
  <c r="W11"/>
  <c r="V11"/>
  <c r="T11"/>
  <c r="S11"/>
  <c r="Q11"/>
  <c r="J11"/>
  <c r="I11"/>
  <c r="G11"/>
  <c r="F11"/>
  <c r="X10"/>
  <c r="U10"/>
  <c r="R10"/>
  <c r="AD11" s="1"/>
  <c r="AD23" s="1"/>
  <c r="X9"/>
  <c r="U9"/>
  <c r="R9"/>
  <c r="K9"/>
  <c r="AE35" l="1"/>
  <c r="AA99"/>
  <c r="AE99"/>
  <c r="AA95"/>
  <c r="AE95"/>
  <c r="AA81"/>
  <c r="AE81"/>
  <c r="AA55"/>
  <c r="AE55"/>
  <c r="AE30"/>
  <c r="AA21"/>
  <c r="AE21"/>
  <c r="AE18"/>
  <c r="K11"/>
  <c r="AE9"/>
  <c r="AE11" s="1"/>
  <c r="AA89"/>
  <c r="AE89"/>
  <c r="AA20"/>
  <c r="AE20"/>
  <c r="AA44"/>
  <c r="AE44"/>
  <c r="AA41"/>
  <c r="AE41"/>
  <c r="AA62"/>
  <c r="AE62"/>
  <c r="AA88"/>
  <c r="AE88"/>
  <c r="AA102"/>
  <c r="AE102"/>
  <c r="AA106"/>
  <c r="AA49"/>
  <c r="AE49"/>
  <c r="AE51" s="1"/>
  <c r="AA53"/>
  <c r="AA37"/>
  <c r="AE37"/>
  <c r="AE39" s="1"/>
  <c r="AA79"/>
  <c r="AE79"/>
  <c r="AA90"/>
  <c r="AE90"/>
  <c r="AA59"/>
  <c r="AE59"/>
  <c r="AA66"/>
  <c r="AA101"/>
  <c r="AE101"/>
  <c r="AA92"/>
  <c r="AE92"/>
  <c r="AA105"/>
  <c r="AE105"/>
  <c r="AA70"/>
  <c r="AE70"/>
  <c r="AA72"/>
  <c r="AE72"/>
  <c r="AA91"/>
  <c r="AE91"/>
  <c r="AD110"/>
  <c r="AB74"/>
  <c r="AB60"/>
  <c r="AB45"/>
  <c r="AB30"/>
  <c r="AB18"/>
  <c r="AB11"/>
  <c r="AB109"/>
  <c r="R77"/>
  <c r="AB77"/>
  <c r="K39"/>
  <c r="AA39" s="1"/>
  <c r="K51"/>
  <c r="Y67"/>
  <c r="Y89"/>
  <c r="Y63"/>
  <c r="Y66"/>
  <c r="Y56"/>
  <c r="Y91"/>
  <c r="Y99"/>
  <c r="Y93"/>
  <c r="U22"/>
  <c r="Y21"/>
  <c r="Y90"/>
  <c r="Y83"/>
  <c r="K35"/>
  <c r="AA35" s="1"/>
  <c r="Y79"/>
  <c r="R51"/>
  <c r="Y68"/>
  <c r="Y72"/>
  <c r="R103"/>
  <c r="R74"/>
  <c r="W109"/>
  <c r="Y71"/>
  <c r="Y92"/>
  <c r="Y20"/>
  <c r="Y32"/>
  <c r="Y95"/>
  <c r="Y15"/>
  <c r="U39"/>
  <c r="V85"/>
  <c r="Y101"/>
  <c r="X18"/>
  <c r="R22"/>
  <c r="I23"/>
  <c r="Y29"/>
  <c r="R35"/>
  <c r="Y38"/>
  <c r="X51"/>
  <c r="Y57"/>
  <c r="Y107"/>
  <c r="Q109"/>
  <c r="Y58"/>
  <c r="K84"/>
  <c r="AA84" s="1"/>
  <c r="Y43"/>
  <c r="Y59"/>
  <c r="Q85"/>
  <c r="J109"/>
  <c r="Y16"/>
  <c r="Y17"/>
  <c r="K22"/>
  <c r="AA22" s="1"/>
  <c r="W23"/>
  <c r="Y34"/>
  <c r="Y44"/>
  <c r="Y64"/>
  <c r="Y76"/>
  <c r="X77"/>
  <c r="I109"/>
  <c r="Y50"/>
  <c r="G46"/>
  <c r="J85"/>
  <c r="Y94"/>
  <c r="G109"/>
  <c r="X35"/>
  <c r="Q23"/>
  <c r="F46"/>
  <c r="U45"/>
  <c r="X60"/>
  <c r="X103"/>
  <c r="T109"/>
  <c r="X108"/>
  <c r="F109"/>
  <c r="V109"/>
  <c r="Y42"/>
  <c r="Y65"/>
  <c r="Y100"/>
  <c r="S109"/>
  <c r="U108"/>
  <c r="V23"/>
  <c r="R108"/>
  <c r="G23"/>
  <c r="R45"/>
  <c r="Y88"/>
  <c r="F23"/>
  <c r="T23"/>
  <c r="K30"/>
  <c r="AA30" s="1"/>
  <c r="J46"/>
  <c r="Y49"/>
  <c r="K60"/>
  <c r="X84"/>
  <c r="W85"/>
  <c r="K97"/>
  <c r="AA97" s="1"/>
  <c r="R97"/>
  <c r="Y96"/>
  <c r="K103"/>
  <c r="AA103" s="1"/>
  <c r="U18"/>
  <c r="X74"/>
  <c r="K45"/>
  <c r="AA45" s="1"/>
  <c r="Y10"/>
  <c r="S23"/>
  <c r="I46"/>
  <c r="W46"/>
  <c r="Y69"/>
  <c r="U84"/>
  <c r="G85"/>
  <c r="T46"/>
  <c r="Y14"/>
  <c r="S46"/>
  <c r="R60"/>
  <c r="K18"/>
  <c r="R30"/>
  <c r="R11"/>
  <c r="J23"/>
  <c r="R39"/>
  <c r="V46"/>
  <c r="I85"/>
  <c r="U77"/>
  <c r="R84"/>
  <c r="F85"/>
  <c r="T85"/>
  <c r="K108"/>
  <c r="AA108" s="1"/>
  <c r="Y54"/>
  <c r="U30"/>
  <c r="Q46"/>
  <c r="Y55"/>
  <c r="Y27"/>
  <c r="Y41"/>
  <c r="Y53"/>
  <c r="Y62"/>
  <c r="Y70"/>
  <c r="Y82"/>
  <c r="S85"/>
  <c r="Y105"/>
  <c r="Y106"/>
  <c r="X22"/>
  <c r="U51"/>
  <c r="U103"/>
  <c r="Y9"/>
  <c r="U11"/>
  <c r="Y13"/>
  <c r="Y28"/>
  <c r="X30"/>
  <c r="U35"/>
  <c r="Y37"/>
  <c r="Y73"/>
  <c r="K74"/>
  <c r="Y80"/>
  <c r="Y81"/>
  <c r="X97"/>
  <c r="Y102"/>
  <c r="R18"/>
  <c r="Y33"/>
  <c r="X45"/>
  <c r="X39"/>
  <c r="U97"/>
  <c r="U60"/>
  <c r="U74"/>
  <c r="X11"/>
  <c r="Y26"/>
  <c r="U23" l="1"/>
  <c r="E12" i="9"/>
  <c r="E10"/>
  <c r="E14"/>
  <c r="E5"/>
  <c r="E6"/>
  <c r="E16"/>
  <c r="E11"/>
  <c r="E15"/>
  <c r="E8"/>
  <c r="E9"/>
  <c r="E13"/>
  <c r="E7"/>
  <c r="E4"/>
  <c r="AE97" i="8"/>
  <c r="AE84"/>
  <c r="AA74"/>
  <c r="AA60"/>
  <c r="AA51"/>
  <c r="AE22"/>
  <c r="AE23" s="1"/>
  <c r="AE108"/>
  <c r="AE74"/>
  <c r="AE60"/>
  <c r="AE103"/>
  <c r="AE45"/>
  <c r="AE46" s="1"/>
  <c r="AB85"/>
  <c r="AB46"/>
  <c r="AB23"/>
  <c r="Y51"/>
  <c r="Y74"/>
  <c r="Y60"/>
  <c r="U46"/>
  <c r="K46"/>
  <c r="Y18"/>
  <c r="R46"/>
  <c r="S110"/>
  <c r="Y108"/>
  <c r="Q110"/>
  <c r="Y39"/>
  <c r="I110"/>
  <c r="Y77"/>
  <c r="K23"/>
  <c r="V110"/>
  <c r="K109"/>
  <c r="AA109" s="1"/>
  <c r="J110"/>
  <c r="R109"/>
  <c r="R85"/>
  <c r="T110"/>
  <c r="K85"/>
  <c r="X85"/>
  <c r="Y30"/>
  <c r="W110"/>
  <c r="Y97"/>
  <c r="Y84"/>
  <c r="Y11"/>
  <c r="F110"/>
  <c r="G110"/>
  <c r="R23"/>
  <c r="U109"/>
  <c r="Y22"/>
  <c r="X23"/>
  <c r="X46"/>
  <c r="Y45"/>
  <c r="X109"/>
  <c r="U85"/>
  <c r="Y103"/>
  <c r="Y35"/>
  <c r="AA85" l="1"/>
  <c r="AA46"/>
  <c r="AA23"/>
  <c r="Y46"/>
  <c r="Y23"/>
  <c r="Y109"/>
  <c r="Y85"/>
  <c r="AE85"/>
  <c r="AE109"/>
  <c r="AB110"/>
  <c r="U110"/>
  <c r="R110"/>
  <c r="K110"/>
  <c r="X110"/>
  <c r="AA110" l="1"/>
  <c r="Y110"/>
  <c r="AE110"/>
  <c r="U149"/>
  <c r="AC147" l="1"/>
  <c r="W139"/>
  <c r="AC152" l="1"/>
  <c r="AC157" s="1"/>
  <c r="AD147"/>
  <c r="X154"/>
  <c r="X151"/>
  <c r="X150"/>
  <c r="X149"/>
  <c r="X148"/>
  <c r="X147"/>
  <c r="X146"/>
  <c r="X140" l="1"/>
  <c r="X139"/>
  <c r="X138"/>
  <c r="X115"/>
  <c r="X114"/>
  <c r="X113"/>
  <c r="X197" l="1"/>
  <c r="X136" l="1"/>
  <c r="X133"/>
  <c r="X127"/>
  <c r="X126"/>
  <c r="X122"/>
  <c r="X121"/>
  <c r="X118"/>
  <c r="X117"/>
  <c r="J219"/>
  <c r="I219"/>
  <c r="G219"/>
  <c r="F219"/>
  <c r="W218"/>
  <c r="V218"/>
  <c r="T218"/>
  <c r="S218"/>
  <c r="Q218"/>
  <c r="J218"/>
  <c r="I218"/>
  <c r="G218"/>
  <c r="F218"/>
  <c r="X217"/>
  <c r="U217"/>
  <c r="R217"/>
  <c r="U216"/>
  <c r="R216"/>
  <c r="K216"/>
  <c r="S215"/>
  <c r="J215"/>
  <c r="I215"/>
  <c r="G215"/>
  <c r="F215"/>
  <c r="AC214"/>
  <c r="Q214"/>
  <c r="Q215" s="1"/>
  <c r="X213"/>
  <c r="U213"/>
  <c r="R213"/>
  <c r="K213"/>
  <c r="J211"/>
  <c r="I211"/>
  <c r="G211"/>
  <c r="F211"/>
  <c r="X210"/>
  <c r="U210"/>
  <c r="Q210"/>
  <c r="R210" s="1"/>
  <c r="K210"/>
  <c r="X209"/>
  <c r="U209"/>
  <c r="R209"/>
  <c r="K209"/>
  <c r="W208"/>
  <c r="V208"/>
  <c r="T208"/>
  <c r="S208"/>
  <c r="Q208"/>
  <c r="J208"/>
  <c r="I208"/>
  <c r="G208"/>
  <c r="F208"/>
  <c r="X207"/>
  <c r="U207"/>
  <c r="R207"/>
  <c r="X206"/>
  <c r="U206"/>
  <c r="R206"/>
  <c r="K206"/>
  <c r="X205"/>
  <c r="AC205"/>
  <c r="AD205" s="1"/>
  <c r="Q205"/>
  <c r="R205" s="1"/>
  <c r="K205"/>
  <c r="W204"/>
  <c r="V204"/>
  <c r="S204"/>
  <c r="J204"/>
  <c r="I204"/>
  <c r="G204"/>
  <c r="F204"/>
  <c r="X203"/>
  <c r="AC203"/>
  <c r="Q203"/>
  <c r="Q204" s="1"/>
  <c r="X202"/>
  <c r="U202"/>
  <c r="R202"/>
  <c r="K202"/>
  <c r="W199"/>
  <c r="V199"/>
  <c r="T199"/>
  <c r="S199"/>
  <c r="Q199"/>
  <c r="J199"/>
  <c r="I199"/>
  <c r="G199"/>
  <c r="F199"/>
  <c r="X198"/>
  <c r="U198"/>
  <c r="R198"/>
  <c r="U197"/>
  <c r="Y197" s="1"/>
  <c r="R197"/>
  <c r="K197"/>
  <c r="W196"/>
  <c r="V196"/>
  <c r="T196"/>
  <c r="S196"/>
  <c r="Q196"/>
  <c r="J196"/>
  <c r="I196"/>
  <c r="G196"/>
  <c r="F196"/>
  <c r="U195"/>
  <c r="R195"/>
  <c r="X194"/>
  <c r="R194"/>
  <c r="K194"/>
  <c r="AA197" l="1"/>
  <c r="AE197"/>
  <c r="AE199" s="1"/>
  <c r="AA194"/>
  <c r="AE194"/>
  <c r="AE196" s="1"/>
  <c r="AA206"/>
  <c r="AE206"/>
  <c r="AE208" s="1"/>
  <c r="AA205"/>
  <c r="AE205"/>
  <c r="AA210"/>
  <c r="AE210"/>
  <c r="AA213"/>
  <c r="AE213"/>
  <c r="AE215" s="1"/>
  <c r="AA209"/>
  <c r="AE209"/>
  <c r="AA216"/>
  <c r="AE216"/>
  <c r="AE218" s="1"/>
  <c r="AA202"/>
  <c r="AE202"/>
  <c r="AE204" s="1"/>
  <c r="AC215"/>
  <c r="AC219" s="1"/>
  <c r="AD214"/>
  <c r="AC204"/>
  <c r="AC211" s="1"/>
  <c r="AD203"/>
  <c r="AD208"/>
  <c r="AD196"/>
  <c r="AB196"/>
  <c r="AD199"/>
  <c r="AB199"/>
  <c r="X152"/>
  <c r="X119"/>
  <c r="G200"/>
  <c r="G220" s="1"/>
  <c r="W200"/>
  <c r="Q219"/>
  <c r="X208"/>
  <c r="K218"/>
  <c r="AA218" s="1"/>
  <c r="Y210"/>
  <c r="U205"/>
  <c r="Y205" s="1"/>
  <c r="F200"/>
  <c r="F220" s="1"/>
  <c r="V200"/>
  <c r="X196"/>
  <c r="K211"/>
  <c r="AA211" s="1"/>
  <c r="Y194"/>
  <c r="T200"/>
  <c r="X204"/>
  <c r="R196"/>
  <c r="Y198"/>
  <c r="R203"/>
  <c r="Y207"/>
  <c r="Y217"/>
  <c r="U196"/>
  <c r="K204"/>
  <c r="AA204" s="1"/>
  <c r="V219"/>
  <c r="Y209"/>
  <c r="X215"/>
  <c r="U214"/>
  <c r="Y214" s="1"/>
  <c r="X218"/>
  <c r="Y202"/>
  <c r="R214"/>
  <c r="S200"/>
  <c r="R199"/>
  <c r="V211"/>
  <c r="S219"/>
  <c r="U218"/>
  <c r="K219"/>
  <c r="AA219" s="1"/>
  <c r="Y195"/>
  <c r="Q200"/>
  <c r="U199"/>
  <c r="W211"/>
  <c r="Y206"/>
  <c r="Y213"/>
  <c r="R218"/>
  <c r="K215"/>
  <c r="AA215" s="1"/>
  <c r="I200"/>
  <c r="I220" s="1"/>
  <c r="R208"/>
  <c r="U208"/>
  <c r="J200"/>
  <c r="J220" s="1"/>
  <c r="K199"/>
  <c r="AA199" s="1"/>
  <c r="S211"/>
  <c r="Q211"/>
  <c r="K208"/>
  <c r="AA208" s="1"/>
  <c r="W219"/>
  <c r="X199"/>
  <c r="K196"/>
  <c r="AA196" s="1"/>
  <c r="U203"/>
  <c r="Y203" s="1"/>
  <c r="Y216"/>
  <c r="T204"/>
  <c r="T211" s="1"/>
  <c r="T215"/>
  <c r="T219" s="1"/>
  <c r="W132"/>
  <c r="V132"/>
  <c r="W128"/>
  <c r="V128"/>
  <c r="W123"/>
  <c r="W124" s="1"/>
  <c r="V123"/>
  <c r="V124" s="1"/>
  <c r="W119"/>
  <c r="V119"/>
  <c r="W116"/>
  <c r="V116"/>
  <c r="E24" i="9" l="1"/>
  <c r="E17"/>
  <c r="AC220" i="8"/>
  <c r="AE200"/>
  <c r="S220"/>
  <c r="T220"/>
  <c r="AE219"/>
  <c r="AE211"/>
  <c r="AB200"/>
  <c r="AD200"/>
  <c r="R215"/>
  <c r="AB219" s="1"/>
  <c r="AD215"/>
  <c r="AD219" s="1"/>
  <c r="R204"/>
  <c r="R211" s="1"/>
  <c r="Y208"/>
  <c r="X211"/>
  <c r="Y196"/>
  <c r="V220"/>
  <c r="X200"/>
  <c r="K220"/>
  <c r="AA220" s="1"/>
  <c r="W220"/>
  <c r="R200"/>
  <c r="Y218"/>
  <c r="Q220"/>
  <c r="U200"/>
  <c r="U215"/>
  <c r="U219" s="1"/>
  <c r="X219"/>
  <c r="Y199"/>
  <c r="U204"/>
  <c r="U211" s="1"/>
  <c r="K200"/>
  <c r="AA200" s="1"/>
  <c r="X116"/>
  <c r="X132"/>
  <c r="X123"/>
  <c r="W134"/>
  <c r="V134"/>
  <c r="X128"/>
  <c r="T139"/>
  <c r="AC139" s="1"/>
  <c r="X124" l="1"/>
  <c r="E31" i="9"/>
  <c r="E32"/>
  <c r="U220" i="8"/>
  <c r="AE220"/>
  <c r="AC141"/>
  <c r="AC142" s="1"/>
  <c r="AC143" s="1"/>
  <c r="AD139"/>
  <c r="AD204"/>
  <c r="AD211" s="1"/>
  <c r="AD220" s="1"/>
  <c r="AB204"/>
  <c r="AB211" s="1"/>
  <c r="R219"/>
  <c r="R220" s="1"/>
  <c r="X220"/>
  <c r="Y200"/>
  <c r="Y215"/>
  <c r="Y204"/>
  <c r="Y211"/>
  <c r="Y219"/>
  <c r="X134"/>
  <c r="E18" i="9" l="1"/>
  <c r="AC221" i="8"/>
  <c r="AC222" s="1"/>
  <c r="AB220"/>
  <c r="Y220"/>
  <c r="X165" l="1"/>
  <c r="U176" l="1"/>
  <c r="K187" l="1"/>
  <c r="K183"/>
  <c r="K180"/>
  <c r="K175"/>
  <c r="K170"/>
  <c r="K169"/>
  <c r="K166"/>
  <c r="K165"/>
  <c r="K160"/>
  <c r="K154"/>
  <c r="K151"/>
  <c r="AE151" s="1"/>
  <c r="K150"/>
  <c r="K149"/>
  <c r="K148"/>
  <c r="K146"/>
  <c r="K138"/>
  <c r="K137"/>
  <c r="AE137" s="1"/>
  <c r="K136"/>
  <c r="K133"/>
  <c r="K129"/>
  <c r="K126"/>
  <c r="K121"/>
  <c r="K118"/>
  <c r="K117"/>
  <c r="K113"/>
  <c r="J189"/>
  <c r="J186"/>
  <c r="J181"/>
  <c r="J178"/>
  <c r="J141"/>
  <c r="J142" s="1"/>
  <c r="J132"/>
  <c r="J128"/>
  <c r="J123"/>
  <c r="J124" s="1"/>
  <c r="J116"/>
  <c r="J119" s="1"/>
  <c r="W141"/>
  <c r="W142" s="1"/>
  <c r="V141"/>
  <c r="V142" s="1"/>
  <c r="T141"/>
  <c r="T142" s="1"/>
  <c r="S141"/>
  <c r="S142" s="1"/>
  <c r="Q141"/>
  <c r="Q142" s="1"/>
  <c r="I141"/>
  <c r="I142" s="1"/>
  <c r="G141"/>
  <c r="G142" s="1"/>
  <c r="F141"/>
  <c r="F142" s="1"/>
  <c r="U140"/>
  <c r="R140"/>
  <c r="U139"/>
  <c r="R139"/>
  <c r="U138"/>
  <c r="R138"/>
  <c r="U137"/>
  <c r="R137"/>
  <c r="U136"/>
  <c r="R136"/>
  <c r="U133"/>
  <c r="R133"/>
  <c r="T132"/>
  <c r="S132"/>
  <c r="Q132"/>
  <c r="I132"/>
  <c r="G132"/>
  <c r="F132"/>
  <c r="U131"/>
  <c r="R131"/>
  <c r="U130"/>
  <c r="R130"/>
  <c r="U129"/>
  <c r="Y129" s="1"/>
  <c r="R129"/>
  <c r="T128"/>
  <c r="S128"/>
  <c r="Q128"/>
  <c r="I128"/>
  <c r="G128"/>
  <c r="F128"/>
  <c r="U127"/>
  <c r="Y127" s="1"/>
  <c r="R127"/>
  <c r="U126"/>
  <c r="Y126" s="1"/>
  <c r="R126"/>
  <c r="T123"/>
  <c r="T124" s="1"/>
  <c r="S123"/>
  <c r="S124" s="1"/>
  <c r="Q123"/>
  <c r="Q124" s="1"/>
  <c r="I123"/>
  <c r="I124" s="1"/>
  <c r="G123"/>
  <c r="G124" s="1"/>
  <c r="F123"/>
  <c r="F124" s="1"/>
  <c r="U122"/>
  <c r="Y122" s="1"/>
  <c r="R122"/>
  <c r="U121"/>
  <c r="Y121" s="1"/>
  <c r="R121"/>
  <c r="T119"/>
  <c r="S119"/>
  <c r="Q119"/>
  <c r="U118"/>
  <c r="U117"/>
  <c r="R117"/>
  <c r="T116"/>
  <c r="S116"/>
  <c r="Q116"/>
  <c r="I116"/>
  <c r="I119" s="1"/>
  <c r="G116"/>
  <c r="G119" s="1"/>
  <c r="F116"/>
  <c r="F119" s="1"/>
  <c r="U115"/>
  <c r="R115"/>
  <c r="U114"/>
  <c r="R114"/>
  <c r="U113"/>
  <c r="R113"/>
  <c r="AA183" l="1"/>
  <c r="AE183"/>
  <c r="AE186" s="1"/>
  <c r="AA151"/>
  <c r="AA137"/>
  <c r="AA136"/>
  <c r="AE136"/>
  <c r="AA121"/>
  <c r="AE121"/>
  <c r="AE123" s="1"/>
  <c r="AE124" s="1"/>
  <c r="AA169"/>
  <c r="AE169"/>
  <c r="AA118"/>
  <c r="AE118"/>
  <c r="AA166"/>
  <c r="AE166"/>
  <c r="AA113"/>
  <c r="AE113"/>
  <c r="AE116" s="1"/>
  <c r="AA160"/>
  <c r="AE160"/>
  <c r="AE163" s="1"/>
  <c r="AA187"/>
  <c r="AE187"/>
  <c r="AA154"/>
  <c r="AE154"/>
  <c r="AE156" s="1"/>
  <c r="AA133"/>
  <c r="AE133"/>
  <c r="AA180"/>
  <c r="AE180"/>
  <c r="AE181" s="1"/>
  <c r="AA129"/>
  <c r="AE129"/>
  <c r="AE132" s="1"/>
  <c r="AA150"/>
  <c r="AE150"/>
  <c r="AA175"/>
  <c r="AE175"/>
  <c r="AE178" s="1"/>
  <c r="AA126"/>
  <c r="AE126"/>
  <c r="AE128" s="1"/>
  <c r="AA149"/>
  <c r="AE149"/>
  <c r="AA170"/>
  <c r="AE170"/>
  <c r="AA148"/>
  <c r="AE148"/>
  <c r="AA146"/>
  <c r="AE146"/>
  <c r="AA117"/>
  <c r="AE117"/>
  <c r="AA138"/>
  <c r="AE138"/>
  <c r="AA165"/>
  <c r="AE165"/>
  <c r="AB116"/>
  <c r="AB119" s="1"/>
  <c r="AB141"/>
  <c r="AB142" s="1"/>
  <c r="AD141"/>
  <c r="AD142" s="1"/>
  <c r="AB132"/>
  <c r="AD132"/>
  <c r="AD123"/>
  <c r="AD124" s="1"/>
  <c r="AB123"/>
  <c r="AB124" s="1"/>
  <c r="AB128"/>
  <c r="AD128"/>
  <c r="K119"/>
  <c r="AA119" s="1"/>
  <c r="K116"/>
  <c r="AA116" s="1"/>
  <c r="J190"/>
  <c r="J191" s="1"/>
  <c r="J134"/>
  <c r="J143" s="1"/>
  <c r="K128"/>
  <c r="AA128" s="1"/>
  <c r="K132"/>
  <c r="AA132" s="1"/>
  <c r="K142"/>
  <c r="AA142" s="1"/>
  <c r="K124"/>
  <c r="AA124" s="1"/>
  <c r="Y138"/>
  <c r="Y140"/>
  <c r="Y137"/>
  <c r="Y139"/>
  <c r="Y136"/>
  <c r="Y133"/>
  <c r="Y131"/>
  <c r="Y130"/>
  <c r="Y118"/>
  <c r="Y117"/>
  <c r="Y114"/>
  <c r="Y115"/>
  <c r="Y113"/>
  <c r="F134"/>
  <c r="F143" s="1"/>
  <c r="V143"/>
  <c r="R123"/>
  <c r="R124" s="1"/>
  <c r="W143"/>
  <c r="K123"/>
  <c r="AA123" s="1"/>
  <c r="U128"/>
  <c r="R132"/>
  <c r="U141"/>
  <c r="U142" s="1"/>
  <c r="X141"/>
  <c r="G134"/>
  <c r="G143" s="1"/>
  <c r="U123"/>
  <c r="U132"/>
  <c r="I134"/>
  <c r="R141"/>
  <c r="R142" s="1"/>
  <c r="K141"/>
  <c r="AA141" s="1"/>
  <c r="R128"/>
  <c r="T134"/>
  <c r="T143" s="1"/>
  <c r="S134"/>
  <c r="S143" s="1"/>
  <c r="U116"/>
  <c r="Q134"/>
  <c r="Q143" s="1"/>
  <c r="R116"/>
  <c r="U119"/>
  <c r="R119"/>
  <c r="AE119" l="1"/>
  <c r="U124"/>
  <c r="Y124" s="1"/>
  <c r="Y123"/>
  <c r="AE141"/>
  <c r="AE142" s="1"/>
  <c r="AE191"/>
  <c r="AE134"/>
  <c r="AD134"/>
  <c r="AD143" s="1"/>
  <c r="AE152"/>
  <c r="AE157" s="1"/>
  <c r="AE172"/>
  <c r="AE167"/>
  <c r="AB134"/>
  <c r="AB143" s="1"/>
  <c r="K134"/>
  <c r="AA134" s="1"/>
  <c r="Y128"/>
  <c r="X142"/>
  <c r="Y141"/>
  <c r="Y132"/>
  <c r="Y119"/>
  <c r="Y116"/>
  <c r="R134"/>
  <c r="R143" s="1"/>
  <c r="U134"/>
  <c r="U143" s="1"/>
  <c r="I143"/>
  <c r="K143" s="1"/>
  <c r="AA143" s="1"/>
  <c r="Y142" l="1"/>
  <c r="E19" i="9"/>
  <c r="AE143" i="8"/>
  <c r="AE173"/>
  <c r="X143"/>
  <c r="Y143" s="1"/>
  <c r="Y134"/>
  <c r="AE221" l="1"/>
  <c r="AE222" s="1"/>
  <c r="W189"/>
  <c r="V189"/>
  <c r="T189"/>
  <c r="S189"/>
  <c r="Q189"/>
  <c r="I189"/>
  <c r="K189" s="1"/>
  <c r="AA189" s="1"/>
  <c r="G189"/>
  <c r="F189"/>
  <c r="X188"/>
  <c r="U188"/>
  <c r="R188"/>
  <c r="X187"/>
  <c r="U187"/>
  <c r="R187"/>
  <c r="W186"/>
  <c r="V186"/>
  <c r="T186"/>
  <c r="S186"/>
  <c r="Q186"/>
  <c r="I186"/>
  <c r="K186" s="1"/>
  <c r="AA186" s="1"/>
  <c r="G186"/>
  <c r="F186"/>
  <c r="X185"/>
  <c r="U185"/>
  <c r="R185"/>
  <c r="X184"/>
  <c r="U184"/>
  <c r="R184"/>
  <c r="X183"/>
  <c r="U183"/>
  <c r="R183"/>
  <c r="W181"/>
  <c r="V181"/>
  <c r="T181"/>
  <c r="S181"/>
  <c r="Q181"/>
  <c r="I181"/>
  <c r="K181" s="1"/>
  <c r="AA181" s="1"/>
  <c r="G181"/>
  <c r="F181"/>
  <c r="X180"/>
  <c r="U180"/>
  <c r="U181" s="1"/>
  <c r="R180"/>
  <c r="W178"/>
  <c r="V178"/>
  <c r="T178"/>
  <c r="S178"/>
  <c r="Q178"/>
  <c r="I178"/>
  <c r="K178" s="1"/>
  <c r="AA178" s="1"/>
  <c r="G178"/>
  <c r="F178"/>
  <c r="X177"/>
  <c r="U177"/>
  <c r="R177"/>
  <c r="X176"/>
  <c r="Y176" s="1"/>
  <c r="R176"/>
  <c r="X175"/>
  <c r="U175"/>
  <c r="R175"/>
  <c r="W172"/>
  <c r="V172"/>
  <c r="T172"/>
  <c r="S172"/>
  <c r="Q172"/>
  <c r="J172"/>
  <c r="I172"/>
  <c r="G172"/>
  <c r="F172"/>
  <c r="X171"/>
  <c r="U171"/>
  <c r="R171"/>
  <c r="X170"/>
  <c r="U170"/>
  <c r="R170"/>
  <c r="X169"/>
  <c r="U169"/>
  <c r="R169"/>
  <c r="W167"/>
  <c r="V167"/>
  <c r="T167"/>
  <c r="S167"/>
  <c r="Q167"/>
  <c r="J167"/>
  <c r="I167"/>
  <c r="G167"/>
  <c r="F167"/>
  <c r="X166"/>
  <c r="U166"/>
  <c r="R166"/>
  <c r="U165"/>
  <c r="R165"/>
  <c r="W163"/>
  <c r="V163"/>
  <c r="T163"/>
  <c r="S163"/>
  <c r="Q163"/>
  <c r="J163"/>
  <c r="I163"/>
  <c r="G163"/>
  <c r="F163"/>
  <c r="X162"/>
  <c r="U162"/>
  <c r="R162"/>
  <c r="X161"/>
  <c r="U161"/>
  <c r="R161"/>
  <c r="X160"/>
  <c r="U160"/>
  <c r="R160"/>
  <c r="V156"/>
  <c r="T156"/>
  <c r="S156"/>
  <c r="Q156"/>
  <c r="I156"/>
  <c r="K156" s="1"/>
  <c r="AA156" s="1"/>
  <c r="G156"/>
  <c r="F156"/>
  <c r="U155"/>
  <c r="Y155" s="1"/>
  <c r="R155"/>
  <c r="U154"/>
  <c r="R154"/>
  <c r="W152"/>
  <c r="V152"/>
  <c r="T152"/>
  <c r="S152"/>
  <c r="Q152"/>
  <c r="I152"/>
  <c r="K152" s="1"/>
  <c r="AA152" s="1"/>
  <c r="G152"/>
  <c r="F152"/>
  <c r="R151"/>
  <c r="U150"/>
  <c r="R150"/>
  <c r="Y149"/>
  <c r="R149"/>
  <c r="U148"/>
  <c r="R148"/>
  <c r="U147"/>
  <c r="Y147" s="1"/>
  <c r="R147"/>
  <c r="U146"/>
  <c r="R146"/>
  <c r="AB167" l="1"/>
  <c r="AD167"/>
  <c r="AB178"/>
  <c r="AD178"/>
  <c r="R181"/>
  <c r="AB172"/>
  <c r="AD172"/>
  <c r="AD189"/>
  <c r="AB189"/>
  <c r="AD163"/>
  <c r="AB163"/>
  <c r="AB156"/>
  <c r="AD156"/>
  <c r="AB190"/>
  <c r="AB186"/>
  <c r="AB152"/>
  <c r="AD152"/>
  <c r="Y177"/>
  <c r="Y184"/>
  <c r="Y187"/>
  <c r="Y188"/>
  <c r="Y185"/>
  <c r="Y183"/>
  <c r="X181"/>
  <c r="Y181" s="1"/>
  <c r="Y180"/>
  <c r="Y175"/>
  <c r="Y150"/>
  <c r="Y146"/>
  <c r="Y148"/>
  <c r="Y151"/>
  <c r="X167"/>
  <c r="V157"/>
  <c r="X189"/>
  <c r="U156"/>
  <c r="R163"/>
  <c r="Y170"/>
  <c r="Y169"/>
  <c r="Q190"/>
  <c r="Q191" s="1"/>
  <c r="Y166"/>
  <c r="K167"/>
  <c r="AA167" s="1"/>
  <c r="R189"/>
  <c r="Y162"/>
  <c r="G157"/>
  <c r="K163"/>
  <c r="AA163" s="1"/>
  <c r="V190"/>
  <c r="V191" s="1"/>
  <c r="T190"/>
  <c r="T191" s="1"/>
  <c r="R167"/>
  <c r="I173"/>
  <c r="U189"/>
  <c r="U167"/>
  <c r="S173"/>
  <c r="X163"/>
  <c r="W173"/>
  <c r="Y161"/>
  <c r="V173"/>
  <c r="W190"/>
  <c r="W191" s="1"/>
  <c r="F190"/>
  <c r="R172"/>
  <c r="K172"/>
  <c r="AA172" s="1"/>
  <c r="F157"/>
  <c r="Q173"/>
  <c r="U152"/>
  <c r="T157"/>
  <c r="J173"/>
  <c r="J221" s="1"/>
  <c r="Y165"/>
  <c r="X172"/>
  <c r="U172"/>
  <c r="G173"/>
  <c r="S157"/>
  <c r="I157"/>
  <c r="K157" s="1"/>
  <c r="AA157" s="1"/>
  <c r="F173"/>
  <c r="U178"/>
  <c r="F191"/>
  <c r="U186"/>
  <c r="S190"/>
  <c r="S191" s="1"/>
  <c r="U163"/>
  <c r="G190"/>
  <c r="G191" s="1"/>
  <c r="Y171"/>
  <c r="R156"/>
  <c r="Q157"/>
  <c r="Y160"/>
  <c r="T173"/>
  <c r="R186"/>
  <c r="I190"/>
  <c r="K190" s="1"/>
  <c r="AA190" s="1"/>
  <c r="R178"/>
  <c r="R152"/>
  <c r="X178"/>
  <c r="X186"/>
  <c r="J222" l="1"/>
  <c r="E25" i="9"/>
  <c r="E27"/>
  <c r="E26"/>
  <c r="E30"/>
  <c r="AD173" i="8"/>
  <c r="AB157"/>
  <c r="AD186"/>
  <c r="AD190" s="1"/>
  <c r="AD181"/>
  <c r="AB181"/>
  <c r="AB191" s="1"/>
  <c r="AB173"/>
  <c r="AD157"/>
  <c r="Y178"/>
  <c r="Y186"/>
  <c r="Y189"/>
  <c r="Y172"/>
  <c r="Y167"/>
  <c r="Y163"/>
  <c r="T221"/>
  <c r="T222" s="1"/>
  <c r="I191"/>
  <c r="K191" s="1"/>
  <c r="AA191" s="1"/>
  <c r="R157"/>
  <c r="X173"/>
  <c r="Y152"/>
  <c r="V221"/>
  <c r="V222" s="1"/>
  <c r="U157"/>
  <c r="G221"/>
  <c r="G222" s="1"/>
  <c r="R190"/>
  <c r="R191" s="1"/>
  <c r="U173"/>
  <c r="Q221"/>
  <c r="Q222" s="1"/>
  <c r="F221"/>
  <c r="F222" s="1"/>
  <c r="X190"/>
  <c r="R173"/>
  <c r="U190"/>
  <c r="U191" s="1"/>
  <c r="K173"/>
  <c r="AA173" s="1"/>
  <c r="S221"/>
  <c r="S222" s="1"/>
  <c r="E28" i="9" l="1"/>
  <c r="AB221" i="8"/>
  <c r="AB222" s="1"/>
  <c r="AD191"/>
  <c r="AD221" s="1"/>
  <c r="AD222" s="1"/>
  <c r="Y190"/>
  <c r="Y173"/>
  <c r="U221"/>
  <c r="U222" s="1"/>
  <c r="R221"/>
  <c r="R222" s="1"/>
  <c r="X191"/>
  <c r="Y191" s="1"/>
  <c r="I221"/>
  <c r="I222" s="1"/>
  <c r="K221" l="1"/>
  <c r="AA221" l="1"/>
  <c r="K222"/>
  <c r="W156"/>
  <c r="W157" s="1"/>
  <c r="W221" s="1"/>
  <c r="W222" s="1"/>
  <c r="X156"/>
  <c r="E20" i="9" l="1"/>
  <c r="E33" s="1"/>
  <c r="AA222" i="8"/>
  <c r="Y154"/>
  <c r="Y156"/>
  <c r="X157"/>
  <c r="F33" i="9" l="1"/>
  <c r="X221" i="8"/>
  <c r="Y157"/>
  <c r="X222" l="1"/>
  <c r="Y221"/>
  <c r="Y222" l="1"/>
</calcChain>
</file>

<file path=xl/sharedStrings.xml><?xml version="1.0" encoding="utf-8"?>
<sst xmlns="http://schemas.openxmlformats.org/spreadsheetml/2006/main" count="779" uniqueCount="503">
  <si>
    <t>GOVERNMENT OF KARNATAKA,  PIU - STATE HIGHWAY DEVELOPMENT PROJECT, K.R.CIRCLE, BANGALORE</t>
  </si>
  <si>
    <t>SH No.</t>
  </si>
  <si>
    <t>Name of Contractor</t>
  </si>
  <si>
    <t>Length Proposed as per DPR in Km</t>
  </si>
  <si>
    <t>Physical Progress</t>
  </si>
  <si>
    <t>Financial Progress</t>
  </si>
  <si>
    <t>Remarks</t>
  </si>
  <si>
    <t>Commencement</t>
  </si>
  <si>
    <t>Completion</t>
  </si>
  <si>
    <t xml:space="preserve">Total Length (in km) </t>
  </si>
  <si>
    <t>Renewal            (km)</t>
  </si>
  <si>
    <t xml:space="preserve">Total Length Completed  (in km) </t>
  </si>
  <si>
    <t>% Progress</t>
  </si>
  <si>
    <t>Name of Work</t>
  </si>
  <si>
    <t>Package No.</t>
  </si>
  <si>
    <t>M/S Haigreeva infratech projects ltd</t>
  </si>
  <si>
    <t>Improvements   (km)</t>
  </si>
  <si>
    <t>Total 
 (Rs. In Lakhs)</t>
  </si>
  <si>
    <t xml:space="preserve">Total Balance Length 
(in km) </t>
  </si>
  <si>
    <t>Length 
(in km) Renewal</t>
  </si>
  <si>
    <t>Contract Amount
 (Rs. in lakhs)</t>
  </si>
  <si>
    <t>Administrative Approved Amount 
(Rs. in lakhs)</t>
  </si>
  <si>
    <t>CER No.</t>
  </si>
  <si>
    <t>Improvements  (km)</t>
  </si>
  <si>
    <t>a</t>
  </si>
  <si>
    <t>b</t>
  </si>
  <si>
    <t>c</t>
  </si>
  <si>
    <t>DIVISION TOTAL</t>
  </si>
  <si>
    <t>MDR</t>
  </si>
  <si>
    <t>Length
 (in km) Improvements</t>
  </si>
  <si>
    <t>Sl No</t>
  </si>
  <si>
    <t xml:space="preserve"> SHDP - PHASE - II PROGRESS REPORT </t>
  </si>
  <si>
    <t>Length Proposed as per VO in Km</t>
  </si>
  <si>
    <t>Variation Amount
 (Rs. in lakhs)</t>
  </si>
  <si>
    <t>Revised Contract Amount
 (Rs. in lakhs)</t>
  </si>
  <si>
    <t>Balance Length ( Km )</t>
  </si>
  <si>
    <t xml:space="preserve">MYSORE CIRCLE </t>
  </si>
  <si>
    <t>MANDYA  DIVISION</t>
  </si>
  <si>
    <t>119a</t>
  </si>
  <si>
    <t>Improvements to Bangalore - Jalsoor State Highway-85 from   Km 90.97 to Km 112.40 &amp; Km 160.00 to Km l7l.l0 (selected reaches) in Nagamangala &amp; K R pet Taluks of Mandya Dist.</t>
  </si>
  <si>
    <t>CER NO: 68/2012-13</t>
  </si>
  <si>
    <t>Sri S.R.Ravishankar</t>
  </si>
  <si>
    <t>119b</t>
  </si>
  <si>
    <t>Improvements to Mandya - Hadagali State Highway-47 from Km 55.40 to Km 62.73 (selected reaches) in K R pet Taluk of Mandya Dist.</t>
  </si>
  <si>
    <t>119c</t>
  </si>
  <si>
    <t>lmprovements to Sira - Nanjanagud State Highway-84 from Km 198.45 to Km 243.01 (selected reaches) in T. Narisipura &amp; Nanjangudu Taluks of Mysore district.</t>
  </si>
  <si>
    <t>CHAMARAJNAGAR  DIVISION</t>
  </si>
  <si>
    <t xml:space="preserve">Improvements to Bagalakote - Biligirirangana betta State Highway-57 from Km 676.95 to Km 720.65 (selected reaches) in Chamarajanagar &amp; Yalandur Taluks of Chamarajanagar district.               </t>
  </si>
  <si>
    <t>CER NO: 55/2013-14</t>
  </si>
  <si>
    <t>Sri.M.S.Revanna</t>
  </si>
  <si>
    <t xml:space="preserve">lmprovements to Ramanathapura-Therakanambi State Highway-86 from Km 118.40 to Km 160.00 (selected reaches) in Gundlupet Taluk of Chamarajanagar District .          </t>
  </si>
  <si>
    <t>CER NO: 56/2013-14</t>
  </si>
  <si>
    <t>M/s Sri Bapuji Constructions (P) Ltd</t>
  </si>
  <si>
    <t>MYSORE  DIVISION</t>
  </si>
  <si>
    <t xml:space="preserve">Improvements to Ramanathapura-Therakanambi State Highway-86 from Km 79.00 to Km 107.35 (selected reaches) in H D kote &amp; Hunsur Taluks of Mysore District.                </t>
  </si>
  <si>
    <t>CER NO: 07/2013-14</t>
  </si>
  <si>
    <t>Sri.H.B. Ravi kumar</t>
  </si>
  <si>
    <t>123a</t>
  </si>
  <si>
    <t xml:space="preserve">lmprovements to Bagalkote-Biligiriranganabetta State Highway-57 from Km 549.52 to Km 610.30 (selected reaches) in K R Nagar &amp; Hunsur Taluks of Mysore Dist </t>
  </si>
  <si>
    <t>CER NO: 57/2013-14</t>
  </si>
  <si>
    <t>Sri H.S.Ramesh</t>
  </si>
  <si>
    <t>123b</t>
  </si>
  <si>
    <t>Improvements to Bangalore-Jalsur  State Highway-85 from Km 171.1 to Km 192.51 (selected reaches) in K R nagar &amp; Hunsur Taluks of Mysore District.</t>
  </si>
  <si>
    <t>MYSORE CIRCLE TOTAL</t>
  </si>
  <si>
    <t>DAVANAGERE  DIVISION</t>
  </si>
  <si>
    <t>Improvements to Kumta - Kadamadagi State Highway-48 from Km 158.00 to Km 174.50 (selected reaches) in Honnali Taluka of  Davanagere Dist</t>
  </si>
  <si>
    <t>CER No.: 58/2013-14</t>
  </si>
  <si>
    <t>Improvements to Hulikal - Halageri  State Highway-26 from Km  28.95 to Km 39.05 (selected reaches) in Honnali Taluka of Davanagere Dist</t>
  </si>
  <si>
    <t>Improvements to Kumta - Kadamadagi State Highway-48 from Km 185.83 to Km 226.03 (selected reaches) in Channagiri Taluka of  Davanagere Dist</t>
  </si>
  <si>
    <t>Package Total</t>
  </si>
  <si>
    <t>Improvements to Mandya - Hadagali  State Highway-47 from Km 275.63 to Km 293.89&amp; Km 323.30 to Km 338.10 (selected reaches) in Davangere &amp; Harapanahalli Taluka of Davanagere Dist</t>
  </si>
  <si>
    <t>CER No.:39/2013-14</t>
  </si>
  <si>
    <t>M/S VDB Projects (P) Ltd</t>
  </si>
  <si>
    <t>Improvements to Mandya - Hadagali  State Highway-47 from Km 293.83 to Km 323.30 (selected reaches) in Harapanahalli Taluka of Davanagere Dist</t>
  </si>
  <si>
    <t>CER NO:13/2013-14</t>
  </si>
  <si>
    <t xml:space="preserve"> M/S VDB Projects (P) Ltd</t>
  </si>
  <si>
    <t>CHITRADURGA DIVISION</t>
  </si>
  <si>
    <t>Improvements to Malpe- Molakalmooru State Highway-65 from Km 337.95 to Km 382.17 (selected reaches) in Molakalmooru Taluka of Chitradurga  Dist</t>
  </si>
  <si>
    <t>CER NO:46/2013-14</t>
  </si>
  <si>
    <t>Sri A. Balaram Reddy</t>
  </si>
  <si>
    <t>Improvements to Mandya - Hadagali State Highway-47 from Km 178.31 to Km 267.30 (selected reaches) in Hosadurga Taluka of  Chitradurga Dist</t>
  </si>
  <si>
    <t>SHIMOGA SPECIAL DIVISION</t>
  </si>
  <si>
    <t>Improvements to Malpe - Molakalmur  State Highway-65 from Km 145.65 to Km 186.40  (selected reaches) in Bhadravathi Taluka of  Shimoga Dist</t>
  </si>
  <si>
    <t>CER No:02/2013-14</t>
  </si>
  <si>
    <t>Sri Ibrahim Shereiff</t>
  </si>
  <si>
    <t>Improvements to Hulikal - Halageri  State Highway-26 from Km  62.05 to Km 86.36 (selected reaches) in Shimoga Taluka of Shimoga Dist</t>
  </si>
  <si>
    <t>Improvements to Kuppalli  - Malenahalli - Hirekerur  State Highway-148 from Km 52.76 to Km 92.12 (selected reaches) in Shimoga Taluka of Shimoga Dist</t>
  </si>
  <si>
    <t>CER No:01/2013-14</t>
  </si>
  <si>
    <t>Improvements to Thirthahalli - Kundapura  State Highway-52 from Km 0.00 to Km 20.4 (selected reaches) in Thirthahalli Taluka of  Shimoga Dist</t>
  </si>
  <si>
    <t>Improvements to Virajpet - Byndoor  
State Highway-27 from Km 112.00 to Km 122.60 (selected reaches) in Thirthahalli Taluka of Shimoga Dist</t>
  </si>
  <si>
    <t>Improvements to Kuppalli  - Malenahalli - Hirekerur  State Highway-148 from Km  0.00 to Km 38.00  (selected reaches) in Thirthahalli Taluka of Shimoga Dist</t>
  </si>
  <si>
    <t>CER NO.59/2013-14</t>
  </si>
  <si>
    <t>SHIMOGA DIVISION</t>
  </si>
  <si>
    <t>Improvements to Kuppalli  - Malenahalli - Hirekerur  State Highway-148 from Km 92.12 to Km 156.12 (selected reaches) in Shikaripura Taluka of Shimoga Dist</t>
  </si>
  <si>
    <t>CER No:03/2013-14</t>
  </si>
  <si>
    <t>M/S Manjushri Cons. Co</t>
  </si>
  <si>
    <t>Improvements to Hulikal - Halageri  State Highway-26 from Km 86.32 to Km 173.90 (selected reaches) in Hosanagar Taluka of Shimoga Dist</t>
  </si>
  <si>
    <t>CER No:04/2013-14</t>
  </si>
  <si>
    <t>M/S G.D Thimmappa Sheregar</t>
  </si>
  <si>
    <t>Improvements to Kumta - Kadamadagi   State Highway-48 from Km 116.66 to Km 158.00  (selected reaches) in Shikaripura Taluka of  Shimoga Dist</t>
  </si>
  <si>
    <t>CER NO 49/2013-14</t>
  </si>
  <si>
    <t>Improvements to Kumta - Kadamadagi State Highway-48 from Km 82.00 to Km 116.66 (selected reaches) in Soraba Taluka of Shimoga Dist</t>
  </si>
  <si>
    <t>Improvements to Thirthahalli - Kundapura State Highway-52 from Km 25.00 to Km 44.80 (selected reaches) in Hosanagar Taluka of  Shimoga Dist</t>
  </si>
  <si>
    <t>SHIMOGA CIRCLE TOTAL</t>
  </si>
  <si>
    <t>Mangalore Circle</t>
  </si>
  <si>
    <t>124a</t>
  </si>
  <si>
    <t>Improvements to  BANGALORE- JALSUR (SH-85) ROAD from CH:225.00km to 254.71km in Somwarpet Taluk of Kodagu District</t>
  </si>
  <si>
    <t>CER.No : 11/2013-14</t>
  </si>
  <si>
    <t>M/s KBR Infratech Pvt Ltd</t>
  </si>
  <si>
    <t>26-12-2013</t>
  </si>
  <si>
    <t>124b</t>
  </si>
  <si>
    <t>Improvement to Virajpet- Byndoor SH-27 from 41.85km to 103.80km  (Selected Reaches) in Somwarpet Taluk of Kodagu District</t>
  </si>
  <si>
    <t>124c</t>
  </si>
  <si>
    <t>Improvement to Hiresavi- Chattalli SH-08 from 92.24km to 168.20km  (Selected Reaches) in Somwarpet Taluk of Kodagu District</t>
  </si>
  <si>
    <t>DAKISHNA KANNADA DIVISION</t>
  </si>
  <si>
    <t>Improvement to Subramanya-Udupi SH-37 from 36.40km to 94.60km  (Selected Reaches) in Belthangady Taluk of Dakishna Kannada District</t>
  </si>
  <si>
    <t>CER.No : 12/2013-14</t>
  </si>
  <si>
    <t xml:space="preserve"> N S K Builders Pvt Ltd</t>
  </si>
  <si>
    <t>27-12-2013</t>
  </si>
  <si>
    <t>26-11-2014</t>
  </si>
  <si>
    <t>UDUPI DIVISION</t>
  </si>
  <si>
    <t>126a</t>
  </si>
  <si>
    <t>Improvements to  Padubidre-Chikkalagudda Road  (SH-1)                                                                                                                                        (from km 28.00 to  76.80km ) in selected reaches</t>
  </si>
  <si>
    <t>CER.No : 41/2013-14</t>
  </si>
  <si>
    <t>Abdul Rahiman</t>
  </si>
  <si>
    <t>25-11-2014</t>
  </si>
  <si>
    <t>126b</t>
  </si>
  <si>
    <t>Improvements to Thirthahalli-Kundapur Road (SH-52) in Kundapur Taluk, Udupi District from  (km50.70 to 80.00 km  in selected reaches</t>
  </si>
  <si>
    <t>126c</t>
  </si>
  <si>
    <t>Improvements to Halageri-Halkal Road  (SH-26) in Kundapur Taluk, Udupi District from km 180.62 to 187.42 km (NOGODI-KOLLUR-HALKAL PORTION)</t>
  </si>
  <si>
    <t>TOTAL 126 a,b &amp;c</t>
  </si>
  <si>
    <t>127a</t>
  </si>
  <si>
    <t>mprovements to Virajpet -Byndoor Road (SH-27) in Karkala &amp; Kundapur Taluk of Udupi District  (from  309.00to 395.40 km ) in selected reaches</t>
  </si>
  <si>
    <t>CER.No : 42/2013-14</t>
  </si>
  <si>
    <t xml:space="preserve">M/s Iqbal Ahmed Infra Project Pvt Ltd </t>
  </si>
  <si>
    <t>127b</t>
  </si>
  <si>
    <t>Improvements to Malpe- Molakalmuru Road  (SH-65) (13.35km to 29.00 km &amp;  31.60 to  44.20 km) in Udupi &amp; Karkala Taluk of Udupi District</t>
  </si>
  <si>
    <t xml:space="preserve">TOTAL 127 a &amp; b </t>
  </si>
  <si>
    <t>MANGALOLRE  CIRCLE TOTAL</t>
  </si>
  <si>
    <t>HASSAN CIRCLE</t>
  </si>
  <si>
    <t>CHICKMAGALURU DIVISION</t>
  </si>
  <si>
    <t>Pkg 128</t>
  </si>
  <si>
    <t>128a</t>
  </si>
  <si>
    <t>Improvements to Virajpet - Byndoor (Koppa) State Highway-27 from Km 240.40 to Km 285.50 (selected reaches) in Koppa Taluk of  Chickamagalur Dist</t>
  </si>
  <si>
    <t>CER.No : 60/2013-14</t>
  </si>
  <si>
    <t>M/S Iqbal Ahmed InfraProject Pvt Ltd</t>
  </si>
  <si>
    <t>128b</t>
  </si>
  <si>
    <t>Improvements to Virajpet - Byndoor  (Chickamagalur) State Highway-27 from Km 195.75 to Km 233.67  (selected reaches) in Chickamagalur Taluk of  Chickamagalur Dist</t>
  </si>
  <si>
    <t>Pkg.129</t>
  </si>
  <si>
    <t>129a</t>
  </si>
  <si>
    <t xml:space="preserve">Improvements to  Chickamaglur - Mallandur road from Km 6.50 to Km 21.75 (selected reaches) in Chickamaglur Taluk of Chickamaglur Dist </t>
  </si>
  <si>
    <t xml:space="preserve">CER.No : 61/2013-14 </t>
  </si>
  <si>
    <t>Sri Abdul Rahiman</t>
  </si>
  <si>
    <t xml:space="preserve"> 129b</t>
  </si>
  <si>
    <t xml:space="preserve">Improvements to  Horanadu- Balur  State Highway-106 from Km 0.00 to Km 22.00 (selected reaches) in Mudigere Taluk of Chickmaglur Dist </t>
  </si>
  <si>
    <t xml:space="preserve"> DIVISION  TOTAL</t>
  </si>
  <si>
    <t>HASSAN  DIVISION</t>
  </si>
  <si>
    <t>Pkg 130</t>
  </si>
  <si>
    <t>130a</t>
  </si>
  <si>
    <t>Improvements to Mandya - Hadagali State Highway-47 from Km 85.54 to Km 128.84 (selected reaches) in channarayapatna Taluk of  Hassan Dist</t>
  </si>
  <si>
    <t xml:space="preserve">CER.No : 09/2013-14 </t>
  </si>
  <si>
    <t>Sri C H V N Reddy</t>
  </si>
  <si>
    <t>28-12-2013</t>
  </si>
  <si>
    <t>27-11-2014</t>
  </si>
  <si>
    <t>130b</t>
  </si>
  <si>
    <t>Improvements to Virajpet - Byndoor State Highway-27 from Km 146.27 to Km 167.45 (selected reaches) in Belur Taluk of  Hassan Dist</t>
  </si>
  <si>
    <t>Pkg.131</t>
  </si>
  <si>
    <t>Improvements to Bichenahalli- Doddakunchevu-Karekere Byadarahalli Heragu road (Connecting SH 112 A to SH 71)  (selected reaches) in Hassan &amp; Holenarsipur Taluk of Hassan Dist.</t>
  </si>
  <si>
    <t xml:space="preserve">CER.No : 63/2013-14 </t>
  </si>
  <si>
    <t>Sri Rayee Gowda</t>
  </si>
  <si>
    <t>Pkg.132</t>
  </si>
  <si>
    <t>132a</t>
  </si>
  <si>
    <t>Improvements to  Muthigehiralli Chakenahalli Banakuppe Bittagowdanahalli road (Connecting SH 57 to NH 48) (selected reaches) in Channarayapatna, Holenarsipura &amp; Hassan Taluks of Hassan Dist.</t>
  </si>
  <si>
    <t xml:space="preserve">CER.No : 69/2012-13 </t>
  </si>
  <si>
    <t>H N Rame Gowda</t>
  </si>
  <si>
    <t>30-12-2014</t>
  </si>
  <si>
    <t>132b</t>
  </si>
  <si>
    <t>Improvements to Gandsi Santhemydana to Nonavinakere road  (Connecting SH 57) from Km 16.00 to Km 37.00  (selected reaches) in Channarayapatna Taluk of Hassan Dist</t>
  </si>
  <si>
    <t>Pkg.133</t>
  </si>
  <si>
    <t>Improvements to  MCF, Nittur, Bageshapura road (Connecting SH 21 to SH 102) (selected reaches) in Hassan Taluk of Hassan Dist</t>
  </si>
  <si>
    <t xml:space="preserve">CER.No : 64/2013-14 </t>
  </si>
  <si>
    <t>Sri Ramesh Kumar Kothari</t>
  </si>
  <si>
    <t>Pkg.134</t>
  </si>
  <si>
    <t>Improvements to  Hyarane, Ankapura, Padavalahippe road (Connecting SH 21 to SH 08) (selected reaches) in Hassan &amp; Holenarsipura Taluk of Hassan Dist</t>
  </si>
  <si>
    <t>CER.No  : 70/2012-13</t>
  </si>
  <si>
    <t>Sri H.N Ramegowda</t>
  </si>
  <si>
    <t>HASSAN SPECIAL  DIVISION</t>
  </si>
  <si>
    <t>Pkg 135</t>
  </si>
  <si>
    <t>135a</t>
  </si>
  <si>
    <t>Improvements to Virajpete - Byndoor State Highway-27 from Km 106.25 to Km 146.27 (selected reaches) in  Sakaleshapura  Taluk of Hassan Dist</t>
  </si>
  <si>
    <t>CER.No  : 65/2013-14</t>
  </si>
  <si>
    <t>135b</t>
  </si>
  <si>
    <t>Improvements to Belur - Somwarpet  State Highway-112 from Km 0.00 to Km 63.50 (selected reaches) in Belur &amp; Sakaleshapura Taluks of  Hassan Dist</t>
  </si>
  <si>
    <t>Pkg.136</t>
  </si>
  <si>
    <t>136a</t>
  </si>
  <si>
    <t>Improvements to Bangalore - Jalsoor  State Highway-85 from Km 254.71 to Km 295.88 (selected reaches) in Sakaleshapura Taluk of Hassan Dist</t>
  </si>
  <si>
    <t>CER.No  : 10/2013-14</t>
  </si>
  <si>
    <t>Sri M T Nagaraj</t>
  </si>
  <si>
    <t>136b</t>
  </si>
  <si>
    <t>Improvements to Ramanathapura -Therakanambi  State Highway- 86 from Km 0.00 to Km 7.80 (selected reaches) in Arakalagud Taluk of Hassan Dist</t>
  </si>
  <si>
    <t xml:space="preserve"> HASSAN CIRCLE  TOTAL</t>
  </si>
  <si>
    <t>South Zone Total</t>
  </si>
  <si>
    <t>Technical sanctioned Amount
 (Rs. in lakhs)</t>
  </si>
  <si>
    <t>BANGALORE CIRCLE</t>
  </si>
  <si>
    <t>TUMKUR Division</t>
  </si>
  <si>
    <t>Pkg 113</t>
  </si>
  <si>
    <t>113a</t>
  </si>
  <si>
    <t>Improvements to Mandya - Hadagali  State Highway-47 from Km 128.84 to Km 195.50  (selected reaches) in Tiputar &amp; Chikkanayanahalli Taluk of Tumkur Dist</t>
  </si>
  <si>
    <t>54/2013-14</t>
  </si>
  <si>
    <t>113b</t>
  </si>
  <si>
    <t>Improvements to Bangalore - Jalsoor State Highway-85 from Km  63.30 to Km 87.85 (selected reaches) in Kunigal Taluk of Tumkur Dist</t>
  </si>
  <si>
    <t>Pkg 114</t>
  </si>
  <si>
    <t>Improvements to Ramanagara - Ananthapur   road from Km 346.00 to Km 429.33  (selected reaches) in Pavagada Taluk of Tumkur Dist</t>
  </si>
  <si>
    <t xml:space="preserve">51/2013-14 </t>
  </si>
  <si>
    <t>Pkg 115</t>
  </si>
  <si>
    <t>Improvements to Kumta - Kadamadagi  State Highway-48 from Km 348.91 to Km 392.16  (selected reaches) Vadhanakallu, Ranaga samudra, Shailapura, Harekyathanahalli, Pavagada, Kodamadagu, Bhairapura in Pavagada Taluk of Tumkur Dist</t>
  </si>
  <si>
    <t>52/2013-14</t>
  </si>
  <si>
    <t>Pkg 116</t>
  </si>
  <si>
    <t>Improvements to Ramanagara - Ananthapur  roadfrom Km 64.30 to Km 145.40   (selected reaches) (Beechanahalli, Lakshmipura, Thirumalapalya, Gajanapalya, Kodagi halli  in Kunigal  Taluk of Tumkur Dist) (Bythrahosahalli, Jadeya, Turuvekare, Somanahalli in Turuvekere Taluk of Tumkur Dist)</t>
  </si>
  <si>
    <t>59/2013-14</t>
  </si>
  <si>
    <t>Pkg 117</t>
  </si>
  <si>
    <t>Improvements to Ramanagara - Ananthapur road from Km 145.40 to Km 197.00  &amp; from Km 211.73 to Km 242.96  (selected reaches) (Nonavikere, Tiptur Town Limits,  Bagavala, Baluvaneralu, B.Muddenahalli in Tiptur Taluk of Tumkur Dist) (Handanakere, Mattighatta, Kaimara cross, Navile, Navile palya, Karthikehal cross, Maruti nagar/TCB road Chikkanayanahalli Taluk of Tumkur Dist)</t>
  </si>
  <si>
    <t>66/2013-14</t>
  </si>
  <si>
    <t>BANGALORE Division</t>
  </si>
  <si>
    <t>Pkg.118</t>
  </si>
  <si>
    <t>118a</t>
  </si>
  <si>
    <t>Improvements to Nelamangala - Chikkaballapura   State Highway-74 from Km 12.96 to Km 53.16 (selected reaches)Basavanahalli, Hadyalu, Gollahalli Railway cross, Mallohalli, Arlumallige, Doddaballapura Town, Raja Gatta, Arlumallige Tankbund, Raja gatta Tankbund  in DB Pura Taluk of Bangalore Dist</t>
  </si>
  <si>
    <t>67/2013-14</t>
  </si>
  <si>
    <t>118b</t>
  </si>
  <si>
    <t>Improvements to  Nelamangala  - Chikkaballapura  State Highway-74  from Km  52.33 to Km 64.83 (selected reaches) in Chikkaballapura Taluk of Chikkaballapura Dist</t>
  </si>
  <si>
    <t>BANGALORE CIRCLE TOTAL</t>
  </si>
  <si>
    <t>M/S Karthik Enterprises</t>
  </si>
  <si>
    <t>Sri S S Alur</t>
  </si>
  <si>
    <t xml:space="preserve">M/s.BSR Infratech           P Ltd, Bangalore </t>
  </si>
  <si>
    <t>Sri M  Venkatarama        Reddy</t>
  </si>
  <si>
    <t>SOUTH ZONE</t>
  </si>
  <si>
    <t xml:space="preserve">  </t>
  </si>
  <si>
    <t>GULBARGA CIRCLE</t>
  </si>
  <si>
    <t>BIDAR DIVISION</t>
  </si>
  <si>
    <t>Pkg 67</t>
  </si>
  <si>
    <t>67a</t>
  </si>
  <si>
    <t>Improvements to Bhalki-Chincholi road SH-75 from km 0.00 to 51.00 (in selected Reaches)in  Bidar Dist.</t>
  </si>
  <si>
    <t>CER No.: 50/2013-14</t>
  </si>
  <si>
    <t>Sri.Gurunath Kollur</t>
  </si>
  <si>
    <t>22.01.2014</t>
  </si>
  <si>
    <t>21.12.2014</t>
  </si>
  <si>
    <t>67b</t>
  </si>
  <si>
    <t>Improvements to Basavakalyan-Raichur road SH-51 from km 0.00 to 33.00 (in selected reaches) in Basavakalyan Tq.of Bidar Dist.</t>
  </si>
  <si>
    <t>GULBARGA DIVISION</t>
  </si>
  <si>
    <t>Pkg 68</t>
  </si>
  <si>
    <t xml:space="preserve">Improvements to Gulbarga - Hosur road SH-22 from km 58.15 to 99.80 (in selected reaches) in Gulbarga Dist. </t>
  </si>
  <si>
    <t>CER No.: 21/2013-14</t>
  </si>
  <si>
    <t>M/s SRK construction</t>
  </si>
  <si>
    <t>26.12.2013</t>
  </si>
  <si>
    <t>25.11.2014</t>
  </si>
  <si>
    <t>Pkg 69</t>
  </si>
  <si>
    <t>69a</t>
  </si>
  <si>
    <t>Improvements to Basavakalyan - Raichur road SH-51 from km.32.85  to 115.00 (in selected reaches) in Gulbarga Dist.</t>
  </si>
  <si>
    <t>CER No.: 23/2013-14</t>
  </si>
  <si>
    <t>69b</t>
  </si>
  <si>
    <t>Improvements to Bhalki - Chincholi road SH-75  from km.57.60  to 92.20  (in selected reaches) in Gulbarga Dist.</t>
  </si>
  <si>
    <t>Pkg 70</t>
  </si>
  <si>
    <t>Improvements to Shahapur - Shivarampur road SH-149 from km.22.61 to 125.44  (in selected reaches)in Gulbarga Dist.</t>
  </si>
  <si>
    <t>CER No.: 20/2013-14</t>
  </si>
  <si>
    <t>M/s S.M.Autade</t>
  </si>
  <si>
    <t>Pkg 71</t>
  </si>
  <si>
    <t>Improvements to Shahapur - Shivarampur road SH-149 from km.132.35 to 197.80 (in selected reaches)  in Gulbarga Dist.</t>
  </si>
  <si>
    <t>CER No.: 19/2013-14</t>
  </si>
  <si>
    <t>YADGIR DIVISION</t>
  </si>
  <si>
    <t>Pkg 72</t>
  </si>
  <si>
    <t>Improvements to Srirangapatna - Jewargi road SH-19  from km 505.500 to 542.00 (in selected reaches) in Yadgir Dist.</t>
  </si>
  <si>
    <t>CER No.: 17/2013-14</t>
  </si>
  <si>
    <t>M/s H.P.Madhukar</t>
  </si>
  <si>
    <t>Pkg 73</t>
  </si>
  <si>
    <t>Improvements to Sindagi - Kodangal road SH-16  from km 40.00 to 73.30 (in selected reaches) in Yadgir Dist.</t>
  </si>
  <si>
    <t>CER No.: 22/2013-14</t>
  </si>
  <si>
    <t>BELLARY CIRCLE</t>
  </si>
  <si>
    <t>RAICHUR DIVISION</t>
  </si>
  <si>
    <t xml:space="preserve">Improvements to Managuli - Yeragera State Highway -127 frorn Krn 94.64 to Krn 134.91(selected reaches) in Devadurga Taluka of Raichur District. </t>
  </si>
  <si>
    <t>CER No.: 14/2013-14</t>
  </si>
  <si>
    <t>CER No.: 44/2013-14</t>
  </si>
  <si>
    <t>M/s KBR Infratech Ltd</t>
  </si>
  <si>
    <t>Division Total</t>
  </si>
  <si>
    <t>BELLARY DIVISION</t>
  </si>
  <si>
    <t>Improvements to Raravi - Belur State Highway-63 from Km 13.00 to Km 23.54 (selected reaches) in Siraguppa Taluka of Bellary District.</t>
  </si>
  <si>
    <t>CER No.:16/2013-14</t>
  </si>
  <si>
    <t>Sri.Srinivasa Constructions (India) Pvt.Ltd</t>
  </si>
  <si>
    <t xml:space="preserve">lmprovements to Deodurg - Bellary State Highway-128 from Km  117.11 to Km 180.44 (selected reaches) in Siraguppa Taluka of Bellary District.  </t>
  </si>
  <si>
    <t>lmprovements to Deodurg - Bellary State Highway-128 from 180.44 Km to Km266.26 (selected reaches) in Bellary Taluka of Bellary District.</t>
  </si>
  <si>
    <t>CER NO:15/2013-14</t>
  </si>
  <si>
    <t xml:space="preserve"> Sri.Srinivasa Constructions (India) Pvt.Ltd</t>
  </si>
  <si>
    <t>HADAGALI DIVISION</t>
  </si>
  <si>
    <t xml:space="preserve">Improvements to Ekkumbi - Molakalmur State Highway-02 from Km 166.00 to Km 205.80 (in selected reaches) in Kudlgi Taluka of Bellary District. </t>
  </si>
  <si>
    <t>CER NO:18/2013-14</t>
  </si>
  <si>
    <t>Sali Basavaraj</t>
  </si>
  <si>
    <t>lmprovements to Arabhavi - Challakere State Highway-45 from Km 199.52 to Km 234.10 (selected reaches) in Hadagali Taluka of Bellary District</t>
  </si>
  <si>
    <t>KOPPAL DIVISION</t>
  </si>
  <si>
    <t>lmprovements to Sindhanoor - Hemmadga StateHighway-30 from Km 64.20 to Km 80.14 (selected reaches) in Kustagi Taluka of Koppal District</t>
  </si>
  <si>
    <t>CER No:45/2013-14</t>
  </si>
  <si>
    <t>Sri.Sai Constructions</t>
  </si>
  <si>
    <t>lmprovements to Chickhesaruru - Mundargi State Highway-129 from Km 144.40 to Km 183.00 (selected reaches) in Koppal Taluka of Koppal District</t>
  </si>
  <si>
    <t>Improvements to Chickhesaruru - Mundargi State Highway-129 fiom Km 52.62 to Km 144.40 (selected reaches) in Kustagi Taluka of Koppal District</t>
  </si>
  <si>
    <t>Improvements to Raravi - Belur State Highway-63 from Km 58.22 to Km 159.48 (selected reaches) in Gangavati, Koppal &amp; Yalaburga Talukas of Koppal District</t>
  </si>
  <si>
    <t>CER No:43/2013-14</t>
  </si>
  <si>
    <t>Sri.Saranappa R Alur</t>
  </si>
  <si>
    <t>Division  Total</t>
  </si>
  <si>
    <t>DHARWAD CIRCLE</t>
  </si>
  <si>
    <t>GADAG  DIVISION</t>
  </si>
  <si>
    <t>Improvements to Kalmala - Shiggaon State Highway-23 Km 203.75 to Km 273.61 (selected reaches) in Mundargi &amp; Shirahatti Taluk of Gadag Dist.</t>
  </si>
  <si>
    <t>CER No.: 05/2013-14</t>
  </si>
  <si>
    <t>M/S P R Nayak Associates</t>
  </si>
  <si>
    <t>26.12.13</t>
  </si>
  <si>
    <t>25.11.14</t>
  </si>
  <si>
    <t>Improvements to Arabhavi - Challakere  State Highway-45 Km 174.00 to Km 185.60 (selected reaches) in Mundargi Taluk  of Gadag Dist.</t>
  </si>
  <si>
    <t>HAVERI   DIVISION</t>
  </si>
  <si>
    <t>Improvement to Bagalkote-Biligiriranganabetta  State Highway-57 from  Km 167.89 to Km 196.72 (selected reaches)  in Haveri Taluk of Haveri Dist</t>
  </si>
  <si>
    <t>CER No.:
06/2013-14</t>
  </si>
  <si>
    <t xml:space="preserve">S R Ballary </t>
  </si>
  <si>
    <t>Completed</t>
  </si>
  <si>
    <t>Improvements to Bagalkote-Biligiriranganabetta  State Highway-57 from Km 236.83 to Km 258.03 (selected reaches)  in  Hirekerur Taluk of Haveri Dist</t>
  </si>
  <si>
    <t>Improvements to Birur-Sammasagi State Highway-76 from Km 176.30 to 181.35 &amp; Km 185.70 to 188.00 (selected reaches) in Byadagi Tq &amp;Km 189.00 to 217.19 (selected reaches) in Hangal Taluk of Haveri Dist</t>
  </si>
  <si>
    <t>CER No.: /2013-14</t>
  </si>
  <si>
    <t xml:space="preserve">A V Patil </t>
  </si>
  <si>
    <t>21.12.2013</t>
  </si>
  <si>
    <t>20.11.2014</t>
  </si>
  <si>
    <t>Improvements to Kumata-Tadas  State Highway-69 from  Km 126.10 to Km 142.00  (selected reaches) in Shiggaon Taluk of Haveri Dist.</t>
  </si>
  <si>
    <t>Improvements to Kalmala - Shiggaon   State Highway-23 from Km 284.51 to Km 304.48 (selected reaches) in Shiggon Taluk of Haveri Dist.</t>
  </si>
  <si>
    <t>d</t>
  </si>
  <si>
    <t>Improvements to Karwar-Ilkal State Highway-06  from  Km 170.00 to Km 194.02 (selected reaches)  in Savanur Taluk of  Haveri Dist.</t>
  </si>
  <si>
    <t>Improvements to Hanagal - Hirekeruru via Hosaaladakatti and Honkana road from Km 4.33 to Km 23.80 &amp; Km 22.64 to Km 31.00 (Selected reaches) in Hanagal &amp; Hirekerur of Haveri Dist</t>
  </si>
  <si>
    <t>CER NO:  62/2013-14</t>
  </si>
  <si>
    <t>S R Ballary</t>
  </si>
  <si>
    <t>SIRSI   DIVISION</t>
  </si>
  <si>
    <t>Improvements to Khanapur - Talaguppa State Highway-93 from Km 131.99 to Km 150.00 (selected reaches) in Sirsi Taluk of  Uttarakannada Dist.</t>
  </si>
  <si>
    <t>CER NO: 24/2013-14</t>
  </si>
  <si>
    <t>H P Madhukar</t>
  </si>
  <si>
    <t xml:space="preserve"> Improvements to Khanapur - Talaguppa  State Highway-93  from Km 179.60 to Km 184.80 &amp; Km 188.82 to 201.00 (selected reaches) in Siddapur Taluk of  Uttarakannada Dist.</t>
  </si>
  <si>
    <t>C</t>
  </si>
  <si>
    <t>Improvements to Khanapur - Talaguppa State Highway-93  from Km 86.85 to Km 93.01 &amp; Km 98.56 to Km 130.99 (selected reaches) in Yellapur Taluk of Uttarakannada Dist.</t>
  </si>
  <si>
    <t>Improvements to Khanapur - Talaguppa  State Highway-93 from Km 35.42 to Km 81.85  (selected reaches)  in  Haliyal Taluk of Uttarakannada Dist.</t>
  </si>
  <si>
    <t>Improvements to Karwar - Ilkal  State Highway-06 from Km 125.00 to Km 154.40 (selected reaches) in  Mundagod Taluk of Uttarakannada Dist.</t>
  </si>
  <si>
    <t>CER No: 08/2013-14</t>
  </si>
  <si>
    <t>M/S N S  Nayak &amp; Sons</t>
  </si>
  <si>
    <t>Improvements to Supa - Annigeri  State Highway-28 from Km 33.85 to Km 41.31 (selected reaches) in   Haliyal Taluk of Uttarakannada Dist.</t>
  </si>
  <si>
    <t>Improvements to Supa - Annigeri  State Highway-28 from Km 12.30 to 29.51 (selected reaches) in Haliyal Taluk of Uttarakannada Dist.</t>
  </si>
  <si>
    <t>Improvements to Sidhanur -Hemmadaga State Highway-30 from Km 309.07 to 318.57 (selected reaches) in Joida Taluk of Uttarakannada Dist.</t>
  </si>
  <si>
    <t>Improvements to Kumta - Tadas State Highway-69  from Km  92.00 to Km 95.00 &amp; Km 98.00 to Km 107.00 &amp; Km 115.00 to Km 117.00 &amp; Km 122.00 to Km 123.00 (selected reaches) in Mundagod Taluk of Uttarakannada Dist.</t>
  </si>
  <si>
    <t>CER No: 25/2013-14</t>
  </si>
  <si>
    <t>H.P.Madhukar</t>
  </si>
  <si>
    <t>01.02.14</t>
  </si>
  <si>
    <t>31.12.14</t>
  </si>
  <si>
    <t>Improvements to Kumta - Tadas   State Highway-69 from Km 83.70 to Km 92.00 &amp; Km 95.00 to Km 98.00 &amp; Km 107.00 to Km 115.00 &amp; Km 117.00 to Km 122.00 &amp; Km 123.00 to Km 126.0 (selected reaches) in Mundagod Taluk of Uttarakannada Dist.</t>
  </si>
  <si>
    <t>Improvements to Aurad - Sadashivagad  State Highway-34 from Km 661.02 to Km 661.77 &amp; Km 668.87 to Km 684.17 (selected reaches) in Joida Taluk of Uttarakannada Dist.</t>
  </si>
  <si>
    <t>CER No: 26/2013-14</t>
  </si>
  <si>
    <t>18.01.13</t>
  </si>
  <si>
    <t>17.12.14</t>
  </si>
  <si>
    <t>Improvements to Aurad - Sadashivagad State Highway-34 from Km 604.17 to Km 661.02 &amp; Km 661.77 to Km 668.87 &amp; Km 684.17 to Km 687.56  (selected reaches)  in Joida Taluk of Uttarakannada Dist.</t>
  </si>
  <si>
    <t>KARWAR DIVISION</t>
  </si>
  <si>
    <t>Improvements to Aurad - Sadashivagad  State Highway-34 from Km 687.56 to 725.34  (selected reaches) in Karwar Taluk of Uttarakannada dist.</t>
  </si>
  <si>
    <t>CER No: 27/2013-14</t>
  </si>
  <si>
    <t xml:space="preserve">M/S Ramasree Globle Consrtution Pvt. Ltd. </t>
  </si>
  <si>
    <t>DHARWAD DIVISION</t>
  </si>
  <si>
    <t>Improvements to Padubidri - Chikkalgudda State Highway-01 from Km 356.96 to Km 393.08  (selected reaches) in  Dharwad Taluk of  Dharwad Dist</t>
  </si>
  <si>
    <t>CER No: 29/2013-14</t>
  </si>
  <si>
    <t xml:space="preserve">B S Gaonkar </t>
  </si>
  <si>
    <t>Improvements to Padubidri - Chikkalgudda  State Highway-01  from Km 364.50 to Km 367.38  (selected reaches) in Kalagatagi Taluk of Dharwad Dist</t>
  </si>
  <si>
    <t>Improvements to Mangasuli - Laxmeshwar   State Highway-73 from Km 204.16 to Km 229.20 &amp; Km 248.42 to Km 253.30  (selected reaches)in Dharwad &amp; Hubli Taluk of Dharwad Dist</t>
  </si>
  <si>
    <t>CER No: 30/2013-14</t>
  </si>
  <si>
    <t>Improvements to Arabhavi - Challakere  State Highway-45  from Km 93.25 to Km 107.25 (selected reaches)in Navalgund Taluk of  Dharwad Dist</t>
  </si>
  <si>
    <t>Improvements to Mangasuli - Laxmeshwar  State Highway-73 from Km 223.379 to Km 229.200 &amp; Km 248.42 to Km 253.30 (selected reaches)in Hubli Taluk of Dharwad Dist</t>
  </si>
  <si>
    <t>BELGAUM CIRCLE</t>
  </si>
  <si>
    <t>BELGAUM  DIVISION</t>
  </si>
  <si>
    <t>Improvements to Sindanoor - Hemmadaga  State Highway-30 from Km 168.17 to Km 304.20 (selected reaches)in Khanapur, Bailhongal &amp; Savadatti Taluk of Belgaum Dist</t>
  </si>
  <si>
    <t>CER No.: 28/2013-14</t>
  </si>
  <si>
    <t>N B Hiremath</t>
  </si>
  <si>
    <t>Improvements to  Jath - Jamboti  State Highway-31 from Km 127.50 to Km 219.00 (selected reaches) in  Khanapur, Belagavi  &amp; Bailhongal Taluk of Belgaum Dist</t>
  </si>
  <si>
    <t>CER No.: 31/2013-14</t>
  </si>
  <si>
    <t>M B Kallur</t>
  </si>
  <si>
    <t>Improvements to Munvalli - Kotamachagi  State Highway-83 from Km 8.30 to Km 38.60 &amp; Km 40.91 to Km 63.14 (selected reaches) in Ramadurga Taluk of Belgaum Dist</t>
  </si>
  <si>
    <t>CER No.:32/2013-14</t>
  </si>
  <si>
    <t>Improvements to  Mangasuli - Laxmeshwar   State Highway-73 from Km 122.67 to Km 204.16 (selected reaches) in Bailhongal  Taluk of Belgaum Dist</t>
  </si>
  <si>
    <t>CER NO:33/2013-14</t>
  </si>
  <si>
    <t>P R Nayak</t>
  </si>
  <si>
    <t>Improvements to  Aurad - Sadashivagad  State Highway-34 from Km.442.19 to Km 462.570 (selected reaches) in Ramadurg Taluk of Belgaum Dist</t>
  </si>
  <si>
    <t>CER NO:34/2013-14</t>
  </si>
  <si>
    <t>P B Ibrahim</t>
  </si>
  <si>
    <t>Improvements to  Padabudri - Chikalgudda State Highway-01 from Km 393.08 to Km  446.69 (selected reaches)in Bailhongal Taluk of Belgaum Dist</t>
  </si>
  <si>
    <t>Improvements to Arbhavi - Challakere  State Highway-45 from Km 35.93 to Km 79.05 (selected reaches) in Savadatti Taluk of  Belgaum Dist</t>
  </si>
  <si>
    <t>Improvements to Yaragatti - Babaleshwar  State Highway-55 from Km 28.46  to Km 39.62 (seleted reaches) in Gokak Taluk of Belgaum Dist</t>
  </si>
  <si>
    <t>CER No:35/2013-14</t>
  </si>
  <si>
    <t>Improvements to Jamboti - Rabakavi  State Highway-54 from Km 58.28  to Km 123.00 (in seleted reaches)in Gokak Taluk of Belgaum Dist</t>
  </si>
  <si>
    <t>BIJAPUR  DIVISION</t>
  </si>
  <si>
    <t>Improvements to Alamatti-Muddebihal  from Km 0.00 to Km 27.00 (selected reaches) in Muddebihal Taluk of Bijapur Dist</t>
  </si>
  <si>
    <t>CER No:37/2013-14</t>
  </si>
  <si>
    <t>S S Alur</t>
  </si>
  <si>
    <t xml:space="preserve">Improvements to Sindagi-Kodangal  State Highway-16  from Km 0.00 to Km 25.00 (selected reaches) in Sindagi Taluk of Bijapur Dist </t>
  </si>
  <si>
    <t>Improvements to Yaragatti - Babaleshwar State Highway-55  from Km 78.90 to Km 110.00 (selected reaches) in Bijapur Taluk of Bijapur Dist</t>
  </si>
  <si>
    <t>CER No:36/2013-14</t>
  </si>
  <si>
    <t>Sadashiv Chikkkareddy</t>
  </si>
  <si>
    <t>Improvements to Aurad - Sadashivagad State Highway-34  from Km 232.54 to Km 328.62 (selected reaches)in Sindagi, Indi &amp; Bijapur Taluk of Bijapur Dist</t>
  </si>
  <si>
    <t>CER No:38/2013-14</t>
  </si>
  <si>
    <t>S M Autade</t>
  </si>
  <si>
    <t>BAGALKOTE DIVISION</t>
  </si>
  <si>
    <t>lmprovements to Sankeshwar - Sangam State Highway
44 from 76.54 Km to Km 201.26 (selected reaches)
in Mudhol, Badami &amp; Hunagund Talukas of
Bagalkote Dist &amp; Gokak Taluka of Belaeavi Dist.</t>
  </si>
  <si>
    <t>CER No:47/2013-14</t>
  </si>
  <si>
    <t>SS Alur</t>
  </si>
  <si>
    <t>102a</t>
  </si>
  <si>
    <t>Improvements to Jamboti - Rabakavi State Highway-
54 from Km 121.00 to Km 140.70 (selected reaches)
in Mudhol &amp; JamkhandiTalukas of Baealkote Dist</t>
  </si>
  <si>
    <t>CER No:48/2013-14</t>
  </si>
  <si>
    <t>B N Nagana Gouda</t>
  </si>
  <si>
    <t>102b</t>
  </si>
  <si>
    <t>Improvements to Kagawad - Kaladagi State Highway-
53 from Km 93.31 to Km 119.58 (selected reaches) in
Mudhol &amp; JamkhandiTalukas of Basalkote Dist</t>
  </si>
  <si>
    <t>NORTH ZONE TOTAL</t>
  </si>
  <si>
    <t>NORTH &amp; SOUTH ZONE TOTAL</t>
  </si>
  <si>
    <t>GULBARGA CIRCLE TOTAL</t>
  </si>
  <si>
    <t>BELLARY CIRCLE TOTAL</t>
  </si>
  <si>
    <t>DHARWAD CIRCLE TOTAL</t>
  </si>
  <si>
    <t>BELGAUM CIRCLE TOTAL</t>
  </si>
  <si>
    <t xml:space="preserve">(a)Irnprovements to Managuli - Bichal State Highway - 61 from Km 194.34 to Krn 239.03 (selectecl reaches) in Manvi Taluka of Raichur District. </t>
  </si>
  <si>
    <t>(b)Improvements to Deodurg - Bellary State Highway-128 from Km76.24 to Km 108.16 (selected reaches) in Sindanur Taluka of Raichur  District.</t>
  </si>
  <si>
    <t>(c )Improvements to Chikkesaruru - Mundargi State Highway-129 from Km 0.00 to Km 5l.63 (Selected reaches) in Lingasugur Taluka of Raichur District</t>
  </si>
  <si>
    <t xml:space="preserve"> Completed</t>
  </si>
  <si>
    <t>Revised</t>
  </si>
  <si>
    <t xml:space="preserve">Date Of Completion
</t>
  </si>
  <si>
    <t>31.03.2015</t>
  </si>
  <si>
    <t>30.06.2015</t>
  </si>
  <si>
    <t>27.11.2014</t>
  </si>
  <si>
    <t>25.02.2015</t>
  </si>
  <si>
    <t>06.06.2014</t>
  </si>
  <si>
    <t>25.03.2015</t>
  </si>
  <si>
    <t>20.02.2015</t>
  </si>
  <si>
    <t>31.05.2014</t>
  </si>
  <si>
    <t>15.05.2015</t>
  </si>
  <si>
    <t>12.02.2015</t>
  </si>
  <si>
    <t>28.11.2014</t>
  </si>
  <si>
    <t>12.03.2015</t>
  </si>
  <si>
    <t>30.05.2015</t>
  </si>
  <si>
    <t>03.06.2015</t>
  </si>
  <si>
    <t>25.05.2015</t>
  </si>
  <si>
    <t>09.01.2015</t>
  </si>
  <si>
    <t>26.11.2014</t>
  </si>
  <si>
    <t>Balance (Financial amount) 
Rs. In Lakhs</t>
  </si>
  <si>
    <t xml:space="preserve"> 27-11-2014</t>
  </si>
  <si>
    <t>20.11.2015</t>
  </si>
  <si>
    <t>30.03.2015</t>
  </si>
  <si>
    <t>23.06.2014</t>
  </si>
  <si>
    <t>District</t>
  </si>
  <si>
    <t>No Of Packages</t>
  </si>
  <si>
    <t>No Of Packages Completed</t>
  </si>
  <si>
    <t>Improvement in Km</t>
  </si>
  <si>
    <t>Kalburgi</t>
  </si>
  <si>
    <t xml:space="preserve">Bidar </t>
  </si>
  <si>
    <t xml:space="preserve">Yadgir </t>
  </si>
  <si>
    <t xml:space="preserve">Bellary </t>
  </si>
  <si>
    <t xml:space="preserve">Raichur </t>
  </si>
  <si>
    <t xml:space="preserve">Koppal </t>
  </si>
  <si>
    <t xml:space="preserve">Dharwad </t>
  </si>
  <si>
    <t xml:space="preserve">Gadag  </t>
  </si>
  <si>
    <t xml:space="preserve">Haveri   </t>
  </si>
  <si>
    <t>Uttar Kannada</t>
  </si>
  <si>
    <t xml:space="preserve">Belgaum  </t>
  </si>
  <si>
    <t>Vijayapura</t>
  </si>
  <si>
    <t xml:space="preserve">Bagalkote </t>
  </si>
  <si>
    <t xml:space="preserve">Davanagere  </t>
  </si>
  <si>
    <t xml:space="preserve">Chitradurga </t>
  </si>
  <si>
    <t xml:space="preserve">Shimoga </t>
  </si>
  <si>
    <t xml:space="preserve">Bangalore </t>
  </si>
  <si>
    <t>C B pura</t>
  </si>
  <si>
    <t>Ramanagara</t>
  </si>
  <si>
    <t>Kolar</t>
  </si>
  <si>
    <t xml:space="preserve">Tumkur </t>
  </si>
  <si>
    <t xml:space="preserve">Mandya  </t>
  </si>
  <si>
    <t xml:space="preserve">Mysore  </t>
  </si>
  <si>
    <t xml:space="preserve">Chamarajnagar  </t>
  </si>
  <si>
    <t xml:space="preserve">Udupi </t>
  </si>
  <si>
    <t>Kodagu</t>
  </si>
  <si>
    <t xml:space="preserve">Dakishna Kannada </t>
  </si>
  <si>
    <t xml:space="preserve">Chickmagaluru </t>
  </si>
  <si>
    <t xml:space="preserve">Hassan  </t>
  </si>
  <si>
    <t>TOTAL</t>
  </si>
  <si>
    <t xml:space="preserve">Phase II Progress District Wise </t>
  </si>
  <si>
    <t>Financial Progress in Lakhs</t>
  </si>
  <si>
    <t>06.05.2015</t>
  </si>
  <si>
    <t>PKG No</t>
  </si>
  <si>
    <t>EOT Status</t>
  </si>
  <si>
    <t>VO Status</t>
  </si>
  <si>
    <t xml:space="preserve"> -</t>
  </si>
  <si>
    <t>Yet to be submitted</t>
  </si>
  <si>
    <t>Approved</t>
  </si>
  <si>
    <t>Under Discussion</t>
  </si>
  <si>
    <t>Under Scrutiny</t>
  </si>
  <si>
    <t>To be approved</t>
  </si>
  <si>
    <t>Revised proposal Yet to be submitted</t>
  </si>
  <si>
    <t>Sent to Government</t>
  </si>
  <si>
    <t>Revised programme of work to be submitted</t>
  </si>
  <si>
    <t>EOT1 approved EOT2 proposal Yet to be submitted</t>
  </si>
  <si>
    <t>Tumkur</t>
  </si>
  <si>
    <t>Madhugiri</t>
  </si>
  <si>
    <t>Chikkaballapura</t>
  </si>
  <si>
    <t>Division</t>
  </si>
  <si>
    <t>Bangalore Circle</t>
  </si>
  <si>
    <t>Bangalore Rural</t>
  </si>
  <si>
    <t>Ramnagar</t>
  </si>
</sst>
</file>

<file path=xl/styles.xml><?xml version="1.0" encoding="utf-8"?>
<styleSheet xmlns="http://schemas.openxmlformats.org/spreadsheetml/2006/main">
  <numFmts count="5">
    <numFmt numFmtId="164" formatCode="&quot;$&quot;#,##0_);\(&quot;$&quot;#,##0\)"/>
    <numFmt numFmtId="165" formatCode="_(* #,##0.00_);_(* \(#,##0.00\);_(* &quot;-&quot;??_);_(@_)"/>
    <numFmt numFmtId="166" formatCode="dd/mm/yyyy;@"/>
    <numFmt numFmtId="167" formatCode="dd\.mm\.yyyy;@"/>
    <numFmt numFmtId="168" formatCode="0.000"/>
  </numFmts>
  <fonts count="42">
    <font>
      <sz val="11"/>
      <color theme="1"/>
      <name val="Calibri"/>
      <family val="2"/>
      <scheme val="minor"/>
    </font>
    <font>
      <sz val="10"/>
      <name val="Arial"/>
      <family val="2"/>
    </font>
    <font>
      <sz val="10"/>
      <name val="Helv"/>
      <charset val="204"/>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1"/>
      <color indexed="8"/>
      <name val="Calibri"/>
      <family val="2"/>
      <charset val="1"/>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1"/>
      <name val="AvantGarde Bk BT"/>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color theme="1"/>
      <name val="Calibri"/>
      <family val="2"/>
      <scheme val="minor"/>
    </font>
    <font>
      <b/>
      <sz val="25"/>
      <name val="Times New Roman"/>
      <family val="1"/>
    </font>
    <font>
      <sz val="25"/>
      <name val="Times New Roman"/>
      <family val="1"/>
    </font>
    <font>
      <sz val="25"/>
      <name val="Calibri"/>
      <family val="2"/>
      <scheme val="minor"/>
    </font>
    <font>
      <b/>
      <sz val="25"/>
      <name val="Calibri"/>
      <family val="2"/>
      <scheme val="minor"/>
    </font>
    <font>
      <sz val="25"/>
      <color theme="1"/>
      <name val="Times New Roman"/>
      <family val="1"/>
    </font>
    <font>
      <b/>
      <sz val="25"/>
      <color indexed="8"/>
      <name val="Times New Roman"/>
      <family val="1"/>
    </font>
    <font>
      <sz val="22"/>
      <name val="Times New Roman"/>
      <family val="1"/>
    </font>
    <font>
      <b/>
      <sz val="22"/>
      <name val="Times New Roman"/>
      <family val="1"/>
    </font>
    <font>
      <sz val="14"/>
      <name val="Calibri"/>
      <family val="2"/>
      <scheme val="minor"/>
    </font>
    <font>
      <sz val="22"/>
      <name val="Calibri"/>
      <family val="2"/>
      <scheme val="minor"/>
    </font>
    <font>
      <sz val="10"/>
      <name val="Arial"/>
      <family val="2"/>
    </font>
    <font>
      <b/>
      <sz val="18"/>
      <color theme="1"/>
      <name val="Times New Roman"/>
      <family val="1"/>
    </font>
    <font>
      <sz val="14"/>
      <color theme="1"/>
      <name val="Times New Roman"/>
      <family val="1"/>
    </font>
    <font>
      <b/>
      <sz val="14"/>
      <color theme="1"/>
      <name val="Times New Roman"/>
      <family val="1"/>
    </font>
    <font>
      <sz val="16"/>
      <name val="Times New Roman"/>
      <family val="1"/>
    </font>
    <font>
      <sz val="10"/>
      <name val="Arial"/>
      <family val="2"/>
      <charset val="134"/>
    </font>
    <font>
      <sz val="10"/>
      <color indexed="8"/>
      <name val="Arial"/>
      <family val="2"/>
      <charset val="134"/>
    </font>
    <font>
      <b/>
      <sz val="11"/>
      <color theme="1"/>
      <name val="Times New Roman"/>
      <family val="1"/>
    </font>
    <font>
      <sz val="11"/>
      <color theme="1"/>
      <name val="Times New Roman"/>
      <family val="1"/>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6" tint="0.79998168889431442"/>
        <bgColor indexed="64"/>
      </patternFill>
    </fill>
    <fill>
      <patternFill patternType="solid">
        <fgColor rgb="FFFFFF00"/>
        <bgColor indexed="64"/>
      </patternFill>
    </fill>
    <fill>
      <patternFill patternType="solid">
        <fgColor theme="5" tint="0.39997558519241921"/>
        <bgColor indexed="64"/>
      </patternFill>
    </fill>
    <fill>
      <patternFill patternType="solid">
        <fgColor rgb="FF92D050"/>
        <bgColor indexed="64"/>
      </patternFill>
    </fill>
  </fills>
  <borders count="1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67">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5" fillId="3" borderId="0" applyNumberFormat="0" applyBorder="0" applyAlignment="0" applyProtection="0"/>
    <xf numFmtId="0" fontId="6" fillId="20" borderId="1" applyNumberFormat="0" applyAlignment="0" applyProtection="0"/>
    <xf numFmtId="0" fontId="7" fillId="21" borderId="2" applyNumberFormat="0" applyAlignment="0" applyProtection="0"/>
    <xf numFmtId="165" fontId="1" fillId="0" borderId="0" applyFont="0" applyFill="0" applyBorder="0" applyAlignment="0" applyProtection="0"/>
    <xf numFmtId="0" fontId="8" fillId="0" borderId="0"/>
    <xf numFmtId="0" fontId="9" fillId="0" borderId="0" applyNumberFormat="0" applyFill="0" applyBorder="0" applyAlignment="0" applyProtection="0"/>
    <xf numFmtId="0" fontId="10" fillId="4" borderId="0" applyNumberFormat="0" applyBorder="0" applyAlignment="0" applyProtection="0"/>
    <xf numFmtId="0" fontId="11" fillId="0" borderId="3" applyNumberFormat="0" applyFill="0" applyAlignment="0" applyProtection="0"/>
    <xf numFmtId="0" fontId="12" fillId="0" borderId="4" applyNumberFormat="0" applyFill="0" applyAlignment="0" applyProtection="0"/>
    <xf numFmtId="0" fontId="13" fillId="0" borderId="5" applyNumberFormat="0" applyFill="0" applyAlignment="0" applyProtection="0"/>
    <xf numFmtId="0" fontId="13" fillId="0" borderId="0" applyNumberFormat="0" applyFill="0" applyBorder="0" applyAlignment="0" applyProtection="0"/>
    <xf numFmtId="0" fontId="14" fillId="7" borderId="1" applyNumberFormat="0" applyAlignment="0" applyProtection="0"/>
    <xf numFmtId="0" fontId="15" fillId="0" borderId="6" applyNumberFormat="0" applyFill="0" applyAlignment="0" applyProtection="0"/>
    <xf numFmtId="0" fontId="16" fillId="22" borderId="0" applyNumberFormat="0" applyBorder="0" applyAlignment="0" applyProtection="0"/>
    <xf numFmtId="0" fontId="17" fillId="0" borderId="0"/>
    <xf numFmtId="0" fontId="3"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 fillId="23" borderId="7" applyNumberFormat="0" applyFont="0" applyAlignment="0" applyProtection="0"/>
    <xf numFmtId="0" fontId="18" fillId="20" borderId="8" applyNumberFormat="0" applyAlignment="0" applyProtection="0"/>
    <xf numFmtId="9" fontId="22" fillId="0" borderId="0" applyFont="0" applyFill="0" applyBorder="0" applyAlignment="0" applyProtection="0"/>
    <xf numFmtId="0" fontId="2" fillId="0" borderId="0"/>
    <xf numFmtId="0" fontId="19" fillId="0" borderId="0" applyNumberFormat="0" applyFill="0" applyBorder="0" applyAlignment="0" applyProtection="0"/>
    <xf numFmtId="0" fontId="20" fillId="0" borderId="9" applyNumberFormat="0" applyFill="0" applyAlignment="0" applyProtection="0"/>
    <xf numFmtId="0" fontId="21" fillId="0" borderId="0" applyNumberFormat="0" applyFill="0" applyBorder="0" applyAlignment="0" applyProtection="0"/>
    <xf numFmtId="0" fontId="1" fillId="0" borderId="0"/>
    <xf numFmtId="0" fontId="33" fillId="0" borderId="0"/>
    <xf numFmtId="164" fontId="3" fillId="0" borderId="0" applyFont="0" applyFill="0" applyBorder="0" applyAlignment="0" applyProtection="0"/>
    <xf numFmtId="0" fontId="38" fillId="0" borderId="0">
      <alignment vertical="center"/>
    </xf>
    <xf numFmtId="0" fontId="1" fillId="0" borderId="0"/>
    <xf numFmtId="0" fontId="1" fillId="0" borderId="0"/>
    <xf numFmtId="0" fontId="1" fillId="0" borderId="0"/>
    <xf numFmtId="0" fontId="1" fillId="0" borderId="0"/>
    <xf numFmtId="0" fontId="38" fillId="0" borderId="0">
      <alignment vertical="center"/>
    </xf>
    <xf numFmtId="0" fontId="39" fillId="0" borderId="0">
      <alignment vertical="center"/>
    </xf>
    <xf numFmtId="9" fontId="22" fillId="0" borderId="0" applyFont="0" applyFill="0" applyBorder="0" applyAlignment="0" applyProtection="0"/>
  </cellStyleXfs>
  <cellXfs count="411">
    <xf numFmtId="0" fontId="0" fillId="0" borderId="0" xfId="0"/>
    <xf numFmtId="2" fontId="23" fillId="24" borderId="10" xfId="0" applyNumberFormat="1" applyFont="1" applyFill="1" applyBorder="1" applyAlignment="1">
      <alignment horizontal="center" vertical="center" wrapText="1" shrinkToFit="1"/>
    </xf>
    <xf numFmtId="2" fontId="23" fillId="24" borderId="10" xfId="46" applyNumberFormat="1" applyFont="1" applyFill="1" applyBorder="1" applyAlignment="1">
      <alignment horizontal="center" vertical="center" wrapText="1" shrinkToFit="1"/>
    </xf>
    <xf numFmtId="2" fontId="23" fillId="24" borderId="10" xfId="43" applyNumberFormat="1" applyFont="1" applyFill="1" applyBorder="1" applyAlignment="1">
      <alignment horizontal="center" vertical="center" wrapText="1" shrinkToFit="1"/>
    </xf>
    <xf numFmtId="2" fontId="23" fillId="24" borderId="10" xfId="43" applyNumberFormat="1" applyFont="1" applyFill="1" applyBorder="1" applyAlignment="1">
      <alignment horizontal="center" vertical="center" wrapText="1"/>
    </xf>
    <xf numFmtId="0" fontId="24" fillId="24" borderId="0" xfId="0" applyFont="1" applyFill="1" applyAlignment="1">
      <alignment horizontal="center" vertical="center" wrapText="1" shrinkToFit="1"/>
    </xf>
    <xf numFmtId="0" fontId="24" fillId="24" borderId="10" xfId="0" applyFont="1" applyFill="1" applyBorder="1" applyAlignment="1">
      <alignment vertical="top" wrapText="1"/>
    </xf>
    <xf numFmtId="2" fontId="23" fillId="24" borderId="10" xfId="0" applyNumberFormat="1" applyFont="1" applyFill="1" applyBorder="1" applyAlignment="1">
      <alignment horizontal="center" vertical="center" wrapText="1"/>
    </xf>
    <xf numFmtId="0" fontId="25" fillId="24" borderId="0" xfId="0" applyFont="1" applyFill="1" applyBorder="1"/>
    <xf numFmtId="0" fontId="25" fillId="24" borderId="0" xfId="0" applyFont="1" applyFill="1" applyBorder="1" applyAlignment="1">
      <alignment vertical="center"/>
    </xf>
    <xf numFmtId="0" fontId="26" fillId="24" borderId="0" xfId="0" applyFont="1" applyFill="1" applyBorder="1"/>
    <xf numFmtId="0" fontId="25" fillId="24" borderId="0" xfId="0" applyFont="1" applyFill="1" applyBorder="1" applyAlignment="1">
      <alignment horizontal="center" vertical="center"/>
    </xf>
    <xf numFmtId="2" fontId="24" fillId="24" borderId="10" xfId="43" applyNumberFormat="1" applyFont="1" applyFill="1" applyBorder="1" applyAlignment="1">
      <alignment horizontal="center" vertical="center" wrapText="1" shrinkToFit="1"/>
    </xf>
    <xf numFmtId="0" fontId="24" fillId="24" borderId="10" xfId="46" applyFont="1" applyFill="1" applyBorder="1" applyAlignment="1">
      <alignment vertical="center" wrapText="1" shrinkToFit="1"/>
    </xf>
    <xf numFmtId="2" fontId="28" fillId="24" borderId="10" xfId="43" applyNumberFormat="1" applyFont="1" applyFill="1" applyBorder="1" applyAlignment="1">
      <alignment horizontal="center" vertical="center" wrapText="1" shrinkToFit="1"/>
    </xf>
    <xf numFmtId="2" fontId="24" fillId="24" borderId="10" xfId="43" applyNumberFormat="1" applyFont="1" applyFill="1" applyBorder="1" applyAlignment="1">
      <alignment horizontal="center" vertical="center" wrapText="1"/>
    </xf>
    <xf numFmtId="2" fontId="23" fillId="24" borderId="10" xfId="43" applyNumberFormat="1" applyFont="1" applyFill="1" applyBorder="1" applyAlignment="1">
      <alignment horizontal="center" vertical="center" shrinkToFit="1"/>
    </xf>
    <xf numFmtId="2" fontId="25" fillId="24" borderId="0" xfId="0" applyNumberFormat="1" applyFont="1" applyFill="1" applyBorder="1"/>
    <xf numFmtId="2" fontId="24" fillId="24" borderId="10" xfId="0" applyNumberFormat="1" applyFont="1" applyFill="1" applyBorder="1" applyAlignment="1">
      <alignment horizontal="left" vertical="center" wrapText="1"/>
    </xf>
    <xf numFmtId="0" fontId="24" fillId="24" borderId="10" xfId="0" applyNumberFormat="1" applyFont="1" applyFill="1" applyBorder="1" applyAlignment="1">
      <alignment horizontal="center" vertical="center" wrapText="1"/>
    </xf>
    <xf numFmtId="0" fontId="29" fillId="24" borderId="10" xfId="0" applyFont="1" applyFill="1" applyBorder="1" applyAlignment="1">
      <alignment horizontal="center"/>
    </xf>
    <xf numFmtId="0" fontId="24" fillId="24" borderId="10" xfId="0" applyFont="1" applyFill="1" applyBorder="1" applyAlignment="1">
      <alignment horizontal="center"/>
    </xf>
    <xf numFmtId="2" fontId="23" fillId="24" borderId="10" xfId="0" applyNumberFormat="1" applyFont="1" applyFill="1" applyBorder="1" applyAlignment="1">
      <alignment horizontal="center" vertical="center"/>
    </xf>
    <xf numFmtId="0" fontId="24" fillId="24" borderId="10" xfId="0" applyFont="1" applyFill="1" applyBorder="1" applyAlignment="1">
      <alignment wrapText="1"/>
    </xf>
    <xf numFmtId="0" fontId="29" fillId="24" borderId="10" xfId="0" applyFont="1" applyFill="1" applyBorder="1"/>
    <xf numFmtId="0" fontId="24" fillId="24" borderId="10" xfId="39" applyFont="1" applyFill="1" applyBorder="1" applyAlignment="1">
      <alignment horizontal="center" vertical="center"/>
    </xf>
    <xf numFmtId="0" fontId="24" fillId="24" borderId="10" xfId="0" applyFont="1" applyFill="1" applyBorder="1" applyAlignment="1">
      <alignment horizontal="left" vertical="center" wrapText="1"/>
    </xf>
    <xf numFmtId="0" fontId="24" fillId="24" borderId="10" xfId="0" applyFont="1" applyFill="1" applyBorder="1" applyAlignment="1">
      <alignment vertical="center" wrapText="1"/>
    </xf>
    <xf numFmtId="2" fontId="24" fillId="24" borderId="10" xfId="42" applyNumberFormat="1" applyFont="1" applyFill="1" applyBorder="1" applyAlignment="1">
      <alignment horizontal="center" vertical="center" wrapText="1" shrinkToFit="1"/>
    </xf>
    <xf numFmtId="168" fontId="24" fillId="24" borderId="10" xfId="42" applyNumberFormat="1" applyFont="1" applyFill="1" applyBorder="1" applyAlignment="1">
      <alignment horizontal="center" vertical="center" wrapText="1" shrinkToFit="1"/>
    </xf>
    <xf numFmtId="1" fontId="23" fillId="24" borderId="10" xfId="43" applyNumberFormat="1" applyFont="1" applyFill="1" applyBorder="1" applyAlignment="1">
      <alignment vertical="center" wrapText="1" shrinkToFit="1"/>
    </xf>
    <xf numFmtId="2" fontId="30" fillId="24" borderId="10" xfId="46" applyNumberFormat="1" applyFont="1" applyFill="1" applyBorder="1" applyAlignment="1">
      <alignment horizontal="center" vertical="center" wrapText="1" shrinkToFit="1"/>
    </xf>
    <xf numFmtId="0" fontId="23" fillId="24" borderId="10" xfId="46" applyFont="1" applyFill="1" applyBorder="1" applyAlignment="1">
      <alignment vertical="center" wrapText="1" shrinkToFit="1"/>
    </xf>
    <xf numFmtId="14" fontId="30" fillId="24" borderId="10" xfId="46" applyNumberFormat="1" applyFont="1" applyFill="1" applyBorder="1" applyAlignment="1">
      <alignment horizontal="center" vertical="center" wrapText="1" shrinkToFit="1"/>
    </xf>
    <xf numFmtId="14" fontId="23" fillId="24" borderId="10" xfId="46" applyNumberFormat="1" applyFont="1" applyFill="1" applyBorder="1" applyAlignment="1">
      <alignment horizontal="center" vertical="center" wrapText="1" shrinkToFit="1"/>
    </xf>
    <xf numFmtId="2" fontId="30" fillId="24" borderId="10" xfId="43" applyNumberFormat="1" applyFont="1" applyFill="1" applyBorder="1" applyAlignment="1">
      <alignment horizontal="center" vertical="center" wrapText="1" shrinkToFit="1"/>
    </xf>
    <xf numFmtId="2" fontId="24" fillId="24" borderId="10" xfId="0" applyNumberFormat="1" applyFont="1" applyFill="1" applyBorder="1" applyAlignment="1">
      <alignment horizontal="left" vertical="top" wrapText="1"/>
    </xf>
    <xf numFmtId="2" fontId="24" fillId="24" borderId="10" xfId="46" applyNumberFormat="1" applyFont="1" applyFill="1" applyBorder="1" applyAlignment="1">
      <alignment vertical="center" wrapText="1" shrinkToFit="1"/>
    </xf>
    <xf numFmtId="14" fontId="24" fillId="24" borderId="10" xfId="46" applyNumberFormat="1" applyFont="1" applyFill="1" applyBorder="1" applyAlignment="1">
      <alignment vertical="center" wrapText="1" shrinkToFit="1"/>
    </xf>
    <xf numFmtId="0" fontId="25" fillId="24" borderId="0" xfId="0" applyFont="1" applyFill="1" applyBorder="1" applyAlignment="1">
      <alignment horizontal="center"/>
    </xf>
    <xf numFmtId="2" fontId="25" fillId="24" borderId="0" xfId="0" applyNumberFormat="1" applyFont="1" applyFill="1" applyBorder="1" applyAlignment="1">
      <alignment horizontal="center"/>
    </xf>
    <xf numFmtId="2" fontId="24" fillId="24" borderId="10" xfId="0" applyNumberFormat="1" applyFont="1" applyFill="1" applyBorder="1" applyAlignment="1">
      <alignment horizontal="center" vertical="center" wrapText="1" shrinkToFit="1"/>
    </xf>
    <xf numFmtId="0" fontId="24" fillId="24" borderId="10" xfId="46" applyFont="1" applyFill="1" applyBorder="1" applyAlignment="1">
      <alignment horizontal="center" vertical="center" wrapText="1" shrinkToFit="1"/>
    </xf>
    <xf numFmtId="0" fontId="23" fillId="24" borderId="10" xfId="46" applyFont="1" applyFill="1" applyBorder="1" applyAlignment="1">
      <alignment horizontal="center" vertical="center" wrapText="1" shrinkToFit="1"/>
    </xf>
    <xf numFmtId="0" fontId="23" fillId="24" borderId="10" xfId="0" applyFont="1" applyFill="1" applyBorder="1" applyAlignment="1">
      <alignment horizontal="center" vertical="center" wrapText="1" shrinkToFit="1"/>
    </xf>
    <xf numFmtId="2" fontId="24" fillId="24" borderId="10" xfId="46" applyNumberFormat="1" applyFont="1" applyFill="1" applyBorder="1" applyAlignment="1">
      <alignment horizontal="center" vertical="center" wrapText="1" shrinkToFit="1"/>
    </xf>
    <xf numFmtId="14" fontId="24" fillId="24" borderId="10" xfId="46" applyNumberFormat="1" applyFont="1" applyFill="1" applyBorder="1" applyAlignment="1">
      <alignment horizontal="center" vertical="center" wrapText="1" shrinkToFit="1"/>
    </xf>
    <xf numFmtId="1" fontId="23" fillId="24" borderId="10" xfId="43" applyNumberFormat="1" applyFont="1" applyFill="1" applyBorder="1" applyAlignment="1">
      <alignment horizontal="center" vertical="center" wrapText="1" shrinkToFit="1"/>
    </xf>
    <xf numFmtId="0" fontId="23" fillId="24" borderId="10" xfId="46" applyFont="1" applyFill="1" applyBorder="1" applyAlignment="1">
      <alignment horizontal="left" vertical="center" wrapText="1" shrinkToFit="1"/>
    </xf>
    <xf numFmtId="2" fontId="24" fillId="24" borderId="14" xfId="0" applyNumberFormat="1" applyFont="1" applyFill="1" applyBorder="1" applyAlignment="1">
      <alignment horizontal="center" vertical="center" wrapText="1" shrinkToFit="1"/>
    </xf>
    <xf numFmtId="0" fontId="24" fillId="24" borderId="10" xfId="0" applyFont="1" applyFill="1" applyBorder="1" applyAlignment="1">
      <alignment horizontal="center" vertical="center" wrapText="1" shrinkToFit="1"/>
    </xf>
    <xf numFmtId="0" fontId="24" fillId="24" borderId="10" xfId="0" applyFont="1" applyFill="1" applyBorder="1" applyAlignment="1">
      <alignment horizontal="center" vertical="center"/>
    </xf>
    <xf numFmtId="0" fontId="24" fillId="24" borderId="10" xfId="0" applyFont="1" applyFill="1" applyBorder="1" applyAlignment="1">
      <alignment horizontal="center" vertical="center" wrapText="1"/>
    </xf>
    <xf numFmtId="1" fontId="24" fillId="24" borderId="10" xfId="43" applyNumberFormat="1" applyFont="1" applyFill="1" applyBorder="1" applyAlignment="1">
      <alignment horizontal="center" vertical="center" wrapText="1" shrinkToFit="1"/>
    </xf>
    <xf numFmtId="0" fontId="23" fillId="24" borderId="10" xfId="43" applyFont="1" applyFill="1" applyBorder="1" applyAlignment="1">
      <alignment horizontal="center" vertical="center" wrapText="1" shrinkToFit="1"/>
    </xf>
    <xf numFmtId="14" fontId="23" fillId="24" borderId="10" xfId="43" applyNumberFormat="1" applyFont="1" applyFill="1" applyBorder="1" applyAlignment="1">
      <alignment horizontal="center" vertical="center" wrapText="1" shrinkToFit="1"/>
    </xf>
    <xf numFmtId="0" fontId="24" fillId="24" borderId="10" xfId="0" applyFont="1" applyFill="1" applyBorder="1" applyAlignment="1">
      <alignment horizontal="center" vertical="top" wrapText="1"/>
    </xf>
    <xf numFmtId="0" fontId="24" fillId="24" borderId="10" xfId="46" applyFont="1" applyFill="1" applyBorder="1" applyAlignment="1">
      <alignment horizontal="left" vertical="center" wrapText="1" shrinkToFit="1"/>
    </xf>
    <xf numFmtId="166" fontId="24" fillId="24" borderId="10" xfId="46" applyNumberFormat="1" applyFont="1" applyFill="1" applyBorder="1" applyAlignment="1">
      <alignment vertical="center" wrapText="1" shrinkToFit="1"/>
    </xf>
    <xf numFmtId="167" fontId="24" fillId="24" borderId="10" xfId="43" applyNumberFormat="1" applyFont="1" applyFill="1" applyBorder="1" applyAlignment="1">
      <alignment horizontal="center" vertical="center" wrapText="1" shrinkToFit="1"/>
    </xf>
    <xf numFmtId="0" fontId="24" fillId="24" borderId="10" xfId="0" applyFont="1" applyFill="1" applyBorder="1" applyAlignment="1">
      <alignment horizontal="left" vertical="top" wrapText="1"/>
    </xf>
    <xf numFmtId="166" fontId="23" fillId="24" borderId="10" xfId="46" applyNumberFormat="1" applyFont="1" applyFill="1" applyBorder="1" applyAlignment="1">
      <alignment horizontal="center" vertical="center" wrapText="1" shrinkToFit="1"/>
    </xf>
    <xf numFmtId="166" fontId="24" fillId="24" borderId="10" xfId="46" applyNumberFormat="1" applyFont="1" applyFill="1" applyBorder="1" applyAlignment="1">
      <alignment horizontal="center" vertical="center" wrapText="1" shrinkToFit="1"/>
    </xf>
    <xf numFmtId="1" fontId="24" fillId="24" borderId="10" xfId="46" applyNumberFormat="1" applyFont="1" applyFill="1" applyBorder="1" applyAlignment="1">
      <alignment horizontal="center" vertical="center" wrapText="1" shrinkToFit="1"/>
    </xf>
    <xf numFmtId="2" fontId="23" fillId="24" borderId="10" xfId="43" applyNumberFormat="1" applyFont="1" applyFill="1" applyBorder="1" applyAlignment="1">
      <alignment horizontal="center" vertical="center"/>
    </xf>
    <xf numFmtId="0" fontId="23" fillId="24" borderId="10" xfId="0" applyFont="1" applyFill="1" applyBorder="1" applyAlignment="1">
      <alignment horizontal="center" vertical="center" wrapText="1"/>
    </xf>
    <xf numFmtId="2" fontId="24" fillId="24" borderId="10" xfId="43" applyNumberFormat="1" applyFont="1" applyFill="1" applyBorder="1" applyAlignment="1">
      <alignment horizontal="center" vertical="center" shrinkToFit="1"/>
    </xf>
    <xf numFmtId="2" fontId="23" fillId="24" borderId="10" xfId="0" applyNumberFormat="1" applyFont="1" applyFill="1" applyBorder="1" applyAlignment="1">
      <alignment horizontal="center" vertical="center" shrinkToFit="1"/>
    </xf>
    <xf numFmtId="2" fontId="27" fillId="0" borderId="10" xfId="0" applyNumberFormat="1" applyFont="1" applyFill="1" applyBorder="1" applyAlignment="1">
      <alignment horizontal="center" vertical="center" wrapText="1" shrinkToFit="1"/>
    </xf>
    <xf numFmtId="2" fontId="23" fillId="0" borderId="10" xfId="46" applyNumberFormat="1" applyFont="1" applyFill="1" applyBorder="1" applyAlignment="1">
      <alignment horizontal="center" vertical="center" wrapText="1" shrinkToFit="1"/>
    </xf>
    <xf numFmtId="2" fontId="27" fillId="0" borderId="10" xfId="46" applyNumberFormat="1" applyFont="1" applyFill="1" applyBorder="1" applyAlignment="1">
      <alignment horizontal="center" vertical="center" wrapText="1" shrinkToFit="1"/>
    </xf>
    <xf numFmtId="2" fontId="24" fillId="0" borderId="10" xfId="46" applyNumberFormat="1" applyFont="1" applyFill="1" applyBorder="1" applyAlignment="1">
      <alignment horizontal="center" vertical="center" wrapText="1" shrinkToFit="1"/>
    </xf>
    <xf numFmtId="2" fontId="28" fillId="0" borderId="10" xfId="43" applyNumberFormat="1" applyFont="1" applyFill="1" applyBorder="1" applyAlignment="1">
      <alignment horizontal="center" vertical="center" wrapText="1" shrinkToFit="1"/>
    </xf>
    <xf numFmtId="2" fontId="23" fillId="0" borderId="10" xfId="43" applyNumberFormat="1" applyFont="1" applyFill="1" applyBorder="1" applyAlignment="1">
      <alignment horizontal="center" vertical="center" wrapText="1" shrinkToFit="1"/>
    </xf>
    <xf numFmtId="0" fontId="24" fillId="24" borderId="10" xfId="0" applyFont="1" applyFill="1" applyBorder="1" applyAlignment="1">
      <alignment horizontal="center" vertical="center" wrapText="1"/>
    </xf>
    <xf numFmtId="2" fontId="24" fillId="24" borderId="10" xfId="0" applyNumberFormat="1" applyFont="1" applyFill="1" applyBorder="1" applyAlignment="1">
      <alignment horizontal="center" vertical="center"/>
    </xf>
    <xf numFmtId="0" fontId="24" fillId="24" borderId="10" xfId="0" applyFont="1" applyFill="1" applyBorder="1" applyAlignment="1">
      <alignment horizontal="center" vertical="center" wrapText="1"/>
    </xf>
    <xf numFmtId="2" fontId="24" fillId="24" borderId="10" xfId="0" applyNumberFormat="1" applyFont="1" applyFill="1" applyBorder="1" applyAlignment="1">
      <alignment horizontal="center" vertical="center" wrapText="1" shrinkToFit="1"/>
    </xf>
    <xf numFmtId="1" fontId="23" fillId="24" borderId="10" xfId="43" applyNumberFormat="1" applyFont="1" applyFill="1" applyBorder="1" applyAlignment="1">
      <alignment horizontal="center" vertical="center" wrapText="1" shrinkToFit="1"/>
    </xf>
    <xf numFmtId="0" fontId="23" fillId="24" borderId="10" xfId="46" applyFont="1" applyFill="1" applyBorder="1" applyAlignment="1">
      <alignment horizontal="center" vertical="center" wrapText="1" shrinkToFit="1"/>
    </xf>
    <xf numFmtId="0" fontId="23" fillId="24" borderId="10" xfId="0" applyFont="1" applyFill="1" applyBorder="1" applyAlignment="1">
      <alignment horizontal="center" vertical="center" wrapText="1" shrinkToFit="1"/>
    </xf>
    <xf numFmtId="2" fontId="23" fillId="24" borderId="10" xfId="43" applyNumberFormat="1" applyFont="1" applyFill="1" applyBorder="1" applyAlignment="1">
      <alignment horizontal="center" vertical="center" wrapText="1" shrinkToFit="1"/>
    </xf>
    <xf numFmtId="0" fontId="24" fillId="24" borderId="10" xfId="0" applyFont="1" applyFill="1" applyBorder="1" applyAlignment="1">
      <alignment horizontal="center" vertical="center" wrapText="1" shrinkToFit="1"/>
    </xf>
    <xf numFmtId="2" fontId="24" fillId="24" borderId="10" xfId="0" applyNumberFormat="1" applyFont="1" applyFill="1" applyBorder="1" applyAlignment="1">
      <alignment horizontal="center" vertical="center" wrapText="1"/>
    </xf>
    <xf numFmtId="2" fontId="24" fillId="24" borderId="10" xfId="43" applyNumberFormat="1" applyFont="1" applyFill="1" applyBorder="1" applyAlignment="1">
      <alignment horizontal="center" vertical="center" wrapText="1" shrinkToFit="1"/>
    </xf>
    <xf numFmtId="0" fontId="24" fillId="24" borderId="10" xfId="0" applyFont="1" applyFill="1" applyBorder="1" applyAlignment="1">
      <alignment horizontal="center" vertical="top" wrapText="1"/>
    </xf>
    <xf numFmtId="2" fontId="24" fillId="0" borderId="10" xfId="0" applyNumberFormat="1" applyFont="1" applyFill="1" applyBorder="1" applyAlignment="1">
      <alignment horizontal="center" vertical="center"/>
    </xf>
    <xf numFmtId="2" fontId="23" fillId="0" borderId="10" xfId="0" applyNumberFormat="1" applyFont="1" applyFill="1" applyBorder="1" applyAlignment="1">
      <alignment horizontal="center" vertical="center"/>
    </xf>
    <xf numFmtId="0" fontId="24" fillId="0" borderId="10" xfId="0" applyFont="1" applyFill="1" applyBorder="1" applyAlignment="1">
      <alignment horizontal="center"/>
    </xf>
    <xf numFmtId="2" fontId="24" fillId="0" borderId="10" xfId="42" applyNumberFormat="1" applyFont="1" applyFill="1" applyBorder="1" applyAlignment="1">
      <alignment horizontal="center" vertical="center" wrapText="1" shrinkToFit="1"/>
    </xf>
    <xf numFmtId="2" fontId="24" fillId="0" borderId="10" xfId="0" applyNumberFormat="1" applyFont="1" applyFill="1" applyBorder="1" applyAlignment="1">
      <alignment horizontal="center" vertical="center" wrapText="1" shrinkToFit="1"/>
    </xf>
    <xf numFmtId="168" fontId="24" fillId="0" borderId="10" xfId="42" applyNumberFormat="1" applyFont="1" applyFill="1" applyBorder="1" applyAlignment="1">
      <alignment horizontal="center" vertical="center" wrapText="1" shrinkToFit="1"/>
    </xf>
    <xf numFmtId="168" fontId="24" fillId="0" borderId="10" xfId="46" applyNumberFormat="1" applyFont="1" applyFill="1" applyBorder="1" applyAlignment="1">
      <alignment horizontal="center" vertical="center" wrapText="1" shrinkToFit="1"/>
    </xf>
    <xf numFmtId="2" fontId="24" fillId="0" borderId="10" xfId="43" applyNumberFormat="1" applyFont="1" applyFill="1" applyBorder="1" applyAlignment="1">
      <alignment horizontal="center" vertical="center" wrapText="1"/>
    </xf>
    <xf numFmtId="0" fontId="25" fillId="25" borderId="0" xfId="0" applyFont="1" applyFill="1" applyBorder="1"/>
    <xf numFmtId="2" fontId="23" fillId="25" borderId="10" xfId="46" applyNumberFormat="1" applyFont="1" applyFill="1" applyBorder="1" applyAlignment="1">
      <alignment horizontal="center" vertical="center" wrapText="1" shrinkToFit="1"/>
    </xf>
    <xf numFmtId="2" fontId="24" fillId="25" borderId="10" xfId="0" applyNumberFormat="1" applyFont="1" applyFill="1" applyBorder="1" applyAlignment="1">
      <alignment horizontal="center" vertical="center" wrapText="1" shrinkToFit="1"/>
    </xf>
    <xf numFmtId="2" fontId="23" fillId="25" borderId="10" xfId="43" applyNumberFormat="1" applyFont="1" applyFill="1" applyBorder="1" applyAlignment="1">
      <alignment horizontal="center" vertical="center" wrapText="1" shrinkToFit="1"/>
    </xf>
    <xf numFmtId="1" fontId="23" fillId="25" borderId="10" xfId="43" applyNumberFormat="1" applyFont="1" applyFill="1" applyBorder="1" applyAlignment="1">
      <alignment horizontal="center" vertical="center" wrapText="1" shrinkToFit="1"/>
    </xf>
    <xf numFmtId="0" fontId="24" fillId="25" borderId="10" xfId="0" applyFont="1" applyFill="1" applyBorder="1" applyAlignment="1">
      <alignment horizontal="center" vertical="center" wrapText="1" shrinkToFit="1"/>
    </xf>
    <xf numFmtId="2" fontId="23" fillId="25" borderId="10" xfId="0" applyNumberFormat="1" applyFont="1" applyFill="1" applyBorder="1" applyAlignment="1">
      <alignment horizontal="center" vertical="center" wrapText="1" shrinkToFit="1"/>
    </xf>
    <xf numFmtId="14" fontId="23" fillId="25" borderId="10" xfId="43" applyNumberFormat="1" applyFont="1" applyFill="1" applyBorder="1" applyAlignment="1">
      <alignment horizontal="center" vertical="center" wrapText="1" shrinkToFit="1"/>
    </xf>
    <xf numFmtId="2" fontId="28" fillId="25" borderId="10" xfId="43" applyNumberFormat="1" applyFont="1" applyFill="1" applyBorder="1" applyAlignment="1">
      <alignment horizontal="center" vertical="center" wrapText="1" shrinkToFit="1"/>
    </xf>
    <xf numFmtId="2" fontId="23" fillId="25" borderId="10" xfId="46" applyNumberFormat="1" applyFont="1" applyFill="1" applyBorder="1" applyAlignment="1">
      <alignment horizontal="center" vertical="center" shrinkToFit="1"/>
    </xf>
    <xf numFmtId="0" fontId="24" fillId="25" borderId="0" xfId="0" applyFont="1" applyFill="1" applyAlignment="1">
      <alignment horizontal="center" vertical="center" wrapText="1" shrinkToFit="1"/>
    </xf>
    <xf numFmtId="2" fontId="23" fillId="25" borderId="10" xfId="43" applyNumberFormat="1" applyFont="1" applyFill="1" applyBorder="1" applyAlignment="1">
      <alignment horizontal="center" vertical="center" shrinkToFit="1"/>
    </xf>
    <xf numFmtId="0" fontId="23" fillId="25" borderId="10" xfId="0" applyFont="1" applyFill="1" applyBorder="1" applyAlignment="1">
      <alignment horizontal="center" vertical="center" wrapText="1" shrinkToFit="1"/>
    </xf>
    <xf numFmtId="2" fontId="23" fillId="25" borderId="10" xfId="0" applyNumberFormat="1" applyFont="1" applyFill="1" applyBorder="1" applyAlignment="1">
      <alignment horizontal="center" vertical="center" shrinkToFit="1"/>
    </xf>
    <xf numFmtId="0" fontId="23" fillId="25" borderId="10" xfId="0" applyFont="1" applyFill="1" applyBorder="1" applyAlignment="1">
      <alignment vertical="center"/>
    </xf>
    <xf numFmtId="2" fontId="23" fillId="25" borderId="10" xfId="0" applyNumberFormat="1" applyFont="1" applyFill="1" applyBorder="1" applyAlignment="1">
      <alignment horizontal="center"/>
    </xf>
    <xf numFmtId="0" fontId="26" fillId="25" borderId="0" xfId="0" applyFont="1" applyFill="1" applyBorder="1"/>
    <xf numFmtId="0" fontId="24" fillId="24" borderId="10" xfId="0" applyFont="1" applyFill="1" applyBorder="1" applyAlignment="1">
      <alignment horizontal="center" vertical="center" wrapText="1"/>
    </xf>
    <xf numFmtId="0" fontId="24" fillId="24" borderId="10" xfId="0" applyFont="1" applyFill="1" applyBorder="1" applyAlignment="1">
      <alignment horizontal="center" vertical="center"/>
    </xf>
    <xf numFmtId="2" fontId="24" fillId="24" borderId="10" xfId="46" applyNumberFormat="1" applyFont="1" applyFill="1" applyBorder="1" applyAlignment="1">
      <alignment horizontal="center" vertical="center" wrapText="1" shrinkToFit="1"/>
    </xf>
    <xf numFmtId="2" fontId="24" fillId="24" borderId="10" xfId="0" applyNumberFormat="1" applyFont="1" applyFill="1" applyBorder="1" applyAlignment="1">
      <alignment horizontal="center" vertical="center" wrapText="1" shrinkToFit="1"/>
    </xf>
    <xf numFmtId="2" fontId="24" fillId="24" borderId="10" xfId="43" applyNumberFormat="1" applyFont="1" applyFill="1" applyBorder="1" applyAlignment="1">
      <alignment horizontal="center" vertical="center" wrapText="1" shrinkToFit="1"/>
    </xf>
    <xf numFmtId="0" fontId="23" fillId="24" borderId="10" xfId="0" applyFont="1" applyFill="1" applyBorder="1" applyAlignment="1">
      <alignment horizontal="left" vertical="center" wrapText="1"/>
    </xf>
    <xf numFmtId="1" fontId="24" fillId="24" borderId="10" xfId="39" applyNumberFormat="1" applyFont="1" applyFill="1" applyBorder="1" applyAlignment="1">
      <alignment horizontal="center" vertical="center"/>
    </xf>
    <xf numFmtId="1" fontId="24" fillId="24" borderId="10" xfId="39" applyNumberFormat="1" applyFont="1" applyFill="1" applyBorder="1" applyAlignment="1">
      <alignment horizontal="center" vertical="center" wrapText="1"/>
    </xf>
    <xf numFmtId="2" fontId="24" fillId="24" borderId="10" xfId="0" applyNumberFormat="1" applyFont="1" applyFill="1" applyBorder="1" applyAlignment="1">
      <alignment horizontal="center" vertical="center"/>
    </xf>
    <xf numFmtId="0" fontId="24" fillId="24" borderId="10" xfId="0" applyFont="1" applyFill="1" applyBorder="1" applyAlignment="1">
      <alignment horizontal="center" vertical="center" wrapText="1"/>
    </xf>
    <xf numFmtId="0" fontId="24" fillId="24" borderId="10" xfId="0" applyFont="1" applyFill="1" applyBorder="1" applyAlignment="1">
      <alignment horizontal="center" vertical="center"/>
    </xf>
    <xf numFmtId="0" fontId="29" fillId="24" borderId="10" xfId="0" applyFont="1" applyFill="1" applyBorder="1" applyAlignment="1">
      <alignment horizontal="center" vertical="center"/>
    </xf>
    <xf numFmtId="2" fontId="24" fillId="24" borderId="10" xfId="46" applyNumberFormat="1" applyFont="1" applyFill="1" applyBorder="1" applyAlignment="1">
      <alignment horizontal="center" vertical="center" wrapText="1" shrinkToFit="1"/>
    </xf>
    <xf numFmtId="0" fontId="24" fillId="24" borderId="10" xfId="46" applyFont="1" applyFill="1" applyBorder="1" applyAlignment="1">
      <alignment horizontal="center" vertical="center" wrapText="1" shrinkToFit="1"/>
    </xf>
    <xf numFmtId="2" fontId="24" fillId="24" borderId="10" xfId="0" applyNumberFormat="1" applyFont="1" applyFill="1" applyBorder="1" applyAlignment="1">
      <alignment horizontal="center" vertical="center" wrapText="1" shrinkToFit="1"/>
    </xf>
    <xf numFmtId="1" fontId="23" fillId="24" borderId="10" xfId="43" applyNumberFormat="1" applyFont="1" applyFill="1" applyBorder="1" applyAlignment="1">
      <alignment horizontal="center" vertical="center" wrapText="1" shrinkToFit="1"/>
    </xf>
    <xf numFmtId="2" fontId="23" fillId="24" borderId="10" xfId="43" applyNumberFormat="1" applyFont="1" applyFill="1" applyBorder="1" applyAlignment="1">
      <alignment horizontal="center" vertical="center" wrapText="1" shrinkToFit="1"/>
    </xf>
    <xf numFmtId="0" fontId="24" fillId="24" borderId="10" xfId="0" applyFont="1" applyFill="1" applyBorder="1" applyAlignment="1">
      <alignment horizontal="center" vertical="center" wrapText="1" shrinkToFit="1"/>
    </xf>
    <xf numFmtId="14" fontId="24" fillId="24" borderId="10" xfId="46" applyNumberFormat="1" applyFont="1" applyFill="1" applyBorder="1" applyAlignment="1">
      <alignment horizontal="center" vertical="center" wrapText="1" shrinkToFit="1"/>
    </xf>
    <xf numFmtId="0" fontId="24" fillId="24" borderId="10" xfId="0" applyFont="1" applyFill="1" applyBorder="1"/>
    <xf numFmtId="1" fontId="24" fillId="24" borderId="10" xfId="0" applyNumberFormat="1" applyFont="1" applyFill="1" applyBorder="1" applyAlignment="1">
      <alignment horizontal="center" vertical="center"/>
    </xf>
    <xf numFmtId="1" fontId="24" fillId="24" borderId="10" xfId="0" applyNumberFormat="1" applyFont="1" applyFill="1" applyBorder="1" applyAlignment="1">
      <alignment horizontal="center" vertical="center" wrapText="1"/>
    </xf>
    <xf numFmtId="0" fontId="29" fillId="24" borderId="10" xfId="0" applyFont="1" applyFill="1" applyBorder="1" applyAlignment="1">
      <alignment horizontal="center" vertical="center" wrapText="1"/>
    </xf>
    <xf numFmtId="168" fontId="24" fillId="24" borderId="10" xfId="46" applyNumberFormat="1" applyFont="1" applyFill="1" applyBorder="1" applyAlignment="1">
      <alignment horizontal="center" vertical="center" wrapText="1" shrinkToFit="1"/>
    </xf>
    <xf numFmtId="14" fontId="29" fillId="24" borderId="10" xfId="46" applyNumberFormat="1" applyFont="1" applyFill="1" applyBorder="1" applyAlignment="1">
      <alignment horizontal="center" vertical="center" wrapText="1" shrinkToFit="1"/>
    </xf>
    <xf numFmtId="2" fontId="29" fillId="24" borderId="10" xfId="46" applyNumberFormat="1" applyFont="1" applyFill="1" applyBorder="1" applyAlignment="1">
      <alignment horizontal="center" vertical="center" wrapText="1" shrinkToFit="1"/>
    </xf>
    <xf numFmtId="0" fontId="24" fillId="24" borderId="10" xfId="0" applyFont="1" applyFill="1" applyBorder="1" applyAlignment="1">
      <alignment horizontal="center" vertical="center" wrapText="1" shrinkToFit="1"/>
    </xf>
    <xf numFmtId="0" fontId="24" fillId="24" borderId="10" xfId="0" applyFont="1" applyFill="1" applyBorder="1" applyAlignment="1">
      <alignment horizontal="center" vertical="center" wrapText="1"/>
    </xf>
    <xf numFmtId="0" fontId="24" fillId="24" borderId="10" xfId="0" applyFont="1" applyFill="1" applyBorder="1" applyAlignment="1">
      <alignment horizontal="center" vertical="center" wrapText="1"/>
    </xf>
    <xf numFmtId="2" fontId="24" fillId="24" borderId="10" xfId="43" applyNumberFormat="1" applyFont="1" applyFill="1" applyBorder="1" applyAlignment="1">
      <alignment horizontal="center" vertical="center" wrapText="1"/>
    </xf>
    <xf numFmtId="2" fontId="27" fillId="24" borderId="10" xfId="0" applyNumberFormat="1" applyFont="1" applyFill="1" applyBorder="1" applyAlignment="1">
      <alignment horizontal="center" vertical="center" wrapText="1" shrinkToFit="1"/>
    </xf>
    <xf numFmtId="2" fontId="24" fillId="24" borderId="10" xfId="0" applyNumberFormat="1" applyFont="1" applyFill="1" applyBorder="1" applyAlignment="1">
      <alignment horizontal="center" vertical="center" wrapText="1" shrinkToFit="1"/>
    </xf>
    <xf numFmtId="2" fontId="24" fillId="24" borderId="10" xfId="43" applyNumberFormat="1" applyFont="1" applyFill="1" applyBorder="1" applyAlignment="1">
      <alignment horizontal="center" vertical="center" wrapText="1"/>
    </xf>
    <xf numFmtId="0" fontId="23" fillId="24" borderId="10" xfId="0" applyFont="1" applyFill="1" applyBorder="1" applyAlignment="1">
      <alignment horizontal="center" vertical="center" wrapText="1" shrinkToFit="1"/>
    </xf>
    <xf numFmtId="2" fontId="24" fillId="24" borderId="10" xfId="46" applyNumberFormat="1" applyFont="1" applyFill="1" applyBorder="1" applyAlignment="1">
      <alignment horizontal="center" vertical="center" wrapText="1" shrinkToFit="1"/>
    </xf>
    <xf numFmtId="14" fontId="24" fillId="24" borderId="10" xfId="46" applyNumberFormat="1" applyFont="1" applyFill="1" applyBorder="1" applyAlignment="1">
      <alignment horizontal="center" vertical="center" wrapText="1" shrinkToFit="1"/>
    </xf>
    <xf numFmtId="0" fontId="24" fillId="24" borderId="10" xfId="0" applyFont="1" applyFill="1" applyBorder="1" applyAlignment="1">
      <alignment horizontal="center" vertical="center" wrapText="1" shrinkToFit="1"/>
    </xf>
    <xf numFmtId="0" fontId="24" fillId="24" borderId="10" xfId="0" applyFont="1" applyFill="1" applyBorder="1" applyAlignment="1">
      <alignment horizontal="center" vertical="center"/>
    </xf>
    <xf numFmtId="166" fontId="24" fillId="24" borderId="10" xfId="46" applyNumberFormat="1" applyFont="1" applyFill="1" applyBorder="1" applyAlignment="1">
      <alignment horizontal="center" vertical="center" wrapText="1" shrinkToFit="1"/>
    </xf>
    <xf numFmtId="1" fontId="24" fillId="24" borderId="10" xfId="43" applyNumberFormat="1" applyFont="1" applyFill="1" applyBorder="1" applyAlignment="1">
      <alignment horizontal="center" vertical="center" wrapText="1" shrinkToFit="1"/>
    </xf>
    <xf numFmtId="0" fontId="23" fillId="24" borderId="10" xfId="43" applyFont="1" applyFill="1" applyBorder="1" applyAlignment="1">
      <alignment horizontal="center" vertical="center" wrapText="1" shrinkToFit="1"/>
    </xf>
    <xf numFmtId="14" fontId="23" fillId="24" borderId="10" xfId="43" applyNumberFormat="1" applyFont="1" applyFill="1" applyBorder="1" applyAlignment="1">
      <alignment horizontal="center" vertical="center" wrapText="1" shrinkToFit="1"/>
    </xf>
    <xf numFmtId="2" fontId="23" fillId="24" borderId="10" xfId="43" applyNumberFormat="1" applyFont="1" applyFill="1" applyBorder="1" applyAlignment="1">
      <alignment horizontal="center" vertical="center" wrapText="1" shrinkToFit="1"/>
    </xf>
    <xf numFmtId="2" fontId="24" fillId="24" borderId="10" xfId="0" applyNumberFormat="1" applyFont="1" applyFill="1" applyBorder="1" applyAlignment="1">
      <alignment horizontal="center" vertical="center" wrapText="1" shrinkToFit="1"/>
    </xf>
    <xf numFmtId="0" fontId="24" fillId="24" borderId="10" xfId="0" applyFont="1" applyFill="1" applyBorder="1" applyAlignment="1">
      <alignment horizontal="center" vertical="center" wrapText="1"/>
    </xf>
    <xf numFmtId="2" fontId="23" fillId="25" borderId="10" xfId="0" applyNumberFormat="1" applyFont="1" applyFill="1" applyBorder="1" applyAlignment="1">
      <alignment horizontal="center" vertical="center"/>
    </xf>
    <xf numFmtId="1" fontId="24" fillId="24" borderId="10" xfId="43" applyNumberFormat="1" applyFont="1" applyFill="1" applyBorder="1" applyAlignment="1">
      <alignment horizontal="center" vertical="center" wrapText="1" shrinkToFit="1"/>
    </xf>
    <xf numFmtId="2" fontId="24" fillId="24" borderId="10" xfId="46" applyNumberFormat="1" applyFont="1" applyFill="1" applyBorder="1" applyAlignment="1">
      <alignment horizontal="center" vertical="center" wrapText="1" shrinkToFit="1"/>
    </xf>
    <xf numFmtId="14" fontId="24" fillId="24" borderId="10" xfId="46" applyNumberFormat="1" applyFont="1" applyFill="1" applyBorder="1" applyAlignment="1">
      <alignment horizontal="center" vertical="center" wrapText="1" shrinkToFit="1"/>
    </xf>
    <xf numFmtId="2" fontId="24" fillId="24" borderId="10" xfId="0" applyNumberFormat="1" applyFont="1" applyFill="1" applyBorder="1" applyAlignment="1">
      <alignment horizontal="center" vertical="center"/>
    </xf>
    <xf numFmtId="0" fontId="24" fillId="24" borderId="10" xfId="0" applyFont="1" applyFill="1" applyBorder="1" applyAlignment="1">
      <alignment horizontal="center" vertical="center" wrapText="1"/>
    </xf>
    <xf numFmtId="1" fontId="23" fillId="25" borderId="13" xfId="43" applyNumberFormat="1" applyFont="1" applyFill="1" applyBorder="1" applyAlignment="1">
      <alignment horizontal="center" vertical="center" wrapText="1" shrinkToFit="1"/>
    </xf>
    <xf numFmtId="1" fontId="23" fillId="25" borderId="13" xfId="0" applyNumberFormat="1" applyFont="1" applyFill="1" applyBorder="1" applyAlignment="1">
      <alignment horizontal="center" vertical="top"/>
    </xf>
    <xf numFmtId="2" fontId="23" fillId="25" borderId="10" xfId="0" applyNumberFormat="1" applyFont="1" applyFill="1" applyBorder="1" applyAlignment="1">
      <alignment horizontal="center" vertical="center" wrapText="1"/>
    </xf>
    <xf numFmtId="0" fontId="24" fillId="25" borderId="10" xfId="0" applyFont="1" applyFill="1" applyBorder="1" applyAlignment="1">
      <alignment horizontal="center" vertical="center" wrapText="1"/>
    </xf>
    <xf numFmtId="0" fontId="29" fillId="25" borderId="10" xfId="0" applyFont="1" applyFill="1" applyBorder="1" applyAlignment="1">
      <alignment horizontal="center"/>
    </xf>
    <xf numFmtId="0" fontId="24" fillId="25" borderId="10" xfId="0" applyFont="1" applyFill="1" applyBorder="1" applyAlignment="1">
      <alignment horizontal="center"/>
    </xf>
    <xf numFmtId="0" fontId="24" fillId="25" borderId="10" xfId="0" applyFont="1" applyFill="1" applyBorder="1" applyAlignment="1">
      <alignment horizontal="center" vertical="center"/>
    </xf>
    <xf numFmtId="0" fontId="23" fillId="25" borderId="13" xfId="46" applyFont="1" applyFill="1" applyBorder="1" applyAlignment="1">
      <alignment vertical="center" wrapText="1" shrinkToFit="1"/>
    </xf>
    <xf numFmtId="2" fontId="30" fillId="25" borderId="10" xfId="46" applyNumberFormat="1" applyFont="1" applyFill="1" applyBorder="1" applyAlignment="1">
      <alignment horizontal="center" vertical="center" wrapText="1" shrinkToFit="1"/>
    </xf>
    <xf numFmtId="0" fontId="24" fillId="24" borderId="10" xfId="0" applyFont="1" applyFill="1" applyBorder="1" applyAlignment="1">
      <alignment horizontal="center" vertical="center" wrapText="1"/>
    </xf>
    <xf numFmtId="1" fontId="23" fillId="25" borderId="10" xfId="43" applyNumberFormat="1" applyFont="1" applyFill="1" applyBorder="1" applyAlignment="1">
      <alignment horizontal="center" vertical="center" wrapText="1" shrinkToFit="1"/>
    </xf>
    <xf numFmtId="2" fontId="23" fillId="24" borderId="10" xfId="0" applyNumberFormat="1" applyFont="1" applyFill="1" applyBorder="1" applyAlignment="1">
      <alignment horizontal="center"/>
    </xf>
    <xf numFmtId="2" fontId="24" fillId="24" borderId="10" xfId="0" applyNumberFormat="1" applyFont="1" applyFill="1" applyBorder="1" applyAlignment="1">
      <alignment horizontal="center" vertical="center" wrapText="1"/>
    </xf>
    <xf numFmtId="2" fontId="24" fillId="24" borderId="10" xfId="43" applyNumberFormat="1" applyFont="1" applyFill="1" applyBorder="1" applyAlignment="1">
      <alignment horizontal="center" vertical="center" wrapText="1" shrinkToFit="1"/>
    </xf>
    <xf numFmtId="2" fontId="24" fillId="24" borderId="10" xfId="46" applyNumberFormat="1" applyFont="1" applyFill="1" applyBorder="1" applyAlignment="1">
      <alignment horizontal="center" vertical="center" wrapText="1" shrinkToFit="1"/>
    </xf>
    <xf numFmtId="2" fontId="24" fillId="24" borderId="10" xfId="0" applyNumberFormat="1" applyFont="1" applyFill="1" applyBorder="1" applyAlignment="1">
      <alignment horizontal="center" vertical="center" wrapText="1" shrinkToFit="1"/>
    </xf>
    <xf numFmtId="2" fontId="23" fillId="24" borderId="10" xfId="43" applyNumberFormat="1" applyFont="1" applyFill="1" applyBorder="1" applyAlignment="1">
      <alignment horizontal="center" vertical="center" wrapText="1" shrinkToFit="1"/>
    </xf>
    <xf numFmtId="1" fontId="24" fillId="24" borderId="10" xfId="43" applyNumberFormat="1" applyFont="1" applyFill="1" applyBorder="1" applyAlignment="1">
      <alignment horizontal="center" vertical="center" wrapText="1" shrinkToFit="1"/>
    </xf>
    <xf numFmtId="2" fontId="24" fillId="24" borderId="10" xfId="0" applyNumberFormat="1" applyFont="1" applyFill="1" applyBorder="1" applyAlignment="1">
      <alignment horizontal="center" vertical="center"/>
    </xf>
    <xf numFmtId="1" fontId="24" fillId="24" borderId="10" xfId="43" applyNumberFormat="1" applyFont="1" applyFill="1" applyBorder="1" applyAlignment="1">
      <alignment horizontal="center" vertical="center" wrapText="1" shrinkToFit="1"/>
    </xf>
    <xf numFmtId="2" fontId="24" fillId="0" borderId="10" xfId="0" applyNumberFormat="1" applyFont="1" applyFill="1" applyBorder="1"/>
    <xf numFmtId="2" fontId="24" fillId="24" borderId="10" xfId="0" applyNumberFormat="1" applyFont="1" applyFill="1" applyBorder="1"/>
    <xf numFmtId="2" fontId="23" fillId="24" borderId="10" xfId="0" applyNumberFormat="1" applyFont="1" applyFill="1" applyBorder="1" applyAlignment="1">
      <alignment horizontal="left" vertical="center" wrapText="1"/>
    </xf>
    <xf numFmtId="10" fontId="23" fillId="24" borderId="10" xfId="51" applyNumberFormat="1" applyFont="1" applyFill="1" applyBorder="1" applyAlignment="1">
      <alignment horizontal="center" vertical="center" wrapText="1" shrinkToFit="1"/>
    </xf>
    <xf numFmtId="10" fontId="24" fillId="24" borderId="10" xfId="51" applyNumberFormat="1" applyFont="1" applyFill="1" applyBorder="1" applyAlignment="1">
      <alignment horizontal="center" vertical="center"/>
    </xf>
    <xf numFmtId="10" fontId="24" fillId="24" borderId="10" xfId="51" applyNumberFormat="1" applyFont="1" applyFill="1" applyBorder="1" applyAlignment="1">
      <alignment horizontal="center" vertical="center" wrapText="1" shrinkToFit="1"/>
    </xf>
    <xf numFmtId="10" fontId="23" fillId="25" borderId="10" xfId="51" applyNumberFormat="1" applyFont="1" applyFill="1" applyBorder="1" applyAlignment="1">
      <alignment horizontal="center" vertical="center" wrapText="1" shrinkToFit="1"/>
    </xf>
    <xf numFmtId="10" fontId="24" fillId="24" borderId="10" xfId="0" applyNumberFormat="1" applyFont="1" applyFill="1" applyBorder="1" applyAlignment="1">
      <alignment horizontal="center" vertical="center" wrapText="1" shrinkToFit="1"/>
    </xf>
    <xf numFmtId="10" fontId="23" fillId="24" borderId="10" xfId="43" applyNumberFormat="1" applyFont="1" applyFill="1" applyBorder="1" applyAlignment="1">
      <alignment horizontal="center" vertical="center" wrapText="1" shrinkToFit="1"/>
    </xf>
    <xf numFmtId="10" fontId="23" fillId="25" borderId="10" xfId="43" applyNumberFormat="1" applyFont="1" applyFill="1" applyBorder="1" applyAlignment="1">
      <alignment horizontal="center" vertical="center" wrapText="1" shrinkToFit="1"/>
    </xf>
    <xf numFmtId="10" fontId="23" fillId="24" borderId="10" xfId="0" applyNumberFormat="1" applyFont="1" applyFill="1" applyBorder="1" applyAlignment="1">
      <alignment horizontal="center" vertical="center" wrapText="1" shrinkToFit="1"/>
    </xf>
    <xf numFmtId="10" fontId="23" fillId="25" borderId="10" xfId="0" applyNumberFormat="1" applyFont="1" applyFill="1" applyBorder="1" applyAlignment="1">
      <alignment horizontal="center"/>
    </xf>
    <xf numFmtId="10" fontId="23" fillId="24" borderId="10" xfId="0" applyNumberFormat="1" applyFont="1" applyFill="1" applyBorder="1" applyAlignment="1">
      <alignment horizontal="center"/>
    </xf>
    <xf numFmtId="10" fontId="24" fillId="24" borderId="10" xfId="0" applyNumberFormat="1" applyFont="1" applyFill="1" applyBorder="1" applyAlignment="1">
      <alignment horizontal="center"/>
    </xf>
    <xf numFmtId="10" fontId="23" fillId="24" borderId="10" xfId="0" applyNumberFormat="1" applyFont="1" applyFill="1" applyBorder="1" applyAlignment="1">
      <alignment horizontal="left" vertical="center" wrapText="1"/>
    </xf>
    <xf numFmtId="10" fontId="23" fillId="24" borderId="10" xfId="0" applyNumberFormat="1" applyFont="1" applyFill="1" applyBorder="1" applyAlignment="1">
      <alignment horizontal="center" vertical="center"/>
    </xf>
    <xf numFmtId="10" fontId="23" fillId="25" borderId="10" xfId="0" applyNumberFormat="1" applyFont="1" applyFill="1" applyBorder="1" applyAlignment="1">
      <alignment horizontal="center" vertical="center"/>
    </xf>
    <xf numFmtId="10" fontId="23" fillId="24" borderId="10" xfId="46" applyNumberFormat="1" applyFont="1" applyFill="1" applyBorder="1" applyAlignment="1">
      <alignment horizontal="center" vertical="center" wrapText="1" shrinkToFit="1"/>
    </xf>
    <xf numFmtId="10" fontId="23" fillId="24" borderId="14" xfId="0" applyNumberFormat="1" applyFont="1" applyFill="1" applyBorder="1" applyAlignment="1">
      <alignment horizontal="center" vertical="center" wrapText="1" shrinkToFit="1"/>
    </xf>
    <xf numFmtId="10" fontId="24" fillId="24" borderId="14" xfId="0" applyNumberFormat="1" applyFont="1" applyFill="1" applyBorder="1" applyAlignment="1">
      <alignment horizontal="center" vertical="center" wrapText="1" shrinkToFit="1"/>
    </xf>
    <xf numFmtId="10" fontId="23" fillId="25" borderId="14" xfId="0" applyNumberFormat="1" applyFont="1" applyFill="1" applyBorder="1" applyAlignment="1">
      <alignment horizontal="center" vertical="center" wrapText="1" shrinkToFit="1"/>
    </xf>
    <xf numFmtId="10" fontId="23" fillId="25" borderId="10" xfId="0" applyNumberFormat="1" applyFont="1" applyFill="1" applyBorder="1" applyAlignment="1">
      <alignment horizontal="center" vertical="center" wrapText="1" shrinkToFit="1"/>
    </xf>
    <xf numFmtId="10" fontId="25" fillId="24" borderId="0" xfId="0" applyNumberFormat="1" applyFont="1" applyFill="1" applyBorder="1" applyAlignment="1">
      <alignment horizontal="center"/>
    </xf>
    <xf numFmtId="14" fontId="24" fillId="24" borderId="10" xfId="46" applyNumberFormat="1" applyFont="1" applyFill="1" applyBorder="1" applyAlignment="1">
      <alignment horizontal="center" vertical="center" wrapText="1" shrinkToFit="1"/>
    </xf>
    <xf numFmtId="2" fontId="24" fillId="24" borderId="10" xfId="43" applyNumberFormat="1" applyFont="1" applyFill="1" applyBorder="1" applyAlignment="1">
      <alignment horizontal="center" vertical="center" wrapText="1" shrinkToFit="1"/>
    </xf>
    <xf numFmtId="2" fontId="24" fillId="24" borderId="10" xfId="46" applyNumberFormat="1" applyFont="1" applyFill="1" applyBorder="1" applyAlignment="1">
      <alignment horizontal="center" vertical="center" wrapText="1" shrinkToFit="1"/>
    </xf>
    <xf numFmtId="2" fontId="24" fillId="24" borderId="10" xfId="0" applyNumberFormat="1" applyFont="1" applyFill="1" applyBorder="1" applyAlignment="1">
      <alignment horizontal="center" vertical="center" wrapText="1" shrinkToFit="1"/>
    </xf>
    <xf numFmtId="2" fontId="24" fillId="24" borderId="10" xfId="0" applyNumberFormat="1" applyFont="1" applyFill="1" applyBorder="1" applyAlignment="1">
      <alignment horizontal="center" vertical="center" wrapText="1" shrinkToFit="1"/>
    </xf>
    <xf numFmtId="2" fontId="24" fillId="24" borderId="10" xfId="0" applyNumberFormat="1" applyFont="1" applyFill="1" applyBorder="1" applyAlignment="1">
      <alignment horizontal="center" vertical="center"/>
    </xf>
    <xf numFmtId="2" fontId="25" fillId="25" borderId="0" xfId="0" applyNumberFormat="1" applyFont="1" applyFill="1" applyBorder="1"/>
    <xf numFmtId="2" fontId="23" fillId="24" borderId="10" xfId="43" applyNumberFormat="1" applyFont="1" applyFill="1" applyBorder="1" applyAlignment="1">
      <alignment horizontal="center" vertical="center" wrapText="1" shrinkToFit="1"/>
    </xf>
    <xf numFmtId="10" fontId="31" fillId="24" borderId="0" xfId="0" applyNumberFormat="1" applyFont="1" applyFill="1" applyBorder="1" applyAlignment="1">
      <alignment horizontal="center"/>
    </xf>
    <xf numFmtId="14" fontId="24" fillId="24" borderId="10" xfId="46" applyNumberFormat="1" applyFont="1" applyFill="1" applyBorder="1" applyAlignment="1">
      <alignment horizontal="center" vertical="center" wrapText="1" shrinkToFit="1"/>
    </xf>
    <xf numFmtId="2" fontId="24" fillId="24" borderId="10" xfId="0" applyNumberFormat="1" applyFont="1" applyFill="1" applyBorder="1" applyAlignment="1">
      <alignment horizontal="center" vertical="center" wrapText="1"/>
    </xf>
    <xf numFmtId="2" fontId="24" fillId="24" borderId="10" xfId="0" applyNumberFormat="1" applyFont="1" applyFill="1" applyBorder="1" applyAlignment="1">
      <alignment horizontal="center" vertical="center" wrapText="1" shrinkToFit="1"/>
    </xf>
    <xf numFmtId="0" fontId="24" fillId="24" borderId="10" xfId="0" applyFont="1" applyFill="1" applyBorder="1" applyAlignment="1">
      <alignment horizontal="center" vertical="center" wrapText="1"/>
    </xf>
    <xf numFmtId="14" fontId="24" fillId="24" borderId="10" xfId="46" applyNumberFormat="1" applyFont="1" applyFill="1" applyBorder="1" applyAlignment="1">
      <alignment horizontal="center" vertical="center" wrapText="1" shrinkToFit="1"/>
    </xf>
    <xf numFmtId="0" fontId="24" fillId="24" borderId="10" xfId="0" applyFont="1" applyFill="1" applyBorder="1" applyAlignment="1">
      <alignment horizontal="center" vertical="center" wrapText="1"/>
    </xf>
    <xf numFmtId="0" fontId="24" fillId="24" borderId="10" xfId="0" applyFont="1" applyFill="1" applyBorder="1" applyAlignment="1">
      <alignment horizontal="center" vertical="center" wrapText="1"/>
    </xf>
    <xf numFmtId="2" fontId="24" fillId="24" borderId="10" xfId="43" applyNumberFormat="1" applyFont="1" applyFill="1" applyBorder="1" applyAlignment="1">
      <alignment horizontal="center" vertical="center" wrapText="1" shrinkToFit="1"/>
    </xf>
    <xf numFmtId="2" fontId="24" fillId="24" borderId="10" xfId="46" applyNumberFormat="1" applyFont="1" applyFill="1" applyBorder="1" applyAlignment="1">
      <alignment horizontal="center" vertical="center" wrapText="1" shrinkToFit="1"/>
    </xf>
    <xf numFmtId="0" fontId="24" fillId="24" borderId="10" xfId="0" applyFont="1" applyFill="1" applyBorder="1" applyAlignment="1">
      <alignment horizontal="center" vertical="center" wrapText="1"/>
    </xf>
    <xf numFmtId="0" fontId="24" fillId="24" borderId="10" xfId="0" applyFont="1" applyFill="1" applyBorder="1" applyAlignment="1">
      <alignment horizontal="center" vertical="center" wrapText="1"/>
    </xf>
    <xf numFmtId="2" fontId="24" fillId="24" borderId="10" xfId="0" applyNumberFormat="1" applyFont="1" applyFill="1" applyBorder="1" applyAlignment="1">
      <alignment horizontal="center" vertical="center" wrapText="1" shrinkToFit="1"/>
    </xf>
    <xf numFmtId="14" fontId="29" fillId="24" borderId="10" xfId="0" applyNumberFormat="1" applyFont="1" applyFill="1" applyBorder="1" applyAlignment="1">
      <alignment horizontal="center" vertical="center"/>
    </xf>
    <xf numFmtId="0" fontId="24" fillId="24" borderId="10" xfId="0" applyFont="1" applyFill="1" applyBorder="1" applyAlignment="1">
      <alignment horizontal="center" vertical="center" wrapText="1" shrinkToFit="1"/>
    </xf>
    <xf numFmtId="14" fontId="24" fillId="0" borderId="10" xfId="0" applyNumberFormat="1" applyFont="1" applyFill="1" applyBorder="1" applyAlignment="1">
      <alignment horizontal="center" vertical="center"/>
    </xf>
    <xf numFmtId="166" fontId="24" fillId="24" borderId="10" xfId="46" applyNumberFormat="1" applyFont="1" applyFill="1" applyBorder="1" applyAlignment="1">
      <alignment horizontal="center" vertical="center" wrapText="1" shrinkToFit="1"/>
    </xf>
    <xf numFmtId="0" fontId="35" fillId="0" borderId="0" xfId="57" applyFont="1" applyAlignment="1">
      <alignment horizontal="center" vertical="center" wrapText="1"/>
    </xf>
    <xf numFmtId="0" fontId="35" fillId="0" borderId="10" xfId="57" applyFont="1" applyBorder="1" applyAlignment="1">
      <alignment horizontal="center" vertical="center" wrapText="1"/>
    </xf>
    <xf numFmtId="0" fontId="37" fillId="24" borderId="10" xfId="57" applyFont="1" applyFill="1" applyBorder="1"/>
    <xf numFmtId="2" fontId="35" fillId="0" borderId="10" xfId="57" applyNumberFormat="1" applyFont="1" applyBorder="1" applyAlignment="1">
      <alignment horizontal="center" vertical="center" wrapText="1"/>
    </xf>
    <xf numFmtId="1" fontId="36" fillId="0" borderId="10" xfId="57" applyNumberFormat="1" applyFont="1" applyBorder="1" applyAlignment="1">
      <alignment horizontal="center" vertical="center" wrapText="1"/>
    </xf>
    <xf numFmtId="2" fontId="36" fillId="0" borderId="10" xfId="57" applyNumberFormat="1" applyFont="1" applyBorder="1" applyAlignment="1">
      <alignment horizontal="center" vertical="center" wrapText="1"/>
    </xf>
    <xf numFmtId="2" fontId="35" fillId="0" borderId="0" xfId="57" applyNumberFormat="1" applyFont="1" applyAlignment="1">
      <alignment horizontal="center" vertical="center" wrapText="1"/>
    </xf>
    <xf numFmtId="2" fontId="23" fillId="24" borderId="10" xfId="43" applyNumberFormat="1" applyFont="1" applyFill="1" applyBorder="1" applyAlignment="1">
      <alignment horizontal="center" vertical="center" wrapText="1" shrinkToFit="1"/>
    </xf>
    <xf numFmtId="2" fontId="24" fillId="24" borderId="10" xfId="0" applyNumberFormat="1" applyFont="1" applyFill="1" applyBorder="1" applyAlignment="1">
      <alignment horizontal="center" vertical="center" wrapText="1" shrinkToFit="1"/>
    </xf>
    <xf numFmtId="2" fontId="24" fillId="24" borderId="10" xfId="46" applyNumberFormat="1" applyFont="1" applyFill="1" applyBorder="1" applyAlignment="1">
      <alignment horizontal="center" vertical="center" wrapText="1" shrinkToFit="1"/>
    </xf>
    <xf numFmtId="2" fontId="24" fillId="24" borderId="10" xfId="0" applyNumberFormat="1" applyFont="1" applyFill="1" applyBorder="1" applyAlignment="1">
      <alignment horizontal="center" vertical="center"/>
    </xf>
    <xf numFmtId="168" fontId="24" fillId="24" borderId="10" xfId="46" applyNumberFormat="1" applyFont="1" applyFill="1" applyBorder="1" applyAlignment="1">
      <alignment horizontal="center" vertical="center" wrapText="1" shrinkToFit="1"/>
    </xf>
    <xf numFmtId="1" fontId="24" fillId="24" borderId="10" xfId="43" applyNumberFormat="1" applyFont="1" applyFill="1" applyBorder="1" applyAlignment="1">
      <alignment horizontal="center" vertical="center" wrapText="1" shrinkToFit="1"/>
    </xf>
    <xf numFmtId="0" fontId="23" fillId="24" borderId="10" xfId="43" applyFont="1" applyFill="1" applyBorder="1" applyAlignment="1">
      <alignment horizontal="center" vertical="center" wrapText="1" shrinkToFit="1"/>
    </xf>
    <xf numFmtId="2" fontId="23" fillId="24" borderId="10" xfId="0" applyNumberFormat="1" applyFont="1" applyFill="1" applyBorder="1" applyAlignment="1">
      <alignment horizontal="center" vertical="center" wrapText="1" shrinkToFit="1"/>
    </xf>
    <xf numFmtId="2" fontId="23" fillId="24" borderId="10" xfId="43" applyNumberFormat="1" applyFont="1" applyFill="1" applyBorder="1" applyAlignment="1">
      <alignment horizontal="center" vertical="center" wrapText="1" shrinkToFit="1"/>
    </xf>
    <xf numFmtId="2" fontId="24" fillId="24" borderId="10" xfId="43" applyNumberFormat="1" applyFont="1" applyFill="1" applyBorder="1" applyAlignment="1">
      <alignment horizontal="center" vertical="center" wrapText="1" shrinkToFit="1"/>
    </xf>
    <xf numFmtId="2" fontId="23" fillId="24" borderId="10" xfId="46" applyNumberFormat="1" applyFont="1" applyFill="1" applyBorder="1" applyAlignment="1">
      <alignment horizontal="center" vertical="center" shrinkToFit="1"/>
    </xf>
    <xf numFmtId="2" fontId="24" fillId="24" borderId="10" xfId="0" applyNumberFormat="1" applyFont="1" applyFill="1" applyBorder="1" applyAlignment="1">
      <alignment horizontal="center" vertical="center" shrinkToFit="1"/>
    </xf>
    <xf numFmtId="0" fontId="24" fillId="24" borderId="10" xfId="0" applyFont="1" applyFill="1" applyBorder="1" applyAlignment="1">
      <alignment horizontal="center" vertical="center" wrapText="1" shrinkToFit="1"/>
    </xf>
    <xf numFmtId="166" fontId="24" fillId="24" borderId="10" xfId="46" applyNumberFormat="1" applyFont="1" applyFill="1" applyBorder="1" applyAlignment="1">
      <alignment horizontal="center" vertical="center" wrapText="1" shrinkToFit="1"/>
    </xf>
    <xf numFmtId="0" fontId="23" fillId="24" borderId="10" xfId="0" applyFont="1" applyFill="1" applyBorder="1" applyAlignment="1">
      <alignment horizontal="center" vertical="center" wrapText="1" shrinkToFit="1"/>
    </xf>
    <xf numFmtId="14" fontId="24" fillId="24" borderId="10" xfId="0" applyNumberFormat="1" applyFont="1" applyFill="1" applyBorder="1" applyAlignment="1">
      <alignment horizontal="center" vertical="center" wrapText="1" shrinkToFit="1"/>
    </xf>
    <xf numFmtId="0" fontId="41" fillId="0" borderId="10" xfId="0" applyFont="1" applyBorder="1" applyAlignment="1">
      <alignment horizontal="center"/>
    </xf>
    <xf numFmtId="0" fontId="41" fillId="0" borderId="10" xfId="0" applyFont="1" applyBorder="1" applyAlignment="1">
      <alignment horizontal="center" wrapText="1"/>
    </xf>
    <xf numFmtId="0" fontId="41" fillId="0" borderId="10" xfId="0" applyFont="1" applyBorder="1" applyAlignment="1">
      <alignment horizontal="center" vertical="center"/>
    </xf>
    <xf numFmtId="0" fontId="41" fillId="0" borderId="10" xfId="0" applyFont="1" applyBorder="1" applyAlignment="1">
      <alignment horizontal="center" vertical="center" wrapText="1"/>
    </xf>
    <xf numFmtId="0" fontId="0" fillId="0" borderId="0" xfId="0" applyAlignment="1">
      <alignment horizontal="center" vertical="center"/>
    </xf>
    <xf numFmtId="0" fontId="40" fillId="0" borderId="10" xfId="0" applyFont="1" applyBorder="1" applyAlignment="1">
      <alignment horizontal="center"/>
    </xf>
    <xf numFmtId="0" fontId="40" fillId="0" borderId="10" xfId="0" applyFont="1" applyBorder="1" applyAlignment="1">
      <alignment horizontal="center" vertical="center"/>
    </xf>
    <xf numFmtId="10" fontId="23" fillId="26" borderId="10" xfId="51" applyNumberFormat="1" applyFont="1" applyFill="1" applyBorder="1" applyAlignment="1">
      <alignment horizontal="center" vertical="center" wrapText="1" shrinkToFit="1"/>
    </xf>
    <xf numFmtId="1" fontId="24" fillId="26" borderId="10" xfId="43" applyNumberFormat="1" applyFont="1" applyFill="1" applyBorder="1" applyAlignment="1">
      <alignment horizontal="center" vertical="center" wrapText="1" shrinkToFit="1"/>
    </xf>
    <xf numFmtId="10" fontId="24" fillId="26" borderId="10" xfId="51" applyNumberFormat="1" applyFont="1" applyFill="1" applyBorder="1" applyAlignment="1">
      <alignment horizontal="center" vertical="center"/>
    </xf>
    <xf numFmtId="10" fontId="23" fillId="26" borderId="10" xfId="51" applyNumberFormat="1" applyFont="1" applyFill="1" applyBorder="1" applyAlignment="1">
      <alignment horizontal="center" vertical="center"/>
    </xf>
    <xf numFmtId="10" fontId="24" fillId="26" borderId="10" xfId="51" applyNumberFormat="1" applyFont="1" applyFill="1" applyBorder="1"/>
    <xf numFmtId="10" fontId="24" fillId="26" borderId="10" xfId="51" applyNumberFormat="1" applyFont="1" applyFill="1" applyBorder="1" applyAlignment="1">
      <alignment horizontal="center" vertical="center" wrapText="1" shrinkToFit="1"/>
    </xf>
    <xf numFmtId="10" fontId="24" fillId="26" borderId="10" xfId="0" applyNumberFormat="1" applyFont="1" applyFill="1" applyBorder="1" applyAlignment="1">
      <alignment horizontal="center" vertical="center" wrapText="1" shrinkToFit="1"/>
    </xf>
    <xf numFmtId="10" fontId="24" fillId="26" borderId="10" xfId="43" applyNumberFormat="1" applyFont="1" applyFill="1" applyBorder="1" applyAlignment="1">
      <alignment horizontal="center" vertical="center" wrapText="1" shrinkToFit="1"/>
    </xf>
    <xf numFmtId="10" fontId="23" fillId="26" borderId="10" xfId="43" applyNumberFormat="1" applyFont="1" applyFill="1" applyBorder="1" applyAlignment="1">
      <alignment horizontal="center" vertical="center" wrapText="1" shrinkToFit="1"/>
    </xf>
    <xf numFmtId="10" fontId="23" fillId="26" borderId="10" xfId="0" applyNumberFormat="1" applyFont="1" applyFill="1" applyBorder="1" applyAlignment="1">
      <alignment horizontal="center" vertical="center" wrapText="1" shrinkToFit="1"/>
    </xf>
    <xf numFmtId="10" fontId="23" fillId="26" borderId="10" xfId="43" applyNumberFormat="1" applyFont="1" applyFill="1" applyBorder="1" applyAlignment="1">
      <alignment horizontal="center" vertical="center" shrinkToFit="1"/>
    </xf>
    <xf numFmtId="10" fontId="23" fillId="26" borderId="10" xfId="46" applyNumberFormat="1" applyFont="1" applyFill="1" applyBorder="1" applyAlignment="1">
      <alignment horizontal="center" vertical="center" wrapText="1" shrinkToFit="1"/>
    </xf>
    <xf numFmtId="10" fontId="23" fillId="26" borderId="10" xfId="0" applyNumberFormat="1" applyFont="1" applyFill="1" applyBorder="1" applyAlignment="1">
      <alignment horizontal="center"/>
    </xf>
    <xf numFmtId="10" fontId="25" fillId="26" borderId="0" xfId="51" applyNumberFormat="1" applyFont="1" applyFill="1" applyBorder="1"/>
    <xf numFmtId="2" fontId="23" fillId="27" borderId="10" xfId="0" applyNumberFormat="1" applyFont="1" applyFill="1" applyBorder="1" applyAlignment="1">
      <alignment horizontal="center" vertical="center" wrapText="1" shrinkToFit="1"/>
    </xf>
    <xf numFmtId="1" fontId="24" fillId="27" borderId="10" xfId="43" applyNumberFormat="1" applyFont="1" applyFill="1" applyBorder="1" applyAlignment="1">
      <alignment horizontal="center" vertical="center" wrapText="1" shrinkToFit="1"/>
    </xf>
    <xf numFmtId="2" fontId="23" fillId="27" borderId="10" xfId="0" applyNumberFormat="1" applyFont="1" applyFill="1" applyBorder="1" applyAlignment="1">
      <alignment horizontal="center" vertical="center"/>
    </xf>
    <xf numFmtId="2" fontId="24" fillId="27" borderId="10" xfId="0" applyNumberFormat="1" applyFont="1" applyFill="1" applyBorder="1" applyAlignment="1">
      <alignment horizontal="center" vertical="center"/>
    </xf>
    <xf numFmtId="2" fontId="23" fillId="27" borderId="10" xfId="0" applyNumberFormat="1" applyFont="1" applyFill="1" applyBorder="1" applyAlignment="1">
      <alignment horizontal="left" vertical="center" wrapText="1"/>
    </xf>
    <xf numFmtId="2" fontId="24" fillId="27" borderId="10" xfId="0" applyNumberFormat="1" applyFont="1" applyFill="1" applyBorder="1" applyAlignment="1">
      <alignment horizontal="center" vertical="center" wrapText="1" shrinkToFit="1"/>
    </xf>
    <xf numFmtId="2" fontId="23" fillId="27" borderId="10" xfId="46" applyNumberFormat="1" applyFont="1" applyFill="1" applyBorder="1" applyAlignment="1">
      <alignment horizontal="center" vertical="center" wrapText="1" shrinkToFit="1"/>
    </xf>
    <xf numFmtId="2" fontId="23" fillId="27" borderId="10" xfId="43" applyNumberFormat="1" applyFont="1" applyFill="1" applyBorder="1" applyAlignment="1">
      <alignment horizontal="center" vertical="center" wrapText="1" shrinkToFit="1"/>
    </xf>
    <xf numFmtId="2" fontId="23" fillId="27" borderId="10" xfId="43" applyNumberFormat="1" applyFont="1" applyFill="1" applyBorder="1" applyAlignment="1">
      <alignment horizontal="center" vertical="center" wrapText="1"/>
    </xf>
    <xf numFmtId="2" fontId="24" fillId="27" borderId="10" xfId="43" applyNumberFormat="1" applyFont="1" applyFill="1" applyBorder="1" applyAlignment="1">
      <alignment horizontal="center" vertical="center" wrapText="1" shrinkToFit="1"/>
    </xf>
    <xf numFmtId="2" fontId="23" fillId="27" borderId="10" xfId="0" applyNumberFormat="1" applyFont="1" applyFill="1" applyBorder="1" applyAlignment="1">
      <alignment horizontal="center" vertical="center" wrapText="1"/>
    </xf>
    <xf numFmtId="2" fontId="25" fillId="27" borderId="0" xfId="0" applyNumberFormat="1" applyFont="1" applyFill="1" applyBorder="1"/>
    <xf numFmtId="2" fontId="32" fillId="27" borderId="0" xfId="0" applyNumberFormat="1" applyFont="1" applyFill="1" applyBorder="1"/>
    <xf numFmtId="2" fontId="23" fillId="26" borderId="10" xfId="0" applyNumberFormat="1" applyFont="1" applyFill="1" applyBorder="1" applyAlignment="1">
      <alignment horizontal="center"/>
    </xf>
    <xf numFmtId="2" fontId="23" fillId="28" borderId="10" xfId="0" applyNumberFormat="1" applyFont="1" applyFill="1" applyBorder="1" applyAlignment="1">
      <alignment horizontal="center"/>
    </xf>
    <xf numFmtId="166" fontId="24" fillId="24" borderId="10" xfId="46" applyNumberFormat="1" applyFont="1" applyFill="1" applyBorder="1" applyAlignment="1">
      <alignment horizontal="center" vertical="center" wrapText="1" shrinkToFit="1"/>
    </xf>
    <xf numFmtId="2" fontId="24" fillId="24" borderId="10" xfId="0" applyNumberFormat="1" applyFont="1" applyFill="1" applyBorder="1" applyAlignment="1">
      <alignment horizontal="center" vertical="center" wrapText="1" shrinkToFit="1"/>
    </xf>
    <xf numFmtId="2" fontId="24" fillId="24" borderId="10" xfId="46" applyNumberFormat="1" applyFont="1" applyFill="1" applyBorder="1" applyAlignment="1">
      <alignment horizontal="center" vertical="top" wrapText="1" shrinkToFit="1"/>
    </xf>
    <xf numFmtId="2" fontId="24" fillId="24" borderId="10" xfId="46" applyNumberFormat="1" applyFont="1" applyFill="1" applyBorder="1" applyAlignment="1">
      <alignment horizontal="center" vertical="center" wrapText="1" shrinkToFit="1"/>
    </xf>
    <xf numFmtId="10" fontId="24" fillId="24" borderId="14" xfId="0" applyNumberFormat="1" applyFont="1" applyFill="1" applyBorder="1" applyAlignment="1">
      <alignment horizontal="center" vertical="center" wrapText="1" shrinkToFit="1"/>
    </xf>
    <xf numFmtId="10" fontId="24" fillId="24" borderId="16" xfId="0" applyNumberFormat="1" applyFont="1" applyFill="1" applyBorder="1" applyAlignment="1">
      <alignment horizontal="center" vertical="center" wrapText="1" shrinkToFit="1"/>
    </xf>
    <xf numFmtId="2" fontId="24" fillId="27" borderId="10" xfId="0" applyNumberFormat="1" applyFont="1" applyFill="1" applyBorder="1" applyAlignment="1">
      <alignment horizontal="center" vertical="center" wrapText="1" shrinkToFit="1"/>
    </xf>
    <xf numFmtId="2" fontId="24" fillId="24" borderId="10" xfId="0" applyNumberFormat="1" applyFont="1" applyFill="1" applyBorder="1" applyAlignment="1">
      <alignment horizontal="center" vertical="center" wrapText="1"/>
    </xf>
    <xf numFmtId="10" fontId="24" fillId="24" borderId="15" xfId="0" applyNumberFormat="1" applyFont="1" applyFill="1" applyBorder="1" applyAlignment="1">
      <alignment horizontal="center" vertical="center" wrapText="1" shrinkToFit="1"/>
    </xf>
    <xf numFmtId="2" fontId="24" fillId="27" borderId="10" xfId="46" applyNumberFormat="1" applyFont="1" applyFill="1" applyBorder="1" applyAlignment="1">
      <alignment horizontal="center" vertical="center" wrapText="1" shrinkToFit="1"/>
    </xf>
    <xf numFmtId="10" fontId="24" fillId="24" borderId="10" xfId="51" applyNumberFormat="1" applyFont="1" applyFill="1" applyBorder="1" applyAlignment="1">
      <alignment horizontal="center" vertical="center" wrapText="1" shrinkToFit="1"/>
    </xf>
    <xf numFmtId="10" fontId="24" fillId="24" borderId="10" xfId="0" applyNumberFormat="1" applyFont="1" applyFill="1" applyBorder="1" applyAlignment="1">
      <alignment horizontal="center" vertical="center" wrapText="1" shrinkToFit="1"/>
    </xf>
    <xf numFmtId="2" fontId="24" fillId="27" borderId="10" xfId="0" applyNumberFormat="1" applyFont="1" applyFill="1" applyBorder="1" applyAlignment="1">
      <alignment horizontal="center" vertical="center"/>
    </xf>
    <xf numFmtId="10" fontId="24" fillId="24" borderId="10" xfId="51" applyNumberFormat="1" applyFont="1" applyFill="1" applyBorder="1" applyAlignment="1">
      <alignment horizontal="center" vertical="center"/>
    </xf>
    <xf numFmtId="2" fontId="24" fillId="24" borderId="14" xfId="46" applyNumberFormat="1" applyFont="1" applyFill="1" applyBorder="1" applyAlignment="1">
      <alignment horizontal="center" vertical="center" wrapText="1" shrinkToFit="1"/>
    </xf>
    <xf numFmtId="2" fontId="24" fillId="24" borderId="15" xfId="46" applyNumberFormat="1" applyFont="1" applyFill="1" applyBorder="1" applyAlignment="1">
      <alignment horizontal="center" vertical="center" wrapText="1" shrinkToFit="1"/>
    </xf>
    <xf numFmtId="2" fontId="24" fillId="24" borderId="16" xfId="46" applyNumberFormat="1" applyFont="1" applyFill="1" applyBorder="1" applyAlignment="1">
      <alignment horizontal="center" vertical="center" wrapText="1" shrinkToFit="1"/>
    </xf>
    <xf numFmtId="14" fontId="29" fillId="24" borderId="14" xfId="46" applyNumberFormat="1" applyFont="1" applyFill="1" applyBorder="1" applyAlignment="1">
      <alignment horizontal="center" vertical="center" wrapText="1" shrinkToFit="1"/>
    </xf>
    <xf numFmtId="14" fontId="29" fillId="24" borderId="15" xfId="46" applyNumberFormat="1" applyFont="1" applyFill="1" applyBorder="1" applyAlignment="1">
      <alignment horizontal="center" vertical="center" wrapText="1" shrinkToFit="1"/>
    </xf>
    <xf numFmtId="14" fontId="29" fillId="24" borderId="16" xfId="46" applyNumberFormat="1" applyFont="1" applyFill="1" applyBorder="1" applyAlignment="1">
      <alignment horizontal="center" vertical="center" wrapText="1" shrinkToFit="1"/>
    </xf>
    <xf numFmtId="14" fontId="24" fillId="24" borderId="14" xfId="46" applyNumberFormat="1" applyFont="1" applyFill="1" applyBorder="1" applyAlignment="1">
      <alignment horizontal="center" vertical="center" wrapText="1" shrinkToFit="1"/>
    </xf>
    <xf numFmtId="14" fontId="24" fillId="24" borderId="15" xfId="46" applyNumberFormat="1" applyFont="1" applyFill="1" applyBorder="1" applyAlignment="1">
      <alignment horizontal="center" vertical="center" wrapText="1" shrinkToFit="1"/>
    </xf>
    <xf numFmtId="14" fontId="24" fillId="24" borderId="16" xfId="46" applyNumberFormat="1" applyFont="1" applyFill="1" applyBorder="1" applyAlignment="1">
      <alignment horizontal="center" vertical="center" wrapText="1" shrinkToFit="1"/>
    </xf>
    <xf numFmtId="14" fontId="24" fillId="24" borderId="14" xfId="46" applyNumberFormat="1" applyFont="1" applyFill="1" applyBorder="1" applyAlignment="1">
      <alignment vertical="top" wrapText="1" shrinkToFit="1"/>
    </xf>
    <xf numFmtId="14" fontId="24" fillId="24" borderId="16" xfId="46" applyNumberFormat="1" applyFont="1" applyFill="1" applyBorder="1" applyAlignment="1">
      <alignment vertical="top" wrapText="1" shrinkToFit="1"/>
    </xf>
    <xf numFmtId="166" fontId="24" fillId="24" borderId="14" xfId="46" applyNumberFormat="1" applyFont="1" applyFill="1" applyBorder="1" applyAlignment="1">
      <alignment horizontal="center" vertical="center" wrapText="1" shrinkToFit="1"/>
    </xf>
    <xf numFmtId="166" fontId="24" fillId="24" borderId="15" xfId="46" applyNumberFormat="1" applyFont="1" applyFill="1" applyBorder="1" applyAlignment="1">
      <alignment horizontal="center" vertical="center" wrapText="1" shrinkToFit="1"/>
    </xf>
    <xf numFmtId="166" fontId="24" fillId="24" borderId="16" xfId="46" applyNumberFormat="1" applyFont="1" applyFill="1" applyBorder="1" applyAlignment="1">
      <alignment horizontal="center" vertical="center" wrapText="1" shrinkToFit="1"/>
    </xf>
    <xf numFmtId="14" fontId="24" fillId="24" borderId="14" xfId="46" applyNumberFormat="1" applyFont="1" applyFill="1" applyBorder="1" applyAlignment="1">
      <alignment horizontal="center" vertical="top" wrapText="1" shrinkToFit="1"/>
    </xf>
    <xf numFmtId="14" fontId="24" fillId="24" borderId="16" xfId="46" applyNumberFormat="1" applyFont="1" applyFill="1" applyBorder="1" applyAlignment="1">
      <alignment horizontal="center" vertical="top" wrapText="1" shrinkToFit="1"/>
    </xf>
    <xf numFmtId="0" fontId="23" fillId="24" borderId="10" xfId="46" applyFont="1" applyFill="1" applyBorder="1" applyAlignment="1">
      <alignment horizontal="center" vertical="center" wrapText="1" shrinkToFit="1"/>
    </xf>
    <xf numFmtId="0" fontId="23" fillId="25" borderId="11" xfId="46" applyFont="1" applyFill="1" applyBorder="1" applyAlignment="1">
      <alignment horizontal="center" vertical="center" wrapText="1" shrinkToFit="1"/>
    </xf>
    <xf numFmtId="0" fontId="23" fillId="25" borderId="12" xfId="46" applyFont="1" applyFill="1" applyBorder="1" applyAlignment="1">
      <alignment horizontal="center" vertical="center" wrapText="1" shrinkToFit="1"/>
    </xf>
    <xf numFmtId="0" fontId="23" fillId="25" borderId="13" xfId="46" applyFont="1" applyFill="1" applyBorder="1" applyAlignment="1">
      <alignment horizontal="center" vertical="center" wrapText="1" shrinkToFit="1"/>
    </xf>
    <xf numFmtId="0" fontId="23" fillId="25" borderId="10" xfId="0" applyFont="1" applyFill="1" applyBorder="1" applyAlignment="1">
      <alignment horizontal="center" vertical="center" wrapText="1" shrinkToFit="1"/>
    </xf>
    <xf numFmtId="0" fontId="23" fillId="24" borderId="11" xfId="0" applyFont="1" applyFill="1" applyBorder="1" applyAlignment="1">
      <alignment horizontal="left" vertical="center" wrapText="1"/>
    </xf>
    <xf numFmtId="0" fontId="23" fillId="24" borderId="12" xfId="0" applyFont="1" applyFill="1" applyBorder="1" applyAlignment="1">
      <alignment horizontal="left" vertical="center" wrapText="1"/>
    </xf>
    <xf numFmtId="0" fontId="23" fillId="24" borderId="13" xfId="0" applyFont="1" applyFill="1" applyBorder="1" applyAlignment="1">
      <alignment horizontal="left" vertical="center" wrapText="1"/>
    </xf>
    <xf numFmtId="0" fontId="23" fillId="24" borderId="10" xfId="0" applyFont="1" applyFill="1" applyBorder="1" applyAlignment="1">
      <alignment horizontal="left" vertical="center" wrapText="1"/>
    </xf>
    <xf numFmtId="14" fontId="24" fillId="24" borderId="10" xfId="46" applyNumberFormat="1" applyFont="1" applyFill="1" applyBorder="1" applyAlignment="1">
      <alignment horizontal="center" vertical="center" wrapText="1" shrinkToFit="1"/>
    </xf>
    <xf numFmtId="0" fontId="24" fillId="24" borderId="10" xfId="46" applyFont="1" applyFill="1" applyBorder="1" applyAlignment="1">
      <alignment horizontal="center" vertical="center" wrapText="1" shrinkToFit="1"/>
    </xf>
    <xf numFmtId="0" fontId="23" fillId="24" borderId="10" xfId="46" applyFont="1" applyFill="1" applyBorder="1" applyAlignment="1">
      <alignment horizontal="left" vertical="center" wrapText="1" shrinkToFit="1"/>
    </xf>
    <xf numFmtId="0" fontId="29" fillId="24" borderId="14" xfId="0" applyFont="1" applyFill="1" applyBorder="1" applyAlignment="1">
      <alignment horizontal="center" vertical="center"/>
    </xf>
    <xf numFmtId="0" fontId="29" fillId="24" borderId="16" xfId="0" applyFont="1" applyFill="1" applyBorder="1" applyAlignment="1">
      <alignment horizontal="center" vertical="center"/>
    </xf>
    <xf numFmtId="2" fontId="24" fillId="24" borderId="14" xfId="46" applyNumberFormat="1" applyFont="1" applyFill="1" applyBorder="1" applyAlignment="1">
      <alignment horizontal="center" vertical="top" wrapText="1" shrinkToFit="1"/>
    </xf>
    <xf numFmtId="2" fontId="24" fillId="24" borderId="16" xfId="46" applyNumberFormat="1" applyFont="1" applyFill="1" applyBorder="1" applyAlignment="1">
      <alignment horizontal="center" vertical="top" wrapText="1" shrinkToFit="1"/>
    </xf>
    <xf numFmtId="2" fontId="24" fillId="24" borderId="10" xfId="46" applyNumberFormat="1" applyFont="1" applyFill="1" applyBorder="1" applyAlignment="1">
      <alignment vertical="top" wrapText="1" shrinkToFit="1"/>
    </xf>
    <xf numFmtId="14" fontId="24" fillId="24" borderId="10" xfId="46" applyNumberFormat="1" applyFont="1" applyFill="1" applyBorder="1" applyAlignment="1">
      <alignment vertical="top" wrapText="1" shrinkToFit="1"/>
    </xf>
    <xf numFmtId="2" fontId="24" fillId="24" borderId="14" xfId="0" applyNumberFormat="1" applyFont="1" applyFill="1" applyBorder="1" applyAlignment="1">
      <alignment horizontal="center" vertical="center" wrapText="1" shrinkToFit="1"/>
    </xf>
    <xf numFmtId="2" fontId="24" fillId="24" borderId="16" xfId="0" applyNumberFormat="1" applyFont="1" applyFill="1" applyBorder="1" applyAlignment="1">
      <alignment horizontal="center" vertical="center" wrapText="1" shrinkToFit="1"/>
    </xf>
    <xf numFmtId="2" fontId="24" fillId="27" borderId="10" xfId="0" applyNumberFormat="1" applyFont="1" applyFill="1" applyBorder="1" applyAlignment="1">
      <alignment vertical="top" wrapText="1" shrinkToFit="1"/>
    </xf>
    <xf numFmtId="10" fontId="24" fillId="24" borderId="10" xfId="51" applyNumberFormat="1" applyFont="1" applyFill="1" applyBorder="1" applyAlignment="1">
      <alignment vertical="top" wrapText="1" shrinkToFit="1"/>
    </xf>
    <xf numFmtId="0" fontId="23" fillId="24" borderId="11" xfId="46" applyFont="1" applyFill="1" applyBorder="1" applyAlignment="1">
      <alignment horizontal="left" vertical="center" wrapText="1" shrinkToFit="1"/>
    </xf>
    <xf numFmtId="0" fontId="23" fillId="24" borderId="12" xfId="46" applyFont="1" applyFill="1" applyBorder="1" applyAlignment="1">
      <alignment horizontal="left" vertical="center" wrapText="1" shrinkToFit="1"/>
    </xf>
    <xf numFmtId="0" fontId="23" fillId="24" borderId="13" xfId="46" applyFont="1" applyFill="1" applyBorder="1" applyAlignment="1">
      <alignment horizontal="left" vertical="center" wrapText="1" shrinkToFit="1"/>
    </xf>
    <xf numFmtId="0" fontId="24" fillId="24" borderId="10" xfId="0" applyFont="1" applyFill="1" applyBorder="1" applyAlignment="1">
      <alignment horizontal="center" vertical="center" wrapText="1" shrinkToFit="1"/>
    </xf>
    <xf numFmtId="2" fontId="29" fillId="24" borderId="10" xfId="46" applyNumberFormat="1" applyFont="1" applyFill="1" applyBorder="1" applyAlignment="1">
      <alignment horizontal="center" vertical="center" wrapText="1" shrinkToFit="1"/>
    </xf>
    <xf numFmtId="14" fontId="29" fillId="24" borderId="10" xfId="46" applyNumberFormat="1" applyFont="1" applyFill="1" applyBorder="1" applyAlignment="1">
      <alignment horizontal="center" vertical="center" wrapText="1" shrinkToFit="1"/>
    </xf>
    <xf numFmtId="1" fontId="23" fillId="24" borderId="10" xfId="43" applyNumberFormat="1" applyFont="1" applyFill="1" applyBorder="1" applyAlignment="1">
      <alignment horizontal="center" vertical="center" wrapText="1" shrinkToFit="1"/>
    </xf>
    <xf numFmtId="1" fontId="23" fillId="25" borderId="11" xfId="43" applyNumberFormat="1" applyFont="1" applyFill="1" applyBorder="1" applyAlignment="1">
      <alignment horizontal="center" vertical="center" wrapText="1" shrinkToFit="1"/>
    </xf>
    <xf numFmtId="1" fontId="23" fillId="25" borderId="12" xfId="43" applyNumberFormat="1" applyFont="1" applyFill="1" applyBorder="1" applyAlignment="1">
      <alignment horizontal="center" vertical="center" wrapText="1" shrinkToFit="1"/>
    </xf>
    <xf numFmtId="1" fontId="23" fillId="24" borderId="11" xfId="43" applyNumberFormat="1" applyFont="1" applyFill="1" applyBorder="1" applyAlignment="1">
      <alignment horizontal="left" vertical="center" wrapText="1" shrinkToFit="1"/>
    </xf>
    <xf numFmtId="1" fontId="23" fillId="24" borderId="12" xfId="43" applyNumberFormat="1" applyFont="1" applyFill="1" applyBorder="1" applyAlignment="1">
      <alignment horizontal="left" vertical="center" wrapText="1" shrinkToFit="1"/>
    </xf>
    <xf numFmtId="1" fontId="23" fillId="24" borderId="13" xfId="43" applyNumberFormat="1" applyFont="1" applyFill="1" applyBorder="1" applyAlignment="1">
      <alignment horizontal="left" vertical="center" wrapText="1" shrinkToFit="1"/>
    </xf>
    <xf numFmtId="1" fontId="23" fillId="24" borderId="10" xfId="0" applyNumberFormat="1" applyFont="1" applyFill="1" applyBorder="1" applyAlignment="1">
      <alignment horizontal="center" vertical="top"/>
    </xf>
    <xf numFmtId="0" fontId="24" fillId="24" borderId="10" xfId="0" applyFont="1" applyFill="1" applyBorder="1" applyAlignment="1">
      <alignment horizontal="center" vertical="center" wrapText="1"/>
    </xf>
    <xf numFmtId="0" fontId="24" fillId="24" borderId="10" xfId="0" applyFont="1" applyFill="1" applyBorder="1" applyAlignment="1">
      <alignment horizontal="center" vertical="center"/>
    </xf>
    <xf numFmtId="14" fontId="29" fillId="24" borderId="14" xfId="0" applyNumberFormat="1" applyFont="1" applyFill="1" applyBorder="1" applyAlignment="1">
      <alignment horizontal="center" vertical="center"/>
    </xf>
    <xf numFmtId="168" fontId="24" fillId="24" borderId="10" xfId="46" applyNumberFormat="1" applyFont="1" applyFill="1" applyBorder="1" applyAlignment="1">
      <alignment horizontal="center" vertical="center" wrapText="1" shrinkToFit="1"/>
    </xf>
    <xf numFmtId="0" fontId="29" fillId="24" borderId="10" xfId="0" applyFont="1" applyFill="1" applyBorder="1" applyAlignment="1">
      <alignment horizontal="center" vertical="center"/>
    </xf>
    <xf numFmtId="0" fontId="24" fillId="24" borderId="14" xfId="0" applyFont="1" applyFill="1" applyBorder="1" applyAlignment="1">
      <alignment horizontal="center" vertical="center" wrapText="1"/>
    </xf>
    <xf numFmtId="0" fontId="24" fillId="24" borderId="16" xfId="0" applyFont="1" applyFill="1" applyBorder="1" applyAlignment="1">
      <alignment horizontal="center" vertical="center" wrapText="1"/>
    </xf>
    <xf numFmtId="0" fontId="24" fillId="24" borderId="15" xfId="0" applyFont="1" applyFill="1" applyBorder="1" applyAlignment="1">
      <alignment horizontal="center" vertical="center" wrapText="1"/>
    </xf>
    <xf numFmtId="1" fontId="24" fillId="24" borderId="10" xfId="0" applyNumberFormat="1" applyFont="1" applyFill="1" applyBorder="1" applyAlignment="1">
      <alignment horizontal="center" vertical="center"/>
    </xf>
    <xf numFmtId="1" fontId="24" fillId="24" borderId="10" xfId="0" applyNumberFormat="1" applyFont="1" applyFill="1" applyBorder="1" applyAlignment="1">
      <alignment horizontal="center" vertical="center" wrapText="1"/>
    </xf>
    <xf numFmtId="0" fontId="29" fillId="24" borderId="10" xfId="0" applyFont="1" applyFill="1" applyBorder="1" applyAlignment="1">
      <alignment horizontal="center" vertical="center" wrapText="1"/>
    </xf>
    <xf numFmtId="0" fontId="29" fillId="24" borderId="10" xfId="0" applyFont="1" applyFill="1" applyBorder="1" applyAlignment="1">
      <alignment vertical="center"/>
    </xf>
    <xf numFmtId="1" fontId="24" fillId="24" borderId="10" xfId="39" applyNumberFormat="1" applyFont="1" applyFill="1" applyBorder="1" applyAlignment="1">
      <alignment horizontal="center" vertical="center"/>
    </xf>
    <xf numFmtId="1" fontId="24" fillId="24" borderId="10" xfId="39" applyNumberFormat="1" applyFont="1" applyFill="1" applyBorder="1" applyAlignment="1">
      <alignment horizontal="center" vertical="center" wrapText="1"/>
    </xf>
    <xf numFmtId="2" fontId="24" fillId="24" borderId="10" xfId="0" applyNumberFormat="1" applyFont="1" applyFill="1" applyBorder="1" applyAlignment="1">
      <alignment horizontal="center" vertical="center"/>
    </xf>
    <xf numFmtId="0" fontId="24" fillId="24" borderId="14" xfId="0" applyFont="1" applyFill="1" applyBorder="1" applyAlignment="1">
      <alignment horizontal="center" vertical="top" wrapText="1"/>
    </xf>
    <xf numFmtId="0" fontId="24" fillId="24" borderId="16" xfId="0" applyFont="1" applyFill="1" applyBorder="1" applyAlignment="1">
      <alignment horizontal="center" vertical="top" wrapText="1"/>
    </xf>
    <xf numFmtId="0" fontId="23" fillId="24" borderId="11" xfId="0" applyFont="1" applyFill="1" applyBorder="1" applyAlignment="1">
      <alignment horizontal="center" vertical="center" wrapText="1" shrinkToFit="1"/>
    </xf>
    <xf numFmtId="0" fontId="23" fillId="24" borderId="12" xfId="0" applyFont="1" applyFill="1" applyBorder="1" applyAlignment="1">
      <alignment horizontal="center" vertical="center" wrapText="1" shrinkToFit="1"/>
    </xf>
    <xf numFmtId="0" fontId="23" fillId="24" borderId="13" xfId="0" applyFont="1" applyFill="1" applyBorder="1" applyAlignment="1">
      <alignment horizontal="center" vertical="center" wrapText="1" shrinkToFit="1"/>
    </xf>
    <xf numFmtId="2" fontId="24" fillId="24" borderId="15" xfId="0" applyNumberFormat="1" applyFont="1" applyFill="1" applyBorder="1" applyAlignment="1">
      <alignment horizontal="center" vertical="center" wrapText="1" shrinkToFit="1"/>
    </xf>
    <xf numFmtId="0" fontId="23" fillId="25" borderId="11" xfId="0" applyFont="1" applyFill="1" applyBorder="1" applyAlignment="1">
      <alignment horizontal="center" vertical="center"/>
    </xf>
    <xf numFmtId="0" fontId="23" fillId="25" borderId="12" xfId="0" applyFont="1" applyFill="1" applyBorder="1" applyAlignment="1">
      <alignment horizontal="center" vertical="center"/>
    </xf>
    <xf numFmtId="0" fontId="23" fillId="25" borderId="13" xfId="0" applyFont="1" applyFill="1" applyBorder="1" applyAlignment="1">
      <alignment horizontal="center" vertical="center"/>
    </xf>
    <xf numFmtId="1" fontId="24" fillId="24" borderId="10" xfId="43" applyNumberFormat="1" applyFont="1" applyFill="1" applyBorder="1" applyAlignment="1">
      <alignment horizontal="center" vertical="center" wrapText="1" shrinkToFit="1"/>
    </xf>
    <xf numFmtId="2" fontId="24" fillId="24" borderId="14" xfId="0" applyNumberFormat="1" applyFont="1" applyFill="1" applyBorder="1" applyAlignment="1">
      <alignment horizontal="center" vertical="top" wrapText="1" shrinkToFit="1"/>
    </xf>
    <xf numFmtId="2" fontId="24" fillId="24" borderId="16" xfId="0" applyNumberFormat="1" applyFont="1" applyFill="1" applyBorder="1" applyAlignment="1">
      <alignment horizontal="center" vertical="top" wrapText="1" shrinkToFit="1"/>
    </xf>
    <xf numFmtId="1" fontId="23" fillId="25" borderId="11" xfId="0" applyNumberFormat="1" applyFont="1" applyFill="1" applyBorder="1" applyAlignment="1">
      <alignment horizontal="center" vertical="top"/>
    </xf>
    <xf numFmtId="1" fontId="23" fillId="25" borderId="12" xfId="0" applyNumberFormat="1" applyFont="1" applyFill="1" applyBorder="1" applyAlignment="1">
      <alignment horizontal="center" vertical="top"/>
    </xf>
    <xf numFmtId="1" fontId="23" fillId="24" borderId="11" xfId="0" applyNumberFormat="1" applyFont="1" applyFill="1" applyBorder="1" applyAlignment="1">
      <alignment horizontal="left" vertical="top"/>
    </xf>
    <xf numFmtId="0" fontId="0" fillId="24" borderId="12" xfId="0" applyFill="1" applyBorder="1" applyAlignment="1">
      <alignment horizontal="left"/>
    </xf>
    <xf numFmtId="0" fontId="0" fillId="24" borderId="13" xfId="0" applyFill="1" applyBorder="1" applyAlignment="1">
      <alignment horizontal="left"/>
    </xf>
    <xf numFmtId="0" fontId="23" fillId="24" borderId="10" xfId="43" applyFont="1" applyFill="1" applyBorder="1" applyAlignment="1">
      <alignment horizontal="center" vertical="center" wrapText="1" shrinkToFit="1"/>
    </xf>
    <xf numFmtId="0" fontId="23" fillId="24" borderId="10" xfId="0" applyFont="1" applyFill="1" applyBorder="1" applyAlignment="1">
      <alignment horizontal="center" vertical="center" wrapText="1" shrinkToFit="1"/>
    </xf>
    <xf numFmtId="2" fontId="23" fillId="24" borderId="10" xfId="0" applyNumberFormat="1" applyFont="1" applyFill="1" applyBorder="1" applyAlignment="1">
      <alignment horizontal="center" vertical="center" wrapText="1" shrinkToFit="1"/>
    </xf>
    <xf numFmtId="14" fontId="23" fillId="24" borderId="10" xfId="43" applyNumberFormat="1" applyFont="1" applyFill="1" applyBorder="1" applyAlignment="1">
      <alignment horizontal="center" vertical="center" wrapText="1" shrinkToFit="1"/>
    </xf>
    <xf numFmtId="2" fontId="23" fillId="24" borderId="10" xfId="43" applyNumberFormat="1" applyFont="1" applyFill="1" applyBorder="1" applyAlignment="1">
      <alignment horizontal="center" vertical="center" wrapText="1" shrinkToFit="1"/>
    </xf>
    <xf numFmtId="0" fontId="23" fillId="24" borderId="11" xfId="43" applyFont="1" applyFill="1" applyBorder="1" applyAlignment="1">
      <alignment horizontal="center" vertical="center" wrapText="1" shrinkToFit="1"/>
    </xf>
    <xf numFmtId="0" fontId="23" fillId="24" borderId="12" xfId="43" applyFont="1" applyFill="1" applyBorder="1" applyAlignment="1">
      <alignment horizontal="center" vertical="center" wrapText="1" shrinkToFit="1"/>
    </xf>
    <xf numFmtId="0" fontId="23" fillId="24" borderId="13" xfId="43" applyFont="1" applyFill="1" applyBorder="1" applyAlignment="1">
      <alignment horizontal="center" vertical="center" wrapText="1" shrinkToFit="1"/>
    </xf>
    <xf numFmtId="14" fontId="24" fillId="24" borderId="10" xfId="46" applyNumberFormat="1" applyFont="1" applyFill="1" applyBorder="1" applyAlignment="1">
      <alignment horizontal="center" vertical="top" wrapText="1" shrinkToFit="1"/>
    </xf>
    <xf numFmtId="2" fontId="24" fillId="27" borderId="10" xfId="43" applyNumberFormat="1" applyFont="1" applyFill="1" applyBorder="1" applyAlignment="1">
      <alignment horizontal="center" vertical="center" wrapText="1" shrinkToFit="1"/>
    </xf>
    <xf numFmtId="1" fontId="23" fillId="25" borderId="10" xfId="43" applyNumberFormat="1" applyFont="1" applyFill="1" applyBorder="1" applyAlignment="1">
      <alignment horizontal="center" vertical="center" wrapText="1" shrinkToFit="1"/>
    </xf>
    <xf numFmtId="0" fontId="24" fillId="24" borderId="10" xfId="0" applyFont="1" applyFill="1" applyBorder="1" applyAlignment="1">
      <alignment horizontal="center" vertical="top" wrapText="1"/>
    </xf>
    <xf numFmtId="14" fontId="24" fillId="24" borderId="14" xfId="0" applyNumberFormat="1" applyFont="1" applyFill="1" applyBorder="1" applyAlignment="1">
      <alignment horizontal="center" vertical="center" wrapText="1" shrinkToFit="1"/>
    </xf>
    <xf numFmtId="0" fontId="24" fillId="24" borderId="16" xfId="0" applyFont="1" applyFill="1" applyBorder="1" applyAlignment="1">
      <alignment horizontal="center" vertical="center" wrapText="1" shrinkToFit="1"/>
    </xf>
    <xf numFmtId="0" fontId="24" fillId="24" borderId="14" xfId="0" applyFont="1" applyFill="1" applyBorder="1" applyAlignment="1">
      <alignment horizontal="center" vertical="center" wrapText="1" shrinkToFit="1"/>
    </xf>
    <xf numFmtId="0" fontId="24" fillId="24" borderId="10" xfId="0" applyFont="1" applyFill="1" applyBorder="1"/>
    <xf numFmtId="14" fontId="24" fillId="24" borderId="10" xfId="0" applyNumberFormat="1" applyFont="1" applyFill="1" applyBorder="1" applyAlignment="1">
      <alignment horizontal="center" vertical="center" wrapText="1" shrinkToFit="1"/>
    </xf>
    <xf numFmtId="0" fontId="24" fillId="24" borderId="15" xfId="0" applyFont="1" applyFill="1" applyBorder="1" applyAlignment="1">
      <alignment horizontal="center" vertical="center" wrapText="1" shrinkToFit="1"/>
    </xf>
    <xf numFmtId="0" fontId="36" fillId="0" borderId="10" xfId="57" applyFont="1" applyBorder="1" applyAlignment="1">
      <alignment horizontal="center" vertical="center" wrapText="1"/>
    </xf>
    <xf numFmtId="0" fontId="36" fillId="0" borderId="14" xfId="57" applyFont="1" applyBorder="1" applyAlignment="1">
      <alignment horizontal="center" vertical="center" wrapText="1"/>
    </xf>
    <xf numFmtId="0" fontId="36" fillId="0" borderId="16" xfId="57" applyFont="1" applyBorder="1" applyAlignment="1">
      <alignment horizontal="center" vertical="center" wrapText="1"/>
    </xf>
    <xf numFmtId="0" fontId="34" fillId="0" borderId="10" xfId="57" applyFont="1" applyBorder="1" applyAlignment="1">
      <alignment horizontal="center" vertical="center" wrapText="1"/>
    </xf>
    <xf numFmtId="0" fontId="40" fillId="0" borderId="10" xfId="0" applyFont="1" applyBorder="1" applyAlignment="1">
      <alignment horizontal="center" vertical="center" wrapText="1"/>
    </xf>
    <xf numFmtId="0" fontId="36" fillId="0" borderId="10" xfId="0" applyFont="1" applyBorder="1" applyAlignment="1">
      <alignment horizontal="center"/>
    </xf>
    <xf numFmtId="0" fontId="40" fillId="0" borderId="10" xfId="0" applyFont="1" applyBorder="1" applyAlignment="1">
      <alignment horizontal="center" vertical="center"/>
    </xf>
  </cellXfs>
  <cellStyles count="67">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2" xfId="28"/>
    <cellStyle name="Comma 4" xfId="58"/>
    <cellStyle name="Excel Built-in Normal" xfId="29"/>
    <cellStyle name="Explanatory Text 2" xfId="30"/>
    <cellStyle name="Good 2" xfId="31"/>
    <cellStyle name="Heading 1 2" xfId="32"/>
    <cellStyle name="Heading 2 2" xfId="33"/>
    <cellStyle name="Heading 3 2" xfId="34"/>
    <cellStyle name="Heading 4 2" xfId="35"/>
    <cellStyle name="Input 2" xfId="36"/>
    <cellStyle name="Linked Cell 2" xfId="37"/>
    <cellStyle name="Neutral 2" xfId="38"/>
    <cellStyle name="Normal" xfId="0" builtinId="0"/>
    <cellStyle name="Normal 2" xfId="39"/>
    <cellStyle name="Normal 2 2" xfId="40"/>
    <cellStyle name="Normal 2 3" xfId="41"/>
    <cellStyle name="Normal 2 4" xfId="59"/>
    <cellStyle name="Normal 20" xfId="60"/>
    <cellStyle name="Normal 25" xfId="61"/>
    <cellStyle name="Normal 3" xfId="42"/>
    <cellStyle name="Normal 4" xfId="43"/>
    <cellStyle name="Normal 4 2" xfId="44"/>
    <cellStyle name="Normal 4 2 3" xfId="62"/>
    <cellStyle name="Normal 4 3" xfId="45"/>
    <cellStyle name="Normal 46" xfId="63"/>
    <cellStyle name="Normal 46 2" xfId="64"/>
    <cellStyle name="Normal 5" xfId="57"/>
    <cellStyle name="Normal 6" xfId="65"/>
    <cellStyle name="Normal_SHDP-AA 7-5-2012" xfId="46"/>
    <cellStyle name="Note 2" xfId="47"/>
    <cellStyle name="Note 2 2" xfId="48"/>
    <cellStyle name="Note 3" xfId="49"/>
    <cellStyle name="Output 2" xfId="50"/>
    <cellStyle name="Percent" xfId="51" builtinId="5"/>
    <cellStyle name="Percent 2" xfId="66"/>
    <cellStyle name="Style 1" xfId="52"/>
    <cellStyle name="Title 2" xfId="53"/>
    <cellStyle name="Total 2" xfId="54"/>
    <cellStyle name="Warning Text 2" xfId="55"/>
    <cellStyle name="ಸಾಮಾನ್ಯ_Sheet1" xfId="5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dmin/Desktop/Progress_Report%20South%20Zon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nitha/MMR/2019-20/February%202020/Phase%20II%20%20February%202020.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outh Zone"/>
      <sheetName val="Progress Original 66 Pkgs O (2)"/>
      <sheetName val="Sheet1"/>
    </sheetNames>
    <sheetDataSet>
      <sheetData sheetId="0">
        <row r="107">
          <cell r="P107">
            <v>12.78</v>
          </cell>
          <cell r="Q107">
            <v>30.65</v>
          </cell>
          <cell r="U107">
            <v>482.71</v>
          </cell>
        </row>
        <row r="110">
          <cell r="P110">
            <v>14.739000000000001</v>
          </cell>
          <cell r="Q110">
            <v>7.31</v>
          </cell>
          <cell r="U110">
            <v>225.53</v>
          </cell>
        </row>
        <row r="113">
          <cell r="P113">
            <v>25.98</v>
          </cell>
          <cell r="Q113">
            <v>3.58</v>
          </cell>
          <cell r="T113">
            <v>1524.02</v>
          </cell>
          <cell r="U113">
            <v>691.76</v>
          </cell>
        </row>
        <row r="117">
          <cell r="P117">
            <v>18</v>
          </cell>
          <cell r="Q117">
            <v>4.96</v>
          </cell>
          <cell r="T117">
            <v>1576.81</v>
          </cell>
          <cell r="U117">
            <v>181.08</v>
          </cell>
        </row>
        <row r="118">
          <cell r="P118">
            <v>8.4250000000000007</v>
          </cell>
          <cell r="Q118">
            <v>0</v>
          </cell>
          <cell r="T118">
            <v>318.14999999999998</v>
          </cell>
          <cell r="U118">
            <v>9.94</v>
          </cell>
        </row>
        <row r="122">
          <cell r="P122">
            <v>16.84</v>
          </cell>
          <cell r="Q122">
            <v>4.6500000000000004</v>
          </cell>
          <cell r="T122">
            <v>692.69</v>
          </cell>
          <cell r="U122">
            <v>171.09</v>
          </cell>
        </row>
        <row r="125">
          <cell r="P125">
            <v>32.651000000000003</v>
          </cell>
          <cell r="Q125">
            <v>27.638999999999999</v>
          </cell>
          <cell r="T125">
            <v>2104.39</v>
          </cell>
          <cell r="U125">
            <v>354.67</v>
          </cell>
        </row>
        <row r="127">
          <cell r="P127">
            <v>35.758000000000003</v>
          </cell>
          <cell r="Q127">
            <v>1.2</v>
          </cell>
          <cell r="T127">
            <v>1544.04</v>
          </cell>
          <cell r="U127">
            <v>31.81</v>
          </cell>
        </row>
        <row r="129">
          <cell r="P129">
            <v>34.22</v>
          </cell>
          <cell r="Q129">
            <v>19.559999999999999</v>
          </cell>
          <cell r="T129">
            <v>1757.76</v>
          </cell>
          <cell r="U129">
            <v>874.24</v>
          </cell>
        </row>
        <row r="132">
          <cell r="P132">
            <v>36.098999999999997</v>
          </cell>
          <cell r="Q132">
            <v>0</v>
          </cell>
          <cell r="T132">
            <v>1931.8</v>
          </cell>
          <cell r="U132">
            <v>14.77</v>
          </cell>
        </row>
        <row r="134">
          <cell r="P134">
            <v>24.28</v>
          </cell>
          <cell r="Q134">
            <v>40.75</v>
          </cell>
          <cell r="T134">
            <v>1390.62</v>
          </cell>
          <cell r="U134">
            <v>747.98</v>
          </cell>
        </row>
        <row r="137">
          <cell r="P137">
            <v>7.85</v>
          </cell>
          <cell r="Q137">
            <v>0</v>
          </cell>
          <cell r="T137">
            <v>244.6</v>
          </cell>
          <cell r="U137">
            <v>0.98</v>
          </cell>
        </row>
        <row r="138">
          <cell r="P138">
            <v>18.899999999999999</v>
          </cell>
          <cell r="Q138">
            <v>19.5</v>
          </cell>
          <cell r="T138">
            <v>1110.2</v>
          </cell>
          <cell r="U138">
            <v>435.53</v>
          </cell>
        </row>
        <row r="142">
          <cell r="P142">
            <v>27.802</v>
          </cell>
          <cell r="Q142">
            <v>0</v>
          </cell>
          <cell r="T142">
            <v>1470.68</v>
          </cell>
          <cell r="U142">
            <v>15.59</v>
          </cell>
        </row>
        <row r="145">
          <cell r="P145">
            <v>27.2</v>
          </cell>
          <cell r="Q145">
            <v>0</v>
          </cell>
          <cell r="T145">
            <v>1546.16</v>
          </cell>
          <cell r="U145">
            <v>6.22</v>
          </cell>
        </row>
        <row r="148">
          <cell r="P148">
            <v>1.95</v>
          </cell>
          <cell r="Q148">
            <v>20.75</v>
          </cell>
          <cell r="T148">
            <v>784.87</v>
          </cell>
          <cell r="U148">
            <v>226.53</v>
          </cell>
        </row>
        <row r="150">
          <cell r="P150">
            <v>6.4</v>
          </cell>
          <cell r="Q150">
            <v>3.85</v>
          </cell>
          <cell r="T150">
            <v>393.2</v>
          </cell>
          <cell r="U150">
            <v>83.04</v>
          </cell>
        </row>
        <row r="171">
          <cell r="T171">
            <v>1.08</v>
          </cell>
          <cell r="U171">
            <v>441.93</v>
          </cell>
        </row>
        <row r="174">
          <cell r="T174">
            <v>1312.99</v>
          </cell>
          <cell r="U174">
            <v>181.38</v>
          </cell>
        </row>
        <row r="177">
          <cell r="T177">
            <v>1069.6600000000001</v>
          </cell>
          <cell r="U177">
            <v>599.74</v>
          </cell>
        </row>
        <row r="181">
          <cell r="T181">
            <v>456.99</v>
          </cell>
          <cell r="U181">
            <v>1168.98</v>
          </cell>
        </row>
      </sheetData>
      <sheetData sheetId="1"/>
      <sheetData sheetId="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Phase II"/>
      <sheetName val="District wise"/>
    </sheetNames>
    <sheetDataSet>
      <sheetData sheetId="0">
        <row r="222">
          <cell r="Z222">
            <v>185992.15999999997</v>
          </cell>
        </row>
      </sheetData>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J231"/>
  <sheetViews>
    <sheetView tabSelected="1" view="pageBreakPreview" zoomScale="40" zoomScaleNormal="70" zoomScaleSheetLayoutView="40" workbookViewId="0">
      <pane xSplit="4" ySplit="5" topLeftCell="N220" activePane="bottomRight" state="frozen"/>
      <selection pane="topRight" activeCell="E1" sqref="E1"/>
      <selection pane="bottomLeft" activeCell="A6" sqref="A6"/>
      <selection pane="bottomRight" activeCell="X222" sqref="X222"/>
    </sheetView>
  </sheetViews>
  <sheetFormatPr defaultColWidth="9.140625" defaultRowHeight="32.25"/>
  <cols>
    <col min="1" max="1" width="7.42578125" style="11" customWidth="1"/>
    <col min="2" max="2" width="9.7109375" style="9" customWidth="1"/>
    <col min="3" max="3" width="10.28515625" style="9" customWidth="1"/>
    <col min="4" max="4" width="66.7109375" style="9" customWidth="1"/>
    <col min="5" max="5" width="14" style="9" customWidth="1"/>
    <col min="6" max="6" width="24.7109375" style="8" customWidth="1"/>
    <col min="7" max="7" width="26.140625" style="8" customWidth="1"/>
    <col min="8" max="8" width="19" style="8" customWidth="1"/>
    <col min="9" max="9" width="25.42578125" style="8" customWidth="1"/>
    <col min="10" max="10" width="22.5703125" style="17" customWidth="1"/>
    <col min="11" max="11" width="25.5703125" style="17" customWidth="1"/>
    <col min="12" max="12" width="29" style="8" customWidth="1"/>
    <col min="13" max="13" width="22.140625" style="8" customWidth="1"/>
    <col min="14" max="14" width="25.42578125" style="8" customWidth="1"/>
    <col min="15" max="15" width="25.42578125" style="11" customWidth="1"/>
    <col min="16" max="16" width="23.28515625" style="8" customWidth="1"/>
    <col min="17" max="17" width="25.42578125" style="8" customWidth="1"/>
    <col min="18" max="18" width="22.85546875" style="8" customWidth="1"/>
    <col min="19" max="19" width="20.7109375" style="8" customWidth="1"/>
    <col min="20" max="20" width="22.5703125" style="8" customWidth="1"/>
    <col min="21" max="21" width="22.140625" style="8" customWidth="1"/>
    <col min="22" max="22" width="24" style="17" customWidth="1"/>
    <col min="23" max="23" width="20" style="17" customWidth="1"/>
    <col min="24" max="24" width="24" style="17" customWidth="1"/>
    <col min="25" max="25" width="23.28515625" style="273" customWidth="1"/>
    <col min="26" max="26" width="23.5703125" style="285" customWidth="1"/>
    <col min="27" max="27" width="21.140625" style="204" customWidth="1"/>
    <col min="28" max="28" width="22.85546875" style="17" customWidth="1"/>
    <col min="29" max="29" width="22.5703125" style="17" customWidth="1"/>
    <col min="30" max="30" width="22.85546875" style="17" customWidth="1"/>
    <col min="31" max="31" width="28.42578125" style="17" customWidth="1"/>
    <col min="32" max="32" width="43.5703125" style="9" customWidth="1"/>
    <col min="33" max="33" width="34.85546875" style="8" customWidth="1"/>
    <col min="34" max="34" width="12.28515625" style="8" bestFit="1" customWidth="1"/>
    <col min="35" max="35" width="10.85546875" style="8" bestFit="1" customWidth="1"/>
    <col min="36" max="16384" width="9.140625" style="8"/>
  </cols>
  <sheetData>
    <row r="1" spans="1:36">
      <c r="A1" s="386" t="s">
        <v>0</v>
      </c>
      <c r="B1" s="386"/>
      <c r="C1" s="386"/>
      <c r="D1" s="386"/>
      <c r="E1" s="386"/>
      <c r="F1" s="386"/>
      <c r="G1" s="386"/>
      <c r="H1" s="386"/>
      <c r="I1" s="386"/>
      <c r="J1" s="386"/>
      <c r="K1" s="386"/>
      <c r="L1" s="386"/>
      <c r="M1" s="386"/>
      <c r="N1" s="386"/>
      <c r="O1" s="386"/>
      <c r="P1" s="386"/>
      <c r="Q1" s="386"/>
      <c r="R1" s="386"/>
      <c r="S1" s="386"/>
      <c r="T1" s="386"/>
      <c r="U1" s="386"/>
      <c r="V1" s="386"/>
      <c r="W1" s="386"/>
      <c r="X1" s="386"/>
      <c r="Y1" s="386"/>
      <c r="Z1" s="386"/>
      <c r="AA1" s="386"/>
      <c r="AB1" s="386"/>
      <c r="AC1" s="386"/>
      <c r="AD1" s="386"/>
      <c r="AE1" s="386"/>
      <c r="AF1" s="386"/>
    </row>
    <row r="2" spans="1:36">
      <c r="A2" s="386" t="s">
        <v>31</v>
      </c>
      <c r="B2" s="386"/>
      <c r="C2" s="386"/>
      <c r="D2" s="386"/>
      <c r="E2" s="386"/>
      <c r="F2" s="386"/>
      <c r="G2" s="386"/>
      <c r="H2" s="386"/>
      <c r="I2" s="386"/>
      <c r="J2" s="386"/>
      <c r="K2" s="386"/>
      <c r="L2" s="386"/>
      <c r="M2" s="386"/>
      <c r="N2" s="386"/>
      <c r="O2" s="386"/>
      <c r="P2" s="386"/>
      <c r="Q2" s="386"/>
      <c r="R2" s="386"/>
      <c r="S2" s="386"/>
      <c r="T2" s="386"/>
      <c r="U2" s="386"/>
      <c r="V2" s="386"/>
      <c r="W2" s="386"/>
      <c r="X2" s="386"/>
      <c r="Y2" s="386"/>
      <c r="Z2" s="386"/>
      <c r="AA2" s="386"/>
      <c r="AB2" s="386"/>
      <c r="AC2" s="386"/>
      <c r="AD2" s="386"/>
      <c r="AE2" s="386"/>
      <c r="AF2" s="386"/>
    </row>
    <row r="3" spans="1:36">
      <c r="A3" s="389">
        <v>44530</v>
      </c>
      <c r="B3" s="386"/>
      <c r="C3" s="386"/>
      <c r="D3" s="386"/>
      <c r="E3" s="386"/>
      <c r="F3" s="386"/>
      <c r="G3" s="386"/>
      <c r="H3" s="386"/>
      <c r="I3" s="386"/>
      <c r="J3" s="386"/>
      <c r="K3" s="386"/>
      <c r="L3" s="386"/>
      <c r="M3" s="386"/>
      <c r="N3" s="386"/>
      <c r="O3" s="386"/>
      <c r="P3" s="386"/>
      <c r="Q3" s="386"/>
      <c r="R3" s="386"/>
      <c r="S3" s="386"/>
      <c r="T3" s="386"/>
      <c r="U3" s="386"/>
      <c r="V3" s="386"/>
      <c r="W3" s="386"/>
      <c r="X3" s="386"/>
      <c r="Y3" s="386"/>
      <c r="Z3" s="386"/>
      <c r="AA3" s="386"/>
      <c r="AB3" s="386"/>
      <c r="AC3" s="386"/>
      <c r="AD3" s="386"/>
      <c r="AE3" s="386"/>
      <c r="AF3" s="386"/>
    </row>
    <row r="4" spans="1:36" ht="92.25" customHeight="1">
      <c r="A4" s="386" t="s">
        <v>30</v>
      </c>
      <c r="B4" s="386" t="s">
        <v>14</v>
      </c>
      <c r="C4" s="386"/>
      <c r="D4" s="386" t="s">
        <v>13</v>
      </c>
      <c r="E4" s="386" t="s">
        <v>1</v>
      </c>
      <c r="F4" s="386" t="s">
        <v>21</v>
      </c>
      <c r="G4" s="386" t="s">
        <v>202</v>
      </c>
      <c r="H4" s="386" t="s">
        <v>22</v>
      </c>
      <c r="I4" s="386" t="s">
        <v>20</v>
      </c>
      <c r="J4" s="390" t="s">
        <v>33</v>
      </c>
      <c r="K4" s="390" t="s">
        <v>34</v>
      </c>
      <c r="L4" s="386" t="s">
        <v>2</v>
      </c>
      <c r="M4" s="391" t="s">
        <v>423</v>
      </c>
      <c r="N4" s="392"/>
      <c r="O4" s="393"/>
      <c r="P4" s="386" t="s">
        <v>3</v>
      </c>
      <c r="Q4" s="386"/>
      <c r="R4" s="386"/>
      <c r="S4" s="386" t="s">
        <v>32</v>
      </c>
      <c r="T4" s="386"/>
      <c r="U4" s="386"/>
      <c r="V4" s="388" t="s">
        <v>4</v>
      </c>
      <c r="W4" s="388"/>
      <c r="X4" s="388"/>
      <c r="Y4" s="388"/>
      <c r="Z4" s="388" t="s">
        <v>5</v>
      </c>
      <c r="AA4" s="388"/>
      <c r="AB4" s="388" t="s">
        <v>35</v>
      </c>
      <c r="AC4" s="388"/>
      <c r="AD4" s="388"/>
      <c r="AE4" s="388" t="s">
        <v>441</v>
      </c>
      <c r="AF4" s="387" t="s">
        <v>6</v>
      </c>
    </row>
    <row r="5" spans="1:36" ht="165" customHeight="1">
      <c r="A5" s="386"/>
      <c r="B5" s="386"/>
      <c r="C5" s="386"/>
      <c r="D5" s="386"/>
      <c r="E5" s="386"/>
      <c r="F5" s="386"/>
      <c r="G5" s="386"/>
      <c r="H5" s="386"/>
      <c r="I5" s="386"/>
      <c r="J5" s="390"/>
      <c r="K5" s="390"/>
      <c r="L5" s="386"/>
      <c r="M5" s="54" t="s">
        <v>7</v>
      </c>
      <c r="N5" s="54" t="s">
        <v>8</v>
      </c>
      <c r="O5" s="151" t="s">
        <v>422</v>
      </c>
      <c r="P5" s="54" t="s">
        <v>19</v>
      </c>
      <c r="Q5" s="54" t="s">
        <v>29</v>
      </c>
      <c r="R5" s="54" t="s">
        <v>9</v>
      </c>
      <c r="S5" s="54" t="s">
        <v>19</v>
      </c>
      <c r="T5" s="54" t="s">
        <v>29</v>
      </c>
      <c r="U5" s="243" t="s">
        <v>9</v>
      </c>
      <c r="V5" s="1" t="s">
        <v>10</v>
      </c>
      <c r="W5" s="1" t="s">
        <v>23</v>
      </c>
      <c r="X5" s="1" t="s">
        <v>11</v>
      </c>
      <c r="Y5" s="260" t="s">
        <v>12</v>
      </c>
      <c r="Z5" s="274" t="s">
        <v>17</v>
      </c>
      <c r="AA5" s="192" t="s">
        <v>12</v>
      </c>
      <c r="AB5" s="1" t="s">
        <v>10</v>
      </c>
      <c r="AC5" s="1" t="s">
        <v>16</v>
      </c>
      <c r="AD5" s="1" t="s">
        <v>18</v>
      </c>
      <c r="AE5" s="388"/>
      <c r="AF5" s="387"/>
    </row>
    <row r="6" spans="1:36" s="11" customFormat="1">
      <c r="A6" s="53">
        <v>1</v>
      </c>
      <c r="B6" s="378">
        <v>2</v>
      </c>
      <c r="C6" s="378"/>
      <c r="D6" s="53">
        <v>3</v>
      </c>
      <c r="E6" s="53">
        <v>4</v>
      </c>
      <c r="F6" s="53">
        <v>5</v>
      </c>
      <c r="G6" s="53">
        <v>6</v>
      </c>
      <c r="H6" s="53">
        <v>7</v>
      </c>
      <c r="I6" s="53">
        <v>8</v>
      </c>
      <c r="J6" s="53">
        <v>9</v>
      </c>
      <c r="K6" s="53">
        <v>10</v>
      </c>
      <c r="L6" s="53">
        <v>11</v>
      </c>
      <c r="M6" s="53">
        <v>12</v>
      </c>
      <c r="N6" s="53">
        <v>13</v>
      </c>
      <c r="O6" s="150">
        <v>14</v>
      </c>
      <c r="P6" s="53">
        <v>15</v>
      </c>
      <c r="Q6" s="53">
        <v>16</v>
      </c>
      <c r="R6" s="53">
        <v>17</v>
      </c>
      <c r="S6" s="53">
        <v>18</v>
      </c>
      <c r="T6" s="53">
        <v>19</v>
      </c>
      <c r="U6" s="242">
        <v>20</v>
      </c>
      <c r="V6" s="179">
        <v>21</v>
      </c>
      <c r="W6" s="179">
        <v>22</v>
      </c>
      <c r="X6" s="179">
        <v>23</v>
      </c>
      <c r="Y6" s="261">
        <v>24</v>
      </c>
      <c r="Z6" s="275">
        <v>25</v>
      </c>
      <c r="AA6" s="181">
        <v>26</v>
      </c>
      <c r="AB6" s="179">
        <v>27</v>
      </c>
      <c r="AC6" s="179">
        <v>28</v>
      </c>
      <c r="AD6" s="179">
        <v>29</v>
      </c>
      <c r="AE6" s="179">
        <v>30</v>
      </c>
      <c r="AF6" s="157">
        <v>31</v>
      </c>
    </row>
    <row r="7" spans="1:36" ht="32.25" customHeight="1">
      <c r="A7" s="324" t="s">
        <v>237</v>
      </c>
      <c r="B7" s="325"/>
      <c r="C7" s="325"/>
      <c r="D7" s="325"/>
      <c r="E7" s="325"/>
      <c r="F7" s="325"/>
      <c r="G7" s="325"/>
      <c r="H7" s="325"/>
      <c r="I7" s="325"/>
      <c r="J7" s="325"/>
      <c r="K7" s="325"/>
      <c r="L7" s="325"/>
      <c r="M7" s="325"/>
      <c r="N7" s="325"/>
      <c r="O7" s="325"/>
      <c r="P7" s="325"/>
      <c r="Q7" s="325"/>
      <c r="R7" s="325"/>
      <c r="S7" s="325"/>
      <c r="T7" s="325"/>
      <c r="U7" s="325"/>
      <c r="V7" s="325"/>
      <c r="W7" s="325"/>
      <c r="X7" s="325"/>
      <c r="Y7" s="325"/>
      <c r="Z7" s="325"/>
      <c r="AA7" s="325"/>
      <c r="AB7" s="325"/>
      <c r="AC7" s="325"/>
      <c r="AD7" s="325"/>
      <c r="AE7" s="325"/>
      <c r="AF7" s="326"/>
    </row>
    <row r="8" spans="1:36" ht="32.25" customHeight="1">
      <c r="A8" s="327" t="s">
        <v>238</v>
      </c>
      <c r="B8" s="327"/>
      <c r="C8" s="327"/>
      <c r="D8" s="327"/>
      <c r="E8" s="327"/>
      <c r="F8" s="327"/>
      <c r="G8" s="327"/>
      <c r="H8" s="327"/>
      <c r="I8" s="327"/>
      <c r="J8" s="327"/>
      <c r="K8" s="327"/>
      <c r="L8" s="327"/>
      <c r="M8" s="327"/>
      <c r="N8" s="327"/>
      <c r="O8" s="327"/>
      <c r="P8" s="327"/>
      <c r="Q8" s="327"/>
      <c r="R8" s="327"/>
      <c r="S8" s="327"/>
      <c r="T8" s="327"/>
      <c r="U8" s="327"/>
      <c r="V8" s="327"/>
      <c r="W8" s="327"/>
      <c r="X8" s="327"/>
      <c r="Y8" s="327"/>
      <c r="Z8" s="327"/>
      <c r="AA8" s="327"/>
      <c r="AB8" s="327"/>
      <c r="AC8" s="327"/>
      <c r="AD8" s="327"/>
      <c r="AE8" s="327"/>
      <c r="AF8" s="327"/>
    </row>
    <row r="9" spans="1:36" ht="126">
      <c r="A9" s="362">
        <v>1</v>
      </c>
      <c r="B9" s="363" t="s">
        <v>239</v>
      </c>
      <c r="C9" s="121" t="s">
        <v>240</v>
      </c>
      <c r="D9" s="18" t="s">
        <v>241</v>
      </c>
      <c r="E9" s="19">
        <v>75</v>
      </c>
      <c r="F9" s="296">
        <v>1989.24</v>
      </c>
      <c r="G9" s="354">
        <v>1929.99</v>
      </c>
      <c r="H9" s="354" t="s">
        <v>242</v>
      </c>
      <c r="I9" s="355">
        <v>2311.59</v>
      </c>
      <c r="J9" s="355">
        <v>220.33</v>
      </c>
      <c r="K9" s="355">
        <f>I9+J9</f>
        <v>2531.92</v>
      </c>
      <c r="L9" s="364" t="s">
        <v>243</v>
      </c>
      <c r="M9" s="358" t="s">
        <v>244</v>
      </c>
      <c r="N9" s="358" t="s">
        <v>245</v>
      </c>
      <c r="O9" s="331" t="s">
        <v>424</v>
      </c>
      <c r="P9" s="119">
        <v>11.3</v>
      </c>
      <c r="Q9" s="119">
        <v>13.1</v>
      </c>
      <c r="R9" s="119">
        <f>P9+Q9</f>
        <v>24.4</v>
      </c>
      <c r="S9" s="86">
        <v>2.5</v>
      </c>
      <c r="T9" s="86">
        <v>7.5720000000000001</v>
      </c>
      <c r="U9" s="240">
        <f>SUM(S9:T9)</f>
        <v>10.071999999999999</v>
      </c>
      <c r="V9" s="86">
        <v>2.5</v>
      </c>
      <c r="W9" s="86">
        <v>7.5720000000000001</v>
      </c>
      <c r="X9" s="180">
        <f>V9+W9</f>
        <v>10.071999999999999</v>
      </c>
      <c r="Y9" s="262">
        <f>X9/U9</f>
        <v>1</v>
      </c>
      <c r="Z9" s="301">
        <v>2547.38</v>
      </c>
      <c r="AA9" s="302">
        <f>Z9/I9</f>
        <v>1.1020033829528593</v>
      </c>
      <c r="AB9" s="180">
        <f>S9-V9</f>
        <v>0</v>
      </c>
      <c r="AC9" s="180">
        <f>T9-W9</f>
        <v>0</v>
      </c>
      <c r="AD9" s="180">
        <f>AB9+AC9</f>
        <v>0</v>
      </c>
      <c r="AE9" s="296">
        <f>K9-Z9</f>
        <v>-15.460000000000036</v>
      </c>
      <c r="AF9" s="359" t="s">
        <v>318</v>
      </c>
    </row>
    <row r="10" spans="1:36" ht="161.25" customHeight="1">
      <c r="A10" s="362"/>
      <c r="B10" s="363"/>
      <c r="C10" s="121" t="s">
        <v>246</v>
      </c>
      <c r="D10" s="18" t="s">
        <v>247</v>
      </c>
      <c r="E10" s="19">
        <v>51</v>
      </c>
      <c r="F10" s="296"/>
      <c r="G10" s="355"/>
      <c r="H10" s="354"/>
      <c r="I10" s="355"/>
      <c r="J10" s="355"/>
      <c r="K10" s="355"/>
      <c r="L10" s="364"/>
      <c r="M10" s="358"/>
      <c r="N10" s="358"/>
      <c r="O10" s="332"/>
      <c r="P10" s="119">
        <v>18.3</v>
      </c>
      <c r="Q10" s="119">
        <v>14.7</v>
      </c>
      <c r="R10" s="119">
        <f>P10+Q10</f>
        <v>33</v>
      </c>
      <c r="S10" s="86">
        <v>0</v>
      </c>
      <c r="T10" s="86">
        <v>31</v>
      </c>
      <c r="U10" s="240">
        <f>SUM(S10:T10)</f>
        <v>31</v>
      </c>
      <c r="V10" s="86">
        <v>0</v>
      </c>
      <c r="W10" s="86">
        <v>31</v>
      </c>
      <c r="X10" s="180">
        <f>V10+W10</f>
        <v>31</v>
      </c>
      <c r="Y10" s="262">
        <f>X10/U10</f>
        <v>1</v>
      </c>
      <c r="Z10" s="301"/>
      <c r="AA10" s="302"/>
      <c r="AB10" s="180">
        <f>S10-V10</f>
        <v>0</v>
      </c>
      <c r="AC10" s="180">
        <f>T10-W10</f>
        <v>0</v>
      </c>
      <c r="AD10" s="180">
        <f>AB10+AC10</f>
        <v>0</v>
      </c>
      <c r="AE10" s="296"/>
      <c r="AF10" s="360"/>
    </row>
    <row r="11" spans="1:36">
      <c r="A11" s="353" t="s">
        <v>27</v>
      </c>
      <c r="B11" s="353"/>
      <c r="C11" s="353"/>
      <c r="D11" s="353"/>
      <c r="E11" s="353"/>
      <c r="F11" s="7">
        <f>SUM(F9)</f>
        <v>1989.24</v>
      </c>
      <c r="G11" s="7">
        <f>SUM(G9)</f>
        <v>1929.99</v>
      </c>
      <c r="H11" s="7"/>
      <c r="I11" s="7">
        <f>SUM(I9)</f>
        <v>2311.59</v>
      </c>
      <c r="J11" s="7">
        <f t="shared" ref="J11:K11" si="0">SUM(J9)</f>
        <v>220.33</v>
      </c>
      <c r="K11" s="7">
        <f t="shared" si="0"/>
        <v>2531.92</v>
      </c>
      <c r="L11" s="120"/>
      <c r="M11" s="20"/>
      <c r="N11" s="21"/>
      <c r="O11" s="148"/>
      <c r="P11" s="22">
        <f t="shared" ref="P11:X11" si="1">SUM(P9:P10)</f>
        <v>29.6</v>
      </c>
      <c r="Q11" s="22">
        <f t="shared" si="1"/>
        <v>27.799999999999997</v>
      </c>
      <c r="R11" s="22">
        <f t="shared" si="1"/>
        <v>57.4</v>
      </c>
      <c r="S11" s="87">
        <f t="shared" si="1"/>
        <v>2.5</v>
      </c>
      <c r="T11" s="87">
        <f t="shared" si="1"/>
        <v>38.572000000000003</v>
      </c>
      <c r="U11" s="22">
        <f t="shared" si="1"/>
        <v>41.072000000000003</v>
      </c>
      <c r="V11" s="87">
        <f t="shared" si="1"/>
        <v>2.5</v>
      </c>
      <c r="W11" s="87">
        <f t="shared" si="1"/>
        <v>38.572000000000003</v>
      </c>
      <c r="X11" s="22">
        <f t="shared" si="1"/>
        <v>41.072000000000003</v>
      </c>
      <c r="Y11" s="263">
        <f>X11/U11</f>
        <v>1</v>
      </c>
      <c r="Z11" s="276">
        <f>SUM(Z9)</f>
        <v>2547.38</v>
      </c>
      <c r="AA11" s="194"/>
      <c r="AB11" s="22">
        <f>SUM(AB9:AB10)</f>
        <v>0</v>
      </c>
      <c r="AC11" s="22">
        <f t="shared" ref="AC11:AD11" si="2">SUM(AC9:AC10)</f>
        <v>0</v>
      </c>
      <c r="AD11" s="22">
        <f t="shared" si="2"/>
        <v>0</v>
      </c>
      <c r="AE11" s="22">
        <f>SUM(AE9)</f>
        <v>-15.460000000000036</v>
      </c>
      <c r="AF11" s="120"/>
      <c r="AG11" s="17"/>
    </row>
    <row r="12" spans="1:36">
      <c r="A12" s="327" t="s">
        <v>248</v>
      </c>
      <c r="B12" s="327"/>
      <c r="C12" s="327"/>
      <c r="D12" s="327"/>
      <c r="E12" s="327"/>
      <c r="F12" s="327"/>
      <c r="G12" s="327"/>
      <c r="H12" s="327"/>
      <c r="I12" s="121"/>
      <c r="J12" s="121"/>
      <c r="K12" s="121"/>
      <c r="L12" s="23"/>
      <c r="M12" s="24"/>
      <c r="N12" s="130"/>
      <c r="O12" s="148"/>
      <c r="P12" s="21"/>
      <c r="Q12" s="21"/>
      <c r="R12" s="21"/>
      <c r="S12" s="88"/>
      <c r="T12" s="88"/>
      <c r="U12" s="21"/>
      <c r="V12" s="182"/>
      <c r="W12" s="182"/>
      <c r="X12" s="183"/>
      <c r="Y12" s="264"/>
      <c r="Z12" s="277"/>
      <c r="AA12" s="195"/>
      <c r="AB12" s="183"/>
      <c r="AC12" s="183"/>
      <c r="AD12" s="183"/>
      <c r="AE12" s="183"/>
      <c r="AF12" s="121"/>
    </row>
    <row r="13" spans="1:36" ht="138.75" customHeight="1">
      <c r="A13" s="117">
        <v>2</v>
      </c>
      <c r="B13" s="118" t="s">
        <v>249</v>
      </c>
      <c r="C13" s="25">
        <v>68</v>
      </c>
      <c r="D13" s="26" t="s">
        <v>250</v>
      </c>
      <c r="E13" s="131">
        <v>22</v>
      </c>
      <c r="F13" s="119">
        <v>2193.5</v>
      </c>
      <c r="G13" s="120">
        <v>2124.59</v>
      </c>
      <c r="H13" s="120" t="s">
        <v>251</v>
      </c>
      <c r="I13" s="121">
        <v>2534.94</v>
      </c>
      <c r="J13" s="121">
        <v>-147.6</v>
      </c>
      <c r="K13" s="121">
        <f>I13+J13</f>
        <v>2387.34</v>
      </c>
      <c r="L13" s="133" t="s">
        <v>252</v>
      </c>
      <c r="M13" s="122" t="s">
        <v>253</v>
      </c>
      <c r="N13" s="122" t="s">
        <v>254</v>
      </c>
      <c r="O13" s="226">
        <v>42460</v>
      </c>
      <c r="P13" s="119">
        <v>0</v>
      </c>
      <c r="Q13" s="119">
        <v>19.8</v>
      </c>
      <c r="R13" s="119">
        <f>P13+Q13</f>
        <v>19.8</v>
      </c>
      <c r="S13" s="86">
        <v>0</v>
      </c>
      <c r="T13" s="86">
        <v>19.8</v>
      </c>
      <c r="U13" s="240">
        <f>SUM(S13:T13)</f>
        <v>19.8</v>
      </c>
      <c r="V13" s="86">
        <v>0</v>
      </c>
      <c r="W13" s="86">
        <v>19.8</v>
      </c>
      <c r="X13" s="180">
        <f>V13+W13</f>
        <v>19.8</v>
      </c>
      <c r="Y13" s="262">
        <f t="shared" ref="Y13:Y17" si="3">X13/U13</f>
        <v>1</v>
      </c>
      <c r="Z13" s="277">
        <v>2288.62</v>
      </c>
      <c r="AA13" s="186">
        <f>Z13/I13</f>
        <v>0.90283004725950111</v>
      </c>
      <c r="AB13" s="180">
        <f t="shared" ref="AB13:AB17" si="4">S13-V13</f>
        <v>0</v>
      </c>
      <c r="AC13" s="180">
        <f t="shared" ref="AC13:AC17" si="5">T13-W13</f>
        <v>0</v>
      </c>
      <c r="AD13" s="180">
        <f t="shared" ref="AD13:AD16" si="6">AB13+AC13</f>
        <v>0</v>
      </c>
      <c r="AE13" s="180">
        <f>K13-Z13</f>
        <v>98.720000000000255</v>
      </c>
      <c r="AF13" s="224" t="s">
        <v>318</v>
      </c>
    </row>
    <row r="14" spans="1:36" ht="157.5" customHeight="1">
      <c r="A14" s="366">
        <v>3</v>
      </c>
      <c r="B14" s="367" t="s">
        <v>255</v>
      </c>
      <c r="C14" s="25" t="s">
        <v>256</v>
      </c>
      <c r="D14" s="26" t="s">
        <v>257</v>
      </c>
      <c r="E14" s="131">
        <v>51</v>
      </c>
      <c r="F14" s="368">
        <v>3251</v>
      </c>
      <c r="G14" s="354">
        <v>3138.72</v>
      </c>
      <c r="H14" s="354" t="s">
        <v>258</v>
      </c>
      <c r="I14" s="355">
        <v>3750.42</v>
      </c>
      <c r="J14" s="355">
        <v>367.46</v>
      </c>
      <c r="K14" s="355">
        <f>I14+J14</f>
        <v>4117.88</v>
      </c>
      <c r="L14" s="354" t="s">
        <v>15</v>
      </c>
      <c r="M14" s="358" t="s">
        <v>253</v>
      </c>
      <c r="N14" s="365" t="s">
        <v>254</v>
      </c>
      <c r="O14" s="356">
        <v>42460</v>
      </c>
      <c r="P14" s="119">
        <v>12.6</v>
      </c>
      <c r="Q14" s="119">
        <v>39.299999999999997</v>
      </c>
      <c r="R14" s="119">
        <f>P14+Q14</f>
        <v>51.9</v>
      </c>
      <c r="S14" s="86">
        <v>0</v>
      </c>
      <c r="T14" s="86">
        <v>25.3</v>
      </c>
      <c r="U14" s="240">
        <f>SUM(S14:T14)</f>
        <v>25.3</v>
      </c>
      <c r="V14" s="86">
        <v>0</v>
      </c>
      <c r="W14" s="86">
        <v>25.3</v>
      </c>
      <c r="X14" s="180">
        <f>V14+W14</f>
        <v>25.3</v>
      </c>
      <c r="Y14" s="262">
        <f t="shared" si="3"/>
        <v>1</v>
      </c>
      <c r="Z14" s="301">
        <v>4029.72</v>
      </c>
      <c r="AA14" s="302">
        <f>Z14/I14</f>
        <v>1.0744716591741723</v>
      </c>
      <c r="AB14" s="180">
        <f t="shared" si="4"/>
        <v>0</v>
      </c>
      <c r="AC14" s="180">
        <f t="shared" si="5"/>
        <v>0</v>
      </c>
      <c r="AD14" s="180">
        <f t="shared" si="6"/>
        <v>0</v>
      </c>
      <c r="AE14" s="296">
        <f>K14-Z14</f>
        <v>88.160000000000309</v>
      </c>
      <c r="AF14" s="359" t="s">
        <v>318</v>
      </c>
    </row>
    <row r="15" spans="1:36" ht="126">
      <c r="A15" s="366"/>
      <c r="B15" s="367"/>
      <c r="C15" s="25" t="s">
        <v>259</v>
      </c>
      <c r="D15" s="26" t="s">
        <v>260</v>
      </c>
      <c r="E15" s="131">
        <v>75</v>
      </c>
      <c r="F15" s="368"/>
      <c r="G15" s="354"/>
      <c r="H15" s="354"/>
      <c r="I15" s="355"/>
      <c r="J15" s="355"/>
      <c r="K15" s="355"/>
      <c r="L15" s="354"/>
      <c r="M15" s="358"/>
      <c r="N15" s="365"/>
      <c r="O15" s="332"/>
      <c r="P15" s="119">
        <v>3</v>
      </c>
      <c r="Q15" s="119">
        <v>19</v>
      </c>
      <c r="R15" s="119">
        <f>P15+Q15</f>
        <v>22</v>
      </c>
      <c r="S15" s="86">
        <v>0</v>
      </c>
      <c r="T15" s="86">
        <v>16.5</v>
      </c>
      <c r="U15" s="240">
        <f>SUM(S15:T15)</f>
        <v>16.5</v>
      </c>
      <c r="V15" s="86">
        <v>0</v>
      </c>
      <c r="W15" s="86">
        <v>16.5</v>
      </c>
      <c r="X15" s="180">
        <f>V15+W15</f>
        <v>16.5</v>
      </c>
      <c r="Y15" s="262">
        <f t="shared" si="3"/>
        <v>1</v>
      </c>
      <c r="Z15" s="301"/>
      <c r="AA15" s="302"/>
      <c r="AB15" s="180">
        <f t="shared" si="4"/>
        <v>0</v>
      </c>
      <c r="AC15" s="180">
        <f t="shared" si="5"/>
        <v>0</v>
      </c>
      <c r="AD15" s="180">
        <f t="shared" si="6"/>
        <v>0</v>
      </c>
      <c r="AE15" s="296"/>
      <c r="AF15" s="360"/>
    </row>
    <row r="16" spans="1:36" ht="126">
      <c r="A16" s="132">
        <v>4</v>
      </c>
      <c r="B16" s="132" t="s">
        <v>261</v>
      </c>
      <c r="C16" s="121">
        <v>70</v>
      </c>
      <c r="D16" s="26" t="s">
        <v>262</v>
      </c>
      <c r="E16" s="131">
        <v>149</v>
      </c>
      <c r="F16" s="119">
        <v>2649</v>
      </c>
      <c r="G16" s="120">
        <v>2564.7600000000002</v>
      </c>
      <c r="H16" s="120" t="s">
        <v>263</v>
      </c>
      <c r="I16" s="121">
        <v>2985.07</v>
      </c>
      <c r="J16" s="121">
        <v>295.70999999999998</v>
      </c>
      <c r="K16" s="121">
        <f>I16+J16</f>
        <v>3280.78</v>
      </c>
      <c r="L16" s="120" t="s">
        <v>264</v>
      </c>
      <c r="M16" s="122" t="s">
        <v>253</v>
      </c>
      <c r="N16" s="122" t="s">
        <v>254</v>
      </c>
      <c r="O16" s="226">
        <v>42308</v>
      </c>
      <c r="P16" s="119">
        <v>7.94</v>
      </c>
      <c r="Q16" s="119">
        <v>49.69</v>
      </c>
      <c r="R16" s="119">
        <f>P16+Q16</f>
        <v>57.629999999999995</v>
      </c>
      <c r="S16" s="86">
        <v>0</v>
      </c>
      <c r="T16" s="86">
        <v>33.99</v>
      </c>
      <c r="U16" s="240">
        <f>SUM(S16:T16)</f>
        <v>33.99</v>
      </c>
      <c r="V16" s="86">
        <v>0</v>
      </c>
      <c r="W16" s="86">
        <v>33.99</v>
      </c>
      <c r="X16" s="180">
        <f>V16+W16</f>
        <v>33.99</v>
      </c>
      <c r="Y16" s="262">
        <f t="shared" si="3"/>
        <v>1</v>
      </c>
      <c r="Z16" s="277">
        <v>3257.76</v>
      </c>
      <c r="AA16" s="186">
        <f>Z16/I16</f>
        <v>1.0913512915945021</v>
      </c>
      <c r="AB16" s="180">
        <f t="shared" si="4"/>
        <v>0</v>
      </c>
      <c r="AC16" s="180">
        <f t="shared" si="5"/>
        <v>0</v>
      </c>
      <c r="AD16" s="180">
        <f t="shared" si="6"/>
        <v>0</v>
      </c>
      <c r="AE16" s="180">
        <f>K16-Z16</f>
        <v>23.019999999999982</v>
      </c>
      <c r="AF16" s="219" t="s">
        <v>318</v>
      </c>
      <c r="AJ16" s="17"/>
    </row>
    <row r="17" spans="1:35" ht="157.5" customHeight="1">
      <c r="A17" s="131">
        <v>5</v>
      </c>
      <c r="B17" s="132" t="s">
        <v>265</v>
      </c>
      <c r="C17" s="121">
        <v>71</v>
      </c>
      <c r="D17" s="26" t="s">
        <v>266</v>
      </c>
      <c r="E17" s="131">
        <v>149</v>
      </c>
      <c r="F17" s="119">
        <v>2359</v>
      </c>
      <c r="G17" s="120">
        <v>2273.0300000000002</v>
      </c>
      <c r="H17" s="120" t="s">
        <v>267</v>
      </c>
      <c r="I17" s="121">
        <v>2711.75</v>
      </c>
      <c r="J17" s="121">
        <f>2979.85-2711.75</f>
        <v>268.09999999999991</v>
      </c>
      <c r="K17" s="121">
        <f>I17+J17</f>
        <v>2979.85</v>
      </c>
      <c r="L17" s="120" t="s">
        <v>264</v>
      </c>
      <c r="M17" s="122" t="s">
        <v>253</v>
      </c>
      <c r="N17" s="122" t="s">
        <v>254</v>
      </c>
      <c r="O17" s="226">
        <v>42308</v>
      </c>
      <c r="P17" s="119">
        <v>19.09</v>
      </c>
      <c r="Q17" s="119">
        <v>40.57</v>
      </c>
      <c r="R17" s="119">
        <f>P17+Q17</f>
        <v>59.66</v>
      </c>
      <c r="S17" s="86">
        <v>3</v>
      </c>
      <c r="T17" s="86">
        <v>22.01</v>
      </c>
      <c r="U17" s="240">
        <f>SUM(S17:T17)</f>
        <v>25.01</v>
      </c>
      <c r="V17" s="86">
        <v>3</v>
      </c>
      <c r="W17" s="86">
        <v>22.01</v>
      </c>
      <c r="X17" s="180">
        <f>V17+W17</f>
        <v>25.01</v>
      </c>
      <c r="Y17" s="262">
        <f t="shared" si="3"/>
        <v>1</v>
      </c>
      <c r="Z17" s="277">
        <v>2964.49</v>
      </c>
      <c r="AA17" s="186">
        <f>Z17/I17</f>
        <v>1.0932018069512306</v>
      </c>
      <c r="AB17" s="180">
        <f t="shared" si="4"/>
        <v>0</v>
      </c>
      <c r="AC17" s="180">
        <f t="shared" si="5"/>
        <v>0</v>
      </c>
      <c r="AD17" s="180">
        <f>AB17+AC17</f>
        <v>0</v>
      </c>
      <c r="AE17" s="210">
        <f>K17-Z17</f>
        <v>15.360000000000127</v>
      </c>
      <c r="AF17" s="217" t="s">
        <v>318</v>
      </c>
    </row>
    <row r="18" spans="1:35">
      <c r="A18" s="353" t="s">
        <v>27</v>
      </c>
      <c r="B18" s="353"/>
      <c r="C18" s="353"/>
      <c r="D18" s="353"/>
      <c r="E18" s="131"/>
      <c r="F18" s="22">
        <f>SUM(F13:F17)</f>
        <v>10452.5</v>
      </c>
      <c r="G18" s="22">
        <f>SUM(G13:G17)</f>
        <v>10101.1</v>
      </c>
      <c r="H18" s="22"/>
      <c r="I18" s="22">
        <f>SUM(I13:I17)</f>
        <v>11982.18</v>
      </c>
      <c r="J18" s="22">
        <f t="shared" ref="J18:K18" si="7">SUM(J13:J17)</f>
        <v>783.66999999999985</v>
      </c>
      <c r="K18" s="22">
        <f t="shared" si="7"/>
        <v>12765.85</v>
      </c>
      <c r="L18" s="120"/>
      <c r="M18" s="121"/>
      <c r="N18" s="121"/>
      <c r="O18" s="148"/>
      <c r="P18" s="22">
        <f t="shared" ref="P18:X18" si="8">SUM(P13:P17)</f>
        <v>42.629999999999995</v>
      </c>
      <c r="Q18" s="22">
        <f t="shared" si="8"/>
        <v>168.35999999999999</v>
      </c>
      <c r="R18" s="22">
        <f t="shared" si="8"/>
        <v>210.98999999999998</v>
      </c>
      <c r="S18" s="87">
        <f t="shared" si="8"/>
        <v>3</v>
      </c>
      <c r="T18" s="87">
        <f t="shared" si="8"/>
        <v>117.60000000000001</v>
      </c>
      <c r="U18" s="22">
        <f t="shared" si="8"/>
        <v>120.60000000000001</v>
      </c>
      <c r="V18" s="87">
        <f t="shared" si="8"/>
        <v>3</v>
      </c>
      <c r="W18" s="87">
        <f t="shared" si="8"/>
        <v>117.60000000000001</v>
      </c>
      <c r="X18" s="22">
        <f t="shared" si="8"/>
        <v>120.60000000000001</v>
      </c>
      <c r="Y18" s="263">
        <f>X18/U18</f>
        <v>1</v>
      </c>
      <c r="Z18" s="276">
        <f>SUM(Z13:Z17)</f>
        <v>12540.59</v>
      </c>
      <c r="AA18" s="194"/>
      <c r="AB18" s="22">
        <f>SUM(AB13:AB17)</f>
        <v>0</v>
      </c>
      <c r="AC18" s="22">
        <f t="shared" ref="AC18:AD18" si="9">SUM(AC13:AC17)</f>
        <v>0</v>
      </c>
      <c r="AD18" s="22">
        <f t="shared" si="9"/>
        <v>0</v>
      </c>
      <c r="AE18" s="173">
        <f>SUM(AE13:AE17)</f>
        <v>225.26000000000067</v>
      </c>
      <c r="AF18" s="27"/>
    </row>
    <row r="19" spans="1:35">
      <c r="A19" s="327" t="s">
        <v>268</v>
      </c>
      <c r="B19" s="327"/>
      <c r="C19" s="327"/>
      <c r="D19" s="327"/>
      <c r="E19" s="327"/>
      <c r="F19" s="327"/>
      <c r="G19" s="327"/>
      <c r="H19" s="327"/>
      <c r="I19" s="327"/>
      <c r="J19" s="327"/>
      <c r="K19" s="327"/>
      <c r="L19" s="327"/>
      <c r="M19" s="327"/>
      <c r="N19" s="327"/>
      <c r="O19" s="327"/>
      <c r="P19" s="327"/>
      <c r="Q19" s="327"/>
      <c r="R19" s="327"/>
      <c r="S19" s="327"/>
      <c r="T19" s="327"/>
      <c r="U19" s="327"/>
      <c r="V19" s="327"/>
      <c r="W19" s="327"/>
      <c r="X19" s="327"/>
      <c r="Y19" s="327"/>
      <c r="Z19" s="278"/>
      <c r="AA19" s="196"/>
      <c r="AB19" s="184"/>
      <c r="AC19" s="184"/>
      <c r="AD19" s="184"/>
      <c r="AE19" s="184"/>
      <c r="AF19" s="116"/>
    </row>
    <row r="20" spans="1:35" ht="126">
      <c r="A20" s="117">
        <v>6</v>
      </c>
      <c r="B20" s="118" t="s">
        <v>269</v>
      </c>
      <c r="C20" s="25">
        <v>72</v>
      </c>
      <c r="D20" s="18" t="s">
        <v>270</v>
      </c>
      <c r="E20" s="131">
        <v>19</v>
      </c>
      <c r="F20" s="119">
        <v>2105</v>
      </c>
      <c r="G20" s="120">
        <v>1951.24</v>
      </c>
      <c r="H20" s="120" t="s">
        <v>271</v>
      </c>
      <c r="I20" s="121">
        <v>2389.62</v>
      </c>
      <c r="J20" s="121">
        <v>232.42</v>
      </c>
      <c r="K20" s="121">
        <f>J20+I20</f>
        <v>2622.04</v>
      </c>
      <c r="L20" s="120" t="s">
        <v>272</v>
      </c>
      <c r="M20" s="122" t="s">
        <v>253</v>
      </c>
      <c r="N20" s="121" t="s">
        <v>254</v>
      </c>
      <c r="O20" s="148" t="s">
        <v>424</v>
      </c>
      <c r="P20" s="160">
        <v>0</v>
      </c>
      <c r="Q20" s="119">
        <v>37.200000000000003</v>
      </c>
      <c r="R20" s="119">
        <f>P20+Q20</f>
        <v>37.200000000000003</v>
      </c>
      <c r="S20" s="86">
        <v>12.5</v>
      </c>
      <c r="T20" s="86">
        <v>38.200000000000003</v>
      </c>
      <c r="U20" s="240">
        <f>S20+T20</f>
        <v>50.7</v>
      </c>
      <c r="V20" s="86">
        <v>12.5</v>
      </c>
      <c r="W20" s="86">
        <v>38.200000000000003</v>
      </c>
      <c r="X20" s="180">
        <f>V20+W20</f>
        <v>50.7</v>
      </c>
      <c r="Y20" s="262">
        <f t="shared" ref="Y20:Y21" si="10">X20/U20</f>
        <v>1</v>
      </c>
      <c r="Z20" s="277">
        <v>2631.68</v>
      </c>
      <c r="AA20" s="186">
        <f>Z20/K20</f>
        <v>1.0036765266738874</v>
      </c>
      <c r="AB20" s="180">
        <f t="shared" ref="AB20:AB21" si="11">S20-V20</f>
        <v>0</v>
      </c>
      <c r="AC20" s="180">
        <f t="shared" ref="AC20:AC21" si="12">T20-W20</f>
        <v>0</v>
      </c>
      <c r="AD20" s="180">
        <f t="shared" ref="AD20:AD21" si="13">AB20+AC20</f>
        <v>0</v>
      </c>
      <c r="AE20" s="180">
        <f>K20-Z20</f>
        <v>-9.6399999999998727</v>
      </c>
      <c r="AF20" s="161" t="s">
        <v>318</v>
      </c>
      <c r="AI20" s="17"/>
    </row>
    <row r="21" spans="1:35" ht="126">
      <c r="A21" s="131">
        <v>7</v>
      </c>
      <c r="B21" s="132" t="s">
        <v>273</v>
      </c>
      <c r="C21" s="121">
        <v>73</v>
      </c>
      <c r="D21" s="18" t="s">
        <v>274</v>
      </c>
      <c r="E21" s="131">
        <v>16</v>
      </c>
      <c r="F21" s="119">
        <v>1540.42</v>
      </c>
      <c r="G21" s="120">
        <v>1408.33</v>
      </c>
      <c r="H21" s="120" t="s">
        <v>275</v>
      </c>
      <c r="I21" s="121">
        <v>1688.24</v>
      </c>
      <c r="J21" s="121">
        <v>165.49</v>
      </c>
      <c r="K21" s="121">
        <f>SUM(I21:J21)</f>
        <v>1853.73</v>
      </c>
      <c r="L21" s="120" t="s">
        <v>15</v>
      </c>
      <c r="M21" s="122" t="s">
        <v>253</v>
      </c>
      <c r="N21" s="121" t="s">
        <v>254</v>
      </c>
      <c r="O21" s="228">
        <v>42307</v>
      </c>
      <c r="P21" s="119">
        <v>5</v>
      </c>
      <c r="Q21" s="119">
        <v>27.9</v>
      </c>
      <c r="R21" s="119">
        <f>P21+Q21</f>
        <v>32.9</v>
      </c>
      <c r="S21" s="86">
        <v>0</v>
      </c>
      <c r="T21" s="86">
        <v>27.73</v>
      </c>
      <c r="U21" s="240">
        <f>S21+T21</f>
        <v>27.73</v>
      </c>
      <c r="V21" s="86">
        <v>0</v>
      </c>
      <c r="W21" s="86">
        <v>27.73</v>
      </c>
      <c r="X21" s="180">
        <f>V21+W21</f>
        <v>27.73</v>
      </c>
      <c r="Y21" s="262">
        <f t="shared" si="10"/>
        <v>1</v>
      </c>
      <c r="Z21" s="277">
        <v>1847.34</v>
      </c>
      <c r="AA21" s="186">
        <f>Z21/K21</f>
        <v>0.99655289605282316</v>
      </c>
      <c r="AB21" s="180">
        <f t="shared" si="11"/>
        <v>0</v>
      </c>
      <c r="AC21" s="180">
        <f t="shared" si="12"/>
        <v>0</v>
      </c>
      <c r="AD21" s="180">
        <f t="shared" si="13"/>
        <v>0</v>
      </c>
      <c r="AE21" s="210">
        <f>K21-Z21</f>
        <v>6.3900000000001</v>
      </c>
      <c r="AF21" s="171" t="s">
        <v>318</v>
      </c>
      <c r="AI21" s="17"/>
    </row>
    <row r="22" spans="1:35">
      <c r="A22" s="353" t="s">
        <v>27</v>
      </c>
      <c r="B22" s="353"/>
      <c r="C22" s="353"/>
      <c r="D22" s="353"/>
      <c r="E22" s="353"/>
      <c r="F22" s="7">
        <f>SUM(F20:F21)</f>
        <v>3645.42</v>
      </c>
      <c r="G22" s="7">
        <f>SUM(G20:G21)</f>
        <v>3359.5699999999997</v>
      </c>
      <c r="H22" s="7"/>
      <c r="I22" s="7">
        <f>SUM(I20:I21)</f>
        <v>4077.8599999999997</v>
      </c>
      <c r="J22" s="7">
        <f>SUM(J20:J21)</f>
        <v>397.90999999999997</v>
      </c>
      <c r="K22" s="7">
        <f t="shared" ref="K22" si="14">SUM(K20:K21)</f>
        <v>4475.7700000000004</v>
      </c>
      <c r="L22" s="120"/>
      <c r="M22" s="20"/>
      <c r="N22" s="21"/>
      <c r="O22" s="148"/>
      <c r="P22" s="22">
        <f t="shared" ref="P22:X22" si="15">SUM(P20:P21)</f>
        <v>5</v>
      </c>
      <c r="Q22" s="22">
        <f t="shared" si="15"/>
        <v>65.099999999999994</v>
      </c>
      <c r="R22" s="22">
        <f t="shared" si="15"/>
        <v>70.099999999999994</v>
      </c>
      <c r="S22" s="87">
        <f t="shared" si="15"/>
        <v>12.5</v>
      </c>
      <c r="T22" s="87">
        <f t="shared" si="15"/>
        <v>65.930000000000007</v>
      </c>
      <c r="U22" s="22">
        <f t="shared" si="15"/>
        <v>78.430000000000007</v>
      </c>
      <c r="V22" s="87">
        <f t="shared" si="15"/>
        <v>12.5</v>
      </c>
      <c r="W22" s="87">
        <f t="shared" si="15"/>
        <v>65.930000000000007</v>
      </c>
      <c r="X22" s="22">
        <f t="shared" si="15"/>
        <v>78.430000000000007</v>
      </c>
      <c r="Y22" s="263">
        <f>X22/U22</f>
        <v>1</v>
      </c>
      <c r="Z22" s="276">
        <f>SUM(Z20:Z21)</f>
        <v>4479.0199999999995</v>
      </c>
      <c r="AA22" s="197">
        <f>Z22/K22</f>
        <v>1.0007261320398499</v>
      </c>
      <c r="AB22" s="22">
        <f>SUM(AB20:AB21)</f>
        <v>0</v>
      </c>
      <c r="AC22" s="22">
        <f t="shared" ref="AC22:AD22" si="16">SUM(AC20:AC21)</f>
        <v>0</v>
      </c>
      <c r="AD22" s="22">
        <f t="shared" si="16"/>
        <v>0</v>
      </c>
      <c r="AE22" s="22">
        <f>SUM(AE20:AE21)</f>
        <v>-3.2499999999997726</v>
      </c>
      <c r="AF22" s="120"/>
    </row>
    <row r="23" spans="1:35" s="94" customFormat="1">
      <c r="A23" s="381" t="s">
        <v>414</v>
      </c>
      <c r="B23" s="382"/>
      <c r="C23" s="382"/>
      <c r="D23" s="382"/>
      <c r="E23" s="163"/>
      <c r="F23" s="164">
        <f>F22+F18+F11</f>
        <v>16087.16</v>
      </c>
      <c r="G23" s="164">
        <f>G22+G18+G11</f>
        <v>15390.66</v>
      </c>
      <c r="H23" s="164"/>
      <c r="I23" s="164">
        <f>I22+I18+I11</f>
        <v>18371.63</v>
      </c>
      <c r="J23" s="164">
        <f t="shared" ref="J23:K23" si="17">J22+J18+J11</f>
        <v>1401.9099999999999</v>
      </c>
      <c r="K23" s="164">
        <f t="shared" si="17"/>
        <v>19773.54</v>
      </c>
      <c r="L23" s="165"/>
      <c r="M23" s="166"/>
      <c r="N23" s="167"/>
      <c r="O23" s="168"/>
      <c r="P23" s="156">
        <f>P22+P18+P11</f>
        <v>77.22999999999999</v>
      </c>
      <c r="Q23" s="156">
        <f t="shared" ref="Q23:X23" si="18">Q22+Q18+Q11</f>
        <v>261.26</v>
      </c>
      <c r="R23" s="156">
        <f t="shared" si="18"/>
        <v>338.48999999999995</v>
      </c>
      <c r="S23" s="156">
        <f t="shared" si="18"/>
        <v>18</v>
      </c>
      <c r="T23" s="156">
        <f t="shared" si="18"/>
        <v>222.10200000000003</v>
      </c>
      <c r="U23" s="156">
        <f t="shared" si="18"/>
        <v>240.10200000000003</v>
      </c>
      <c r="V23" s="156">
        <f t="shared" si="18"/>
        <v>18</v>
      </c>
      <c r="W23" s="156">
        <f t="shared" si="18"/>
        <v>222.10200000000003</v>
      </c>
      <c r="X23" s="156">
        <f t="shared" si="18"/>
        <v>240.10200000000003</v>
      </c>
      <c r="Y23" s="263">
        <f>X23/U23</f>
        <v>1</v>
      </c>
      <c r="Z23" s="276">
        <f t="shared" ref="Z23" si="19">Z22+Z18+Z11</f>
        <v>19566.990000000002</v>
      </c>
      <c r="AA23" s="198">
        <f>Z23/K23</f>
        <v>0.98955422246092506</v>
      </c>
      <c r="AB23" s="156">
        <f t="shared" ref="AB23:AE23" si="20">AB22+AB18+AB11</f>
        <v>0</v>
      </c>
      <c r="AC23" s="156">
        <f t="shared" si="20"/>
        <v>0</v>
      </c>
      <c r="AD23" s="156">
        <f t="shared" si="20"/>
        <v>0</v>
      </c>
      <c r="AE23" s="156">
        <f t="shared" si="20"/>
        <v>206.55000000000086</v>
      </c>
      <c r="AF23" s="165"/>
      <c r="AG23" s="211"/>
    </row>
    <row r="24" spans="1:35">
      <c r="A24" s="383" t="s">
        <v>276</v>
      </c>
      <c r="B24" s="384"/>
      <c r="C24" s="384"/>
      <c r="D24" s="384"/>
      <c r="E24" s="385"/>
      <c r="F24" s="7"/>
      <c r="G24" s="7"/>
      <c r="H24" s="7"/>
      <c r="I24" s="7"/>
      <c r="J24" s="7"/>
      <c r="K24" s="7"/>
      <c r="L24" s="120"/>
      <c r="M24" s="20"/>
      <c r="N24" s="21"/>
      <c r="O24" s="148"/>
      <c r="P24" s="22"/>
      <c r="Q24" s="22"/>
      <c r="R24" s="22"/>
      <c r="S24" s="87"/>
      <c r="T24" s="87"/>
      <c r="U24" s="22"/>
      <c r="V24" s="87"/>
      <c r="W24" s="87"/>
      <c r="X24" s="22"/>
      <c r="Y24" s="263"/>
      <c r="Z24" s="276"/>
      <c r="AA24" s="194"/>
      <c r="AB24" s="22"/>
      <c r="AC24" s="22"/>
      <c r="AD24" s="22"/>
      <c r="AE24" s="22"/>
      <c r="AF24" s="120"/>
    </row>
    <row r="25" spans="1:35">
      <c r="A25" s="327" t="s">
        <v>277</v>
      </c>
      <c r="B25" s="327"/>
      <c r="C25" s="327"/>
      <c r="D25" s="327"/>
      <c r="E25" s="327"/>
      <c r="F25" s="327"/>
      <c r="G25" s="327"/>
      <c r="H25" s="327"/>
      <c r="I25" s="121"/>
      <c r="J25" s="121"/>
      <c r="K25" s="121"/>
      <c r="L25" s="23"/>
      <c r="M25" s="24"/>
      <c r="N25" s="130"/>
      <c r="O25" s="148"/>
      <c r="P25" s="21"/>
      <c r="Q25" s="21"/>
      <c r="R25" s="21"/>
      <c r="S25" s="88"/>
      <c r="T25" s="88"/>
      <c r="U25" s="21"/>
      <c r="V25" s="182"/>
      <c r="W25" s="182"/>
      <c r="X25" s="183"/>
      <c r="Y25" s="264"/>
      <c r="Z25" s="277"/>
      <c r="AA25" s="195"/>
      <c r="AB25" s="180"/>
      <c r="AC25" s="180"/>
      <c r="AD25" s="183"/>
      <c r="AE25" s="183"/>
      <c r="AF25" s="121"/>
    </row>
    <row r="26" spans="1:35" ht="189">
      <c r="A26" s="124">
        <v>1</v>
      </c>
      <c r="B26" s="329">
        <v>74</v>
      </c>
      <c r="C26" s="329"/>
      <c r="D26" s="18" t="s">
        <v>278</v>
      </c>
      <c r="E26" s="124">
        <v>127</v>
      </c>
      <c r="F26" s="123">
        <v>1968</v>
      </c>
      <c r="G26" s="123">
        <v>1920.22</v>
      </c>
      <c r="H26" s="123" t="s">
        <v>279</v>
      </c>
      <c r="I26" s="123">
        <v>2252.9</v>
      </c>
      <c r="J26" s="123">
        <v>222.1</v>
      </c>
      <c r="K26" s="123">
        <f>I26+J26</f>
        <v>2475</v>
      </c>
      <c r="L26" s="123" t="s">
        <v>15</v>
      </c>
      <c r="M26" s="135">
        <v>41636</v>
      </c>
      <c r="N26" s="129">
        <v>41970</v>
      </c>
      <c r="O26" s="218">
        <v>42460</v>
      </c>
      <c r="P26" s="28">
        <v>4.72</v>
      </c>
      <c r="Q26" s="28">
        <v>35.1</v>
      </c>
      <c r="R26" s="123">
        <f>SUM(P26:Q26)</f>
        <v>39.82</v>
      </c>
      <c r="S26" s="89">
        <v>0</v>
      </c>
      <c r="T26" s="89">
        <v>36.4</v>
      </c>
      <c r="U26" s="239">
        <f>SUM(S26:T26)</f>
        <v>36.4</v>
      </c>
      <c r="V26" s="71">
        <v>0</v>
      </c>
      <c r="W26" s="71">
        <v>36.4</v>
      </c>
      <c r="X26" s="180">
        <f>V26+W26</f>
        <v>36.4</v>
      </c>
      <c r="Y26" s="262">
        <f t="shared" ref="Y26:Y29" si="21">X26/U26</f>
        <v>1</v>
      </c>
      <c r="Z26" s="279">
        <v>2408.89</v>
      </c>
      <c r="AA26" s="186">
        <f>Z26/I26</f>
        <v>1.0692396466776155</v>
      </c>
      <c r="AB26" s="180">
        <f t="shared" ref="AB26:AB29" si="22">S26-V26</f>
        <v>0</v>
      </c>
      <c r="AC26" s="180">
        <f t="shared" ref="AC26:AC29" si="23">T26-W26</f>
        <v>0</v>
      </c>
      <c r="AD26" s="180">
        <f t="shared" ref="AD26:AD28" si="24">AB26+AC26</f>
        <v>0</v>
      </c>
      <c r="AE26" s="210">
        <f>K26-Z26</f>
        <v>66.110000000000127</v>
      </c>
      <c r="AF26" s="225" t="s">
        <v>318</v>
      </c>
      <c r="AG26" s="17"/>
    </row>
    <row r="27" spans="1:35" ht="157.5">
      <c r="A27" s="329">
        <v>2</v>
      </c>
      <c r="B27" s="329">
        <v>75</v>
      </c>
      <c r="C27" s="124" t="s">
        <v>24</v>
      </c>
      <c r="D27" s="18" t="s">
        <v>418</v>
      </c>
      <c r="E27" s="124">
        <v>61</v>
      </c>
      <c r="F27" s="292">
        <v>3864.2</v>
      </c>
      <c r="G27" s="357">
        <v>3675.1379999999999</v>
      </c>
      <c r="H27" s="292" t="s">
        <v>280</v>
      </c>
      <c r="I27" s="292">
        <v>4540.58</v>
      </c>
      <c r="J27" s="292">
        <v>1117</v>
      </c>
      <c r="K27" s="292">
        <f>I27+J27</f>
        <v>5657.58</v>
      </c>
      <c r="L27" s="292" t="s">
        <v>281</v>
      </c>
      <c r="M27" s="346">
        <v>41829</v>
      </c>
      <c r="N27" s="346">
        <v>42163</v>
      </c>
      <c r="O27" s="306">
        <v>42490</v>
      </c>
      <c r="P27" s="28">
        <v>24.43</v>
      </c>
      <c r="Q27" s="29">
        <v>16.835000000000001</v>
      </c>
      <c r="R27" s="123">
        <f>SUM(P27:Q27)</f>
        <v>41.265000000000001</v>
      </c>
      <c r="S27" s="89">
        <v>0</v>
      </c>
      <c r="T27" s="91">
        <v>20.670999999999999</v>
      </c>
      <c r="U27" s="239">
        <f>SUM(S27:T27)</f>
        <v>20.670999999999999</v>
      </c>
      <c r="V27" s="71">
        <v>0</v>
      </c>
      <c r="W27" s="71">
        <v>20.670999999999999</v>
      </c>
      <c r="X27" s="180">
        <f>V27+W27</f>
        <v>20.670999999999999</v>
      </c>
      <c r="Y27" s="262">
        <f t="shared" si="21"/>
        <v>1</v>
      </c>
      <c r="Z27" s="295">
        <v>5155.6899999999996</v>
      </c>
      <c r="AA27" s="299">
        <f>Z27/I27</f>
        <v>1.1354694774676362</v>
      </c>
      <c r="AB27" s="180">
        <f t="shared" si="22"/>
        <v>0</v>
      </c>
      <c r="AC27" s="180">
        <f t="shared" si="23"/>
        <v>0</v>
      </c>
      <c r="AD27" s="180">
        <f t="shared" si="24"/>
        <v>0</v>
      </c>
      <c r="AE27" s="290">
        <f>K27-Z27</f>
        <v>501.89000000000033</v>
      </c>
      <c r="AF27" s="290" t="s">
        <v>318</v>
      </c>
      <c r="AG27" s="17"/>
    </row>
    <row r="28" spans="1:35" ht="157.5">
      <c r="A28" s="329"/>
      <c r="B28" s="329"/>
      <c r="C28" s="124" t="s">
        <v>25</v>
      </c>
      <c r="D28" s="18" t="s">
        <v>419</v>
      </c>
      <c r="E28" s="124">
        <v>128</v>
      </c>
      <c r="F28" s="292"/>
      <c r="G28" s="357"/>
      <c r="H28" s="292"/>
      <c r="I28" s="292"/>
      <c r="J28" s="292"/>
      <c r="K28" s="292"/>
      <c r="L28" s="292"/>
      <c r="M28" s="346"/>
      <c r="N28" s="346"/>
      <c r="O28" s="307"/>
      <c r="P28" s="28">
        <v>9.66</v>
      </c>
      <c r="Q28" s="28">
        <v>18.3</v>
      </c>
      <c r="R28" s="123">
        <f>SUM(P28:Q28)</f>
        <v>27.96</v>
      </c>
      <c r="S28" s="89">
        <v>0</v>
      </c>
      <c r="T28" s="89">
        <f>23.16-1.7</f>
        <v>21.46</v>
      </c>
      <c r="U28" s="239">
        <f>SUM(S28:T28)</f>
        <v>21.46</v>
      </c>
      <c r="V28" s="71">
        <v>0</v>
      </c>
      <c r="W28" s="71">
        <v>21.46</v>
      </c>
      <c r="X28" s="180">
        <f>V28+W28</f>
        <v>21.46</v>
      </c>
      <c r="Y28" s="262">
        <f t="shared" si="21"/>
        <v>1</v>
      </c>
      <c r="Z28" s="295"/>
      <c r="AA28" s="299"/>
      <c r="AB28" s="180">
        <f t="shared" si="22"/>
        <v>0</v>
      </c>
      <c r="AC28" s="180">
        <f t="shared" si="23"/>
        <v>0</v>
      </c>
      <c r="AD28" s="180">
        <f t="shared" si="24"/>
        <v>0</v>
      </c>
      <c r="AE28" s="290"/>
      <c r="AF28" s="290"/>
      <c r="AG28" s="17"/>
    </row>
    <row r="29" spans="1:35" ht="157.5" customHeight="1">
      <c r="A29" s="329"/>
      <c r="B29" s="329"/>
      <c r="C29" s="124" t="s">
        <v>26</v>
      </c>
      <c r="D29" s="18" t="s">
        <v>420</v>
      </c>
      <c r="E29" s="124">
        <v>129</v>
      </c>
      <c r="F29" s="292"/>
      <c r="G29" s="357"/>
      <c r="H29" s="292"/>
      <c r="I29" s="292"/>
      <c r="J29" s="292"/>
      <c r="K29" s="292"/>
      <c r="L29" s="292"/>
      <c r="M29" s="346"/>
      <c r="N29" s="346"/>
      <c r="O29" s="308"/>
      <c r="P29" s="28">
        <v>32.76</v>
      </c>
      <c r="Q29" s="28">
        <v>8.57</v>
      </c>
      <c r="R29" s="123">
        <f>SUM(P29:Q29)</f>
        <v>41.33</v>
      </c>
      <c r="S29" s="89">
        <v>0</v>
      </c>
      <c r="T29" s="89">
        <v>19.53</v>
      </c>
      <c r="U29" s="239">
        <f t="shared" ref="U29" si="25">SUM(S29:T29)</f>
        <v>19.53</v>
      </c>
      <c r="V29" s="71">
        <v>0</v>
      </c>
      <c r="W29" s="71">
        <v>19.53</v>
      </c>
      <c r="X29" s="180">
        <f>V29+W29</f>
        <v>19.53</v>
      </c>
      <c r="Y29" s="262">
        <f t="shared" si="21"/>
        <v>1</v>
      </c>
      <c r="Z29" s="295"/>
      <c r="AA29" s="299"/>
      <c r="AB29" s="180">
        <f t="shared" si="22"/>
        <v>0</v>
      </c>
      <c r="AC29" s="180">
        <f t="shared" si="23"/>
        <v>0</v>
      </c>
      <c r="AD29" s="180">
        <f>AB29+AC29</f>
        <v>0</v>
      </c>
      <c r="AE29" s="290"/>
      <c r="AF29" s="290"/>
      <c r="AG29" s="17"/>
    </row>
    <row r="30" spans="1:35">
      <c r="A30" s="353" t="s">
        <v>282</v>
      </c>
      <c r="B30" s="353"/>
      <c r="C30" s="353"/>
      <c r="D30" s="353"/>
      <c r="E30" s="30"/>
      <c r="F30" s="2">
        <f>SUM(F26:F29)</f>
        <v>5832.2</v>
      </c>
      <c r="G30" s="2">
        <f t="shared" ref="G30:W30" si="26">SUM(G26:G29)</f>
        <v>5595.3580000000002</v>
      </c>
      <c r="H30" s="2"/>
      <c r="I30" s="2">
        <f t="shared" si="26"/>
        <v>6793.48</v>
      </c>
      <c r="J30" s="2">
        <f t="shared" si="26"/>
        <v>1339.1</v>
      </c>
      <c r="K30" s="2">
        <f t="shared" si="26"/>
        <v>8132.58</v>
      </c>
      <c r="L30" s="2"/>
      <c r="M30" s="31"/>
      <c r="N30" s="2"/>
      <c r="O30" s="2"/>
      <c r="P30" s="2">
        <f t="shared" si="26"/>
        <v>71.569999999999993</v>
      </c>
      <c r="Q30" s="2">
        <f t="shared" si="26"/>
        <v>78.805000000000007</v>
      </c>
      <c r="R30" s="2">
        <f>SUM(R26:R29)</f>
        <v>150.375</v>
      </c>
      <c r="S30" s="69">
        <f t="shared" si="26"/>
        <v>0</v>
      </c>
      <c r="T30" s="69">
        <f t="shared" si="26"/>
        <v>98.061000000000007</v>
      </c>
      <c r="U30" s="2">
        <f t="shared" si="26"/>
        <v>98.061000000000007</v>
      </c>
      <c r="V30" s="69">
        <f t="shared" si="26"/>
        <v>0</v>
      </c>
      <c r="W30" s="69">
        <f t="shared" si="26"/>
        <v>98.061000000000007</v>
      </c>
      <c r="X30" s="2">
        <f>SUM(X26:X29)</f>
        <v>98.061000000000007</v>
      </c>
      <c r="Y30" s="263">
        <f>X30/U30</f>
        <v>1</v>
      </c>
      <c r="Z30" s="280">
        <f t="shared" ref="Z30" si="27">SUM(Z26:Z29)</f>
        <v>7564.58</v>
      </c>
      <c r="AA30" s="199">
        <f>Z30/K30</f>
        <v>0.93015746540458255</v>
      </c>
      <c r="AB30" s="22">
        <f>SUM(AB26:AB29)</f>
        <v>0</v>
      </c>
      <c r="AC30" s="22">
        <f t="shared" ref="AC30" si="28">SUM(AC26:AC29)</f>
        <v>0</v>
      </c>
      <c r="AD30" s="22">
        <f>SUM(AD26:AD29)</f>
        <v>0</v>
      </c>
      <c r="AE30" s="2">
        <f>SUM(AE26:AE29)</f>
        <v>568.00000000000045</v>
      </c>
      <c r="AF30" s="125"/>
      <c r="AG30" s="17"/>
    </row>
    <row r="31" spans="1:35">
      <c r="A31" s="330" t="s">
        <v>283</v>
      </c>
      <c r="B31" s="330"/>
      <c r="C31" s="330"/>
      <c r="D31" s="330"/>
      <c r="E31" s="32"/>
      <c r="F31" s="2"/>
      <c r="G31" s="2"/>
      <c r="H31" s="2"/>
      <c r="I31" s="2"/>
      <c r="J31" s="2"/>
      <c r="K31" s="2"/>
      <c r="L31" s="2"/>
      <c r="M31" s="33"/>
      <c r="N31" s="34"/>
      <c r="O31" s="34"/>
      <c r="P31" s="2"/>
      <c r="Q31" s="2"/>
      <c r="R31" s="2"/>
      <c r="S31" s="69"/>
      <c r="T31" s="69"/>
      <c r="U31" s="2"/>
      <c r="V31" s="69"/>
      <c r="W31" s="69"/>
      <c r="X31" s="2"/>
      <c r="Y31" s="260"/>
      <c r="Z31" s="280"/>
      <c r="AA31" s="199"/>
      <c r="AB31" s="180"/>
      <c r="AC31" s="180"/>
      <c r="AD31" s="2"/>
      <c r="AE31" s="2"/>
      <c r="AF31" s="125"/>
      <c r="AG31" s="17"/>
    </row>
    <row r="32" spans="1:35" ht="157.5">
      <c r="A32" s="329">
        <v>3</v>
      </c>
      <c r="B32" s="329">
        <v>76</v>
      </c>
      <c r="C32" s="124" t="s">
        <v>24</v>
      </c>
      <c r="D32" s="18" t="s">
        <v>284</v>
      </c>
      <c r="E32" s="124">
        <v>63</v>
      </c>
      <c r="F32" s="292">
        <v>2616</v>
      </c>
      <c r="G32" s="292">
        <v>2558.56</v>
      </c>
      <c r="H32" s="292" t="s">
        <v>285</v>
      </c>
      <c r="I32" s="292">
        <v>2829.39</v>
      </c>
      <c r="J32" s="292">
        <v>703.3</v>
      </c>
      <c r="K32" s="292">
        <f>I32+J32</f>
        <v>3532.6899999999996</v>
      </c>
      <c r="L32" s="292" t="s">
        <v>286</v>
      </c>
      <c r="M32" s="346">
        <v>41636</v>
      </c>
      <c r="N32" s="328">
        <v>41970</v>
      </c>
      <c r="O32" s="309">
        <v>42460</v>
      </c>
      <c r="P32" s="123">
        <v>0</v>
      </c>
      <c r="Q32" s="134">
        <v>10.538</v>
      </c>
      <c r="R32" s="123">
        <f>SUM(P32:Q32)</f>
        <v>10.538</v>
      </c>
      <c r="S32" s="71">
        <v>0</v>
      </c>
      <c r="T32" s="92">
        <v>2.2200000000000002</v>
      </c>
      <c r="U32" s="241">
        <f>SUM(S32:T32)</f>
        <v>2.2200000000000002</v>
      </c>
      <c r="V32" s="92">
        <v>0</v>
      </c>
      <c r="W32" s="92">
        <v>2.2200000000000002</v>
      </c>
      <c r="X32" s="180">
        <f>V32+W32</f>
        <v>2.2200000000000002</v>
      </c>
      <c r="Y32" s="262">
        <f t="shared" ref="Y32:Y34" si="29">X32/U32</f>
        <v>1</v>
      </c>
      <c r="Z32" s="295">
        <v>3443.41</v>
      </c>
      <c r="AA32" s="299">
        <f>Z32/I32</f>
        <v>1.2170149749592669</v>
      </c>
      <c r="AB32" s="180">
        <f t="shared" ref="AB32:AB34" si="30">S32-V32</f>
        <v>0</v>
      </c>
      <c r="AC32" s="180">
        <f t="shared" ref="AC32:AC33" si="31">T32-W32</f>
        <v>0</v>
      </c>
      <c r="AD32" s="180">
        <f>AB32+AC32</f>
        <v>0</v>
      </c>
      <c r="AE32" s="290">
        <f>K32-Z32</f>
        <v>89.279999999999745</v>
      </c>
      <c r="AF32" s="290" t="s">
        <v>318</v>
      </c>
      <c r="AG32" s="17"/>
    </row>
    <row r="33" spans="1:33" ht="157.5">
      <c r="A33" s="329"/>
      <c r="B33" s="329"/>
      <c r="C33" s="124" t="s">
        <v>25</v>
      </c>
      <c r="D33" s="18" t="s">
        <v>287</v>
      </c>
      <c r="E33" s="124">
        <v>128</v>
      </c>
      <c r="F33" s="292"/>
      <c r="G33" s="292"/>
      <c r="H33" s="292"/>
      <c r="I33" s="292"/>
      <c r="J33" s="292"/>
      <c r="K33" s="292"/>
      <c r="L33" s="292"/>
      <c r="M33" s="346"/>
      <c r="N33" s="328"/>
      <c r="O33" s="311"/>
      <c r="P33" s="123">
        <v>27.19</v>
      </c>
      <c r="Q33" s="123">
        <v>29.65</v>
      </c>
      <c r="R33" s="123">
        <f>SUM(P33:Q33)</f>
        <v>56.84</v>
      </c>
      <c r="S33" s="70">
        <v>0.3</v>
      </c>
      <c r="T33" s="70">
        <v>56.22</v>
      </c>
      <c r="U33" s="241">
        <f>SUM(S33:T33)</f>
        <v>56.519999999999996</v>
      </c>
      <c r="V33" s="92">
        <v>0.3</v>
      </c>
      <c r="W33" s="92">
        <v>56.22</v>
      </c>
      <c r="X33" s="86">
        <f>V33+W33</f>
        <v>56.519999999999996</v>
      </c>
      <c r="Y33" s="262">
        <f t="shared" si="29"/>
        <v>1</v>
      </c>
      <c r="Z33" s="295"/>
      <c r="AA33" s="299"/>
      <c r="AB33" s="180">
        <f t="shared" si="30"/>
        <v>0</v>
      </c>
      <c r="AC33" s="180">
        <f t="shared" si="31"/>
        <v>0</v>
      </c>
      <c r="AD33" s="180">
        <f t="shared" ref="AD33:AD34" si="32">AB33+AC33</f>
        <v>0</v>
      </c>
      <c r="AE33" s="290"/>
      <c r="AF33" s="290"/>
      <c r="AG33" s="17"/>
    </row>
    <row r="34" spans="1:33" ht="157.5">
      <c r="A34" s="124">
        <v>4</v>
      </c>
      <c r="B34" s="329">
        <v>77</v>
      </c>
      <c r="C34" s="329"/>
      <c r="D34" s="18" t="s">
        <v>288</v>
      </c>
      <c r="E34" s="124">
        <v>128</v>
      </c>
      <c r="F34" s="123">
        <v>2497</v>
      </c>
      <c r="G34" s="123">
        <v>2429.7199999999998</v>
      </c>
      <c r="H34" s="123" t="s">
        <v>289</v>
      </c>
      <c r="I34" s="123">
        <v>2699.59</v>
      </c>
      <c r="J34" s="123">
        <v>260.75</v>
      </c>
      <c r="K34" s="123">
        <f>I34+J34</f>
        <v>2960.34</v>
      </c>
      <c r="L34" s="123" t="s">
        <v>290</v>
      </c>
      <c r="M34" s="135">
        <v>41636</v>
      </c>
      <c r="N34" s="129">
        <v>41970</v>
      </c>
      <c r="O34" s="218" t="s">
        <v>436</v>
      </c>
      <c r="P34" s="123">
        <v>46.68</v>
      </c>
      <c r="Q34" s="123">
        <v>24.63</v>
      </c>
      <c r="R34" s="123">
        <f>SUM(P34:Q34)</f>
        <v>71.31</v>
      </c>
      <c r="S34" s="71">
        <v>20.76</v>
      </c>
      <c r="T34" s="71">
        <v>33.81</v>
      </c>
      <c r="U34" s="241">
        <f>SUM(S34:T34)</f>
        <v>54.570000000000007</v>
      </c>
      <c r="V34" s="71">
        <v>20.76</v>
      </c>
      <c r="W34" s="71">
        <v>33.81</v>
      </c>
      <c r="X34" s="180">
        <f>V34+W34</f>
        <v>54.570000000000007</v>
      </c>
      <c r="Y34" s="262">
        <f t="shared" si="29"/>
        <v>1</v>
      </c>
      <c r="Z34" s="279">
        <v>2594.84</v>
      </c>
      <c r="AA34" s="187">
        <f>Z34/I34</f>
        <v>0.96119781151952699</v>
      </c>
      <c r="AB34" s="180">
        <f t="shared" si="30"/>
        <v>0</v>
      </c>
      <c r="AC34" s="180">
        <v>0</v>
      </c>
      <c r="AD34" s="180">
        <f t="shared" si="32"/>
        <v>0</v>
      </c>
      <c r="AE34" s="177">
        <f>K34-Z34</f>
        <v>365.5</v>
      </c>
      <c r="AF34" s="154" t="s">
        <v>318</v>
      </c>
      <c r="AG34" s="17"/>
    </row>
    <row r="35" spans="1:33">
      <c r="A35" s="353" t="s">
        <v>27</v>
      </c>
      <c r="B35" s="353"/>
      <c r="C35" s="353"/>
      <c r="D35" s="353"/>
      <c r="E35" s="126"/>
      <c r="F35" s="127">
        <f>SUM(F32:F34)</f>
        <v>5113</v>
      </c>
      <c r="G35" s="127">
        <f t="shared" ref="G35:X35" si="33">SUM(G32:G34)</f>
        <v>4988.28</v>
      </c>
      <c r="H35" s="127"/>
      <c r="I35" s="127">
        <f t="shared" si="33"/>
        <v>5528.98</v>
      </c>
      <c r="J35" s="127">
        <f t="shared" si="33"/>
        <v>964.05</v>
      </c>
      <c r="K35" s="127">
        <f t="shared" si="33"/>
        <v>6493.03</v>
      </c>
      <c r="L35" s="127"/>
      <c r="M35" s="35"/>
      <c r="N35" s="127"/>
      <c r="O35" s="153"/>
      <c r="P35" s="127">
        <f t="shared" si="33"/>
        <v>73.87</v>
      </c>
      <c r="Q35" s="127">
        <f t="shared" si="33"/>
        <v>64.817999999999998</v>
      </c>
      <c r="R35" s="127">
        <f t="shared" si="33"/>
        <v>138.68799999999999</v>
      </c>
      <c r="S35" s="73">
        <f t="shared" si="33"/>
        <v>21.060000000000002</v>
      </c>
      <c r="T35" s="73">
        <f t="shared" si="33"/>
        <v>92.25</v>
      </c>
      <c r="U35" s="245">
        <f>SUM(U32:U34)</f>
        <v>113.31</v>
      </c>
      <c r="V35" s="73">
        <f t="shared" si="33"/>
        <v>21.060000000000002</v>
      </c>
      <c r="W35" s="73">
        <f t="shared" si="33"/>
        <v>92.25</v>
      </c>
      <c r="X35" s="178">
        <f t="shared" si="33"/>
        <v>113.31</v>
      </c>
      <c r="Y35" s="263">
        <f>X35/U35</f>
        <v>1</v>
      </c>
      <c r="Z35" s="281">
        <f>SUM(Z32:Z34)</f>
        <v>6038.25</v>
      </c>
      <c r="AA35" s="185">
        <f>Z35/K35</f>
        <v>0.92995874037236859</v>
      </c>
      <c r="AB35" s="22">
        <f>SUM(AB32:AB34)</f>
        <v>0</v>
      </c>
      <c r="AC35" s="22">
        <f t="shared" ref="AC35" si="34">SUM(AC32:AC34)</f>
        <v>0</v>
      </c>
      <c r="AD35" s="22">
        <f>SUM(AD32:AD34)</f>
        <v>0</v>
      </c>
      <c r="AE35" s="178">
        <f>SUM(AE32:AE34)</f>
        <v>454.77999999999975</v>
      </c>
      <c r="AF35" s="125"/>
      <c r="AG35" s="17"/>
    </row>
    <row r="36" spans="1:33">
      <c r="A36" s="330" t="s">
        <v>291</v>
      </c>
      <c r="B36" s="330"/>
      <c r="C36" s="330"/>
      <c r="D36" s="330"/>
      <c r="E36" s="124"/>
      <c r="F36" s="123"/>
      <c r="G36" s="123"/>
      <c r="H36" s="123"/>
      <c r="I36" s="123"/>
      <c r="J36" s="123"/>
      <c r="K36" s="123"/>
      <c r="L36" s="123"/>
      <c r="M36" s="135"/>
      <c r="N36" s="129"/>
      <c r="O36" s="146"/>
      <c r="P36" s="123"/>
      <c r="Q36" s="123"/>
      <c r="R36" s="123"/>
      <c r="S36" s="71"/>
      <c r="T36" s="71"/>
      <c r="U36" s="239"/>
      <c r="V36" s="90"/>
      <c r="W36" s="90"/>
      <c r="X36" s="177"/>
      <c r="Y36" s="265"/>
      <c r="Z36" s="279"/>
      <c r="AA36" s="189"/>
      <c r="AB36" s="180"/>
      <c r="AC36" s="180"/>
      <c r="AD36" s="177"/>
      <c r="AE36" s="177"/>
      <c r="AF36" s="125"/>
      <c r="AG36" s="17"/>
    </row>
    <row r="37" spans="1:33" ht="157.5">
      <c r="A37" s="329">
        <v>5</v>
      </c>
      <c r="B37" s="329">
        <v>78</v>
      </c>
      <c r="C37" s="124" t="s">
        <v>24</v>
      </c>
      <c r="D37" s="18" t="s">
        <v>292</v>
      </c>
      <c r="E37" s="124">
        <v>2</v>
      </c>
      <c r="F37" s="292">
        <v>1214</v>
      </c>
      <c r="G37" s="292">
        <v>1176.69</v>
      </c>
      <c r="H37" s="292" t="s">
        <v>293</v>
      </c>
      <c r="I37" s="292">
        <v>1396.15</v>
      </c>
      <c r="J37" s="292">
        <v>136.36000000000001</v>
      </c>
      <c r="K37" s="292">
        <f>J37+I37</f>
        <v>1532.5100000000002</v>
      </c>
      <c r="L37" s="292" t="s">
        <v>294</v>
      </c>
      <c r="M37" s="346">
        <v>41636</v>
      </c>
      <c r="N37" s="328">
        <v>41970</v>
      </c>
      <c r="O37" s="309" t="s">
        <v>426</v>
      </c>
      <c r="P37" s="28">
        <v>0</v>
      </c>
      <c r="Q37" s="29">
        <v>7.8</v>
      </c>
      <c r="R37" s="123">
        <f>SUM(P37:Q37)</f>
        <v>7.8</v>
      </c>
      <c r="S37" s="89">
        <v>0</v>
      </c>
      <c r="T37" s="91">
        <v>7.8</v>
      </c>
      <c r="U37" s="241">
        <f>SUM(S37:T37)</f>
        <v>7.8</v>
      </c>
      <c r="V37" s="90">
        <v>0</v>
      </c>
      <c r="W37" s="90">
        <v>7.8</v>
      </c>
      <c r="X37" s="180">
        <f>V37+W37</f>
        <v>7.8</v>
      </c>
      <c r="Y37" s="262">
        <f t="shared" ref="Y37:Y38" si="35">X37/U37</f>
        <v>1</v>
      </c>
      <c r="Z37" s="298">
        <v>1507.93</v>
      </c>
      <c r="AA37" s="299">
        <f>Z37/K37</f>
        <v>0.98396095294647334</v>
      </c>
      <c r="AB37" s="180">
        <f t="shared" ref="AB37:AB38" si="36">S37-V37</f>
        <v>0</v>
      </c>
      <c r="AC37" s="180">
        <f t="shared" ref="AC37:AC38" si="37">T37-W37</f>
        <v>0</v>
      </c>
      <c r="AD37" s="180">
        <f t="shared" ref="AD37:AD38" si="38">AB37+AC37</f>
        <v>0</v>
      </c>
      <c r="AE37" s="292">
        <f>K37-Z37</f>
        <v>24.580000000000155</v>
      </c>
      <c r="AF37" s="292" t="s">
        <v>318</v>
      </c>
      <c r="AG37" s="17"/>
    </row>
    <row r="38" spans="1:33" ht="157.5">
      <c r="A38" s="329"/>
      <c r="B38" s="329"/>
      <c r="C38" s="124" t="s">
        <v>25</v>
      </c>
      <c r="D38" s="18" t="s">
        <v>295</v>
      </c>
      <c r="E38" s="124">
        <v>45</v>
      </c>
      <c r="F38" s="292"/>
      <c r="G38" s="292"/>
      <c r="H38" s="292"/>
      <c r="I38" s="292"/>
      <c r="J38" s="292"/>
      <c r="K38" s="292"/>
      <c r="L38" s="292"/>
      <c r="M38" s="346"/>
      <c r="N38" s="328"/>
      <c r="O38" s="311"/>
      <c r="P38" s="28">
        <v>0</v>
      </c>
      <c r="Q38" s="29">
        <v>16.085000000000001</v>
      </c>
      <c r="R38" s="134">
        <f>SUM(P38:Q38)</f>
        <v>16.085000000000001</v>
      </c>
      <c r="S38" s="89">
        <v>0</v>
      </c>
      <c r="T38" s="91">
        <v>16.3</v>
      </c>
      <c r="U38" s="239">
        <f>SUM(S38:T38)</f>
        <v>16.3</v>
      </c>
      <c r="V38" s="90">
        <v>0</v>
      </c>
      <c r="W38" s="90">
        <v>16.3</v>
      </c>
      <c r="X38" s="180">
        <f>V38+W38</f>
        <v>16.3</v>
      </c>
      <c r="Y38" s="262">
        <f t="shared" si="35"/>
        <v>1</v>
      </c>
      <c r="Z38" s="298"/>
      <c r="AA38" s="299"/>
      <c r="AB38" s="180">
        <f t="shared" si="36"/>
        <v>0</v>
      </c>
      <c r="AC38" s="180">
        <f t="shared" si="37"/>
        <v>0</v>
      </c>
      <c r="AD38" s="180">
        <f t="shared" si="38"/>
        <v>0</v>
      </c>
      <c r="AE38" s="292"/>
      <c r="AF38" s="292"/>
      <c r="AG38" s="17"/>
    </row>
    <row r="39" spans="1:33">
      <c r="A39" s="353" t="s">
        <v>27</v>
      </c>
      <c r="B39" s="353"/>
      <c r="C39" s="353"/>
      <c r="D39" s="353"/>
      <c r="E39" s="126"/>
      <c r="F39" s="127">
        <f t="shared" ref="F39:K39" si="39">SUM(F37)</f>
        <v>1214</v>
      </c>
      <c r="G39" s="127">
        <f t="shared" si="39"/>
        <v>1176.69</v>
      </c>
      <c r="H39" s="127">
        <f t="shared" si="39"/>
        <v>0</v>
      </c>
      <c r="I39" s="127">
        <f t="shared" si="39"/>
        <v>1396.15</v>
      </c>
      <c r="J39" s="127">
        <f t="shared" si="39"/>
        <v>136.36000000000001</v>
      </c>
      <c r="K39" s="127">
        <f t="shared" si="39"/>
        <v>1532.5100000000002</v>
      </c>
      <c r="L39" s="127"/>
      <c r="M39" s="35">
        <f>SUM(M37)</f>
        <v>41636</v>
      </c>
      <c r="N39" s="127"/>
      <c r="O39" s="153"/>
      <c r="P39" s="127">
        <f>SUM(P37:P38)</f>
        <v>0</v>
      </c>
      <c r="Q39" s="127">
        <f>SUM(Q37:Q38)</f>
        <v>23.885000000000002</v>
      </c>
      <c r="R39" s="127">
        <f t="shared" ref="R39:W39" si="40">SUM(R37:R38)</f>
        <v>23.885000000000002</v>
      </c>
      <c r="S39" s="73">
        <f>SUM(S37:S38)</f>
        <v>0</v>
      </c>
      <c r="T39" s="73">
        <f t="shared" ref="T39" si="41">SUM(T37:T38)</f>
        <v>24.1</v>
      </c>
      <c r="U39" s="245">
        <f>SUM(U37:U38)</f>
        <v>24.1</v>
      </c>
      <c r="V39" s="73">
        <f t="shared" si="40"/>
        <v>0</v>
      </c>
      <c r="W39" s="73">
        <f t="shared" si="40"/>
        <v>24.1</v>
      </c>
      <c r="X39" s="178">
        <f>SUM(X37:X38)</f>
        <v>24.1</v>
      </c>
      <c r="Y39" s="263">
        <f>X39/U39</f>
        <v>1</v>
      </c>
      <c r="Z39" s="281">
        <f t="shared" ref="Z39" si="42">SUM(Z37:Z38)</f>
        <v>1507.93</v>
      </c>
      <c r="AA39" s="185">
        <f>Z39/K39</f>
        <v>0.98396095294647334</v>
      </c>
      <c r="AB39" s="22">
        <f>SUM(AB37:AB38)</f>
        <v>0</v>
      </c>
      <c r="AC39" s="22">
        <f>SUM(AC37:AC38)</f>
        <v>0</v>
      </c>
      <c r="AD39" s="22">
        <f>SUM(AD37:AD38)</f>
        <v>0</v>
      </c>
      <c r="AE39" s="178">
        <f>SUM(AE37)</f>
        <v>24.580000000000155</v>
      </c>
      <c r="AF39" s="125"/>
      <c r="AG39" s="17"/>
    </row>
    <row r="40" spans="1:33">
      <c r="A40" s="330" t="s">
        <v>296</v>
      </c>
      <c r="B40" s="330"/>
      <c r="C40" s="330"/>
      <c r="D40" s="330"/>
      <c r="E40" s="124"/>
      <c r="F40" s="123"/>
      <c r="G40" s="123"/>
      <c r="H40" s="123"/>
      <c r="I40" s="123"/>
      <c r="J40" s="123"/>
      <c r="K40" s="123"/>
      <c r="L40" s="123"/>
      <c r="M40" s="135"/>
      <c r="N40" s="129"/>
      <c r="O40" s="146"/>
      <c r="P40" s="123"/>
      <c r="Q40" s="123"/>
      <c r="R40" s="123"/>
      <c r="S40" s="71"/>
      <c r="T40" s="71"/>
      <c r="U40" s="239"/>
      <c r="V40" s="90"/>
      <c r="W40" s="90"/>
      <c r="X40" s="177"/>
      <c r="Y40" s="265"/>
      <c r="Z40" s="279"/>
      <c r="AA40" s="189"/>
      <c r="AB40" s="180"/>
      <c r="AC40" s="180"/>
      <c r="AD40" s="177"/>
      <c r="AE40" s="177"/>
      <c r="AF40" s="125"/>
      <c r="AG40" s="17"/>
    </row>
    <row r="41" spans="1:33" ht="157.5">
      <c r="A41" s="329">
        <v>6</v>
      </c>
      <c r="B41" s="329">
        <v>79</v>
      </c>
      <c r="C41" s="124" t="s">
        <v>24</v>
      </c>
      <c r="D41" s="18" t="s">
        <v>297</v>
      </c>
      <c r="E41" s="124">
        <v>30</v>
      </c>
      <c r="F41" s="292">
        <v>2013</v>
      </c>
      <c r="G41" s="292">
        <v>1973.39</v>
      </c>
      <c r="H41" s="292" t="s">
        <v>298</v>
      </c>
      <c r="I41" s="292">
        <v>2317.36</v>
      </c>
      <c r="J41" s="292">
        <v>229.94</v>
      </c>
      <c r="K41" s="292">
        <f>J41+I41</f>
        <v>2547.3000000000002</v>
      </c>
      <c r="L41" s="292" t="s">
        <v>299</v>
      </c>
      <c r="M41" s="346">
        <v>41634</v>
      </c>
      <c r="N41" s="328">
        <v>41968</v>
      </c>
      <c r="O41" s="309" t="s">
        <v>424</v>
      </c>
      <c r="P41" s="123">
        <v>15.94</v>
      </c>
      <c r="Q41" s="123">
        <v>0</v>
      </c>
      <c r="R41" s="123">
        <f>SUM(P41:Q41)</f>
        <v>15.94</v>
      </c>
      <c r="S41" s="71">
        <v>6.19</v>
      </c>
      <c r="T41" s="71">
        <v>1.6</v>
      </c>
      <c r="U41" s="239">
        <f>SUM(S41:T41)</f>
        <v>7.7900000000000009</v>
      </c>
      <c r="V41" s="71">
        <v>6.19</v>
      </c>
      <c r="W41" s="71">
        <v>1.6</v>
      </c>
      <c r="X41" s="180">
        <f>V41+W41</f>
        <v>7.7900000000000009</v>
      </c>
      <c r="Y41" s="262">
        <f t="shared" ref="Y41:Y44" si="43">X41/U41</f>
        <v>1</v>
      </c>
      <c r="Z41" s="295">
        <v>2435.39</v>
      </c>
      <c r="AA41" s="299">
        <f>Z41/K41</f>
        <v>0.95606720841675485</v>
      </c>
      <c r="AB41" s="180">
        <f t="shared" ref="AB41:AB43" si="44">S41-V41</f>
        <v>0</v>
      </c>
      <c r="AC41" s="180">
        <f t="shared" ref="AC41:AC43" si="45">T41-W41</f>
        <v>0</v>
      </c>
      <c r="AD41" s="180">
        <f t="shared" ref="AD41:AD43" si="46">AB41+AC41</f>
        <v>0</v>
      </c>
      <c r="AE41" s="290">
        <f>K41-Z41</f>
        <v>111.91000000000031</v>
      </c>
      <c r="AF41" s="290" t="s">
        <v>318</v>
      </c>
      <c r="AG41" s="17"/>
    </row>
    <row r="42" spans="1:33" ht="157.5">
      <c r="A42" s="329"/>
      <c r="B42" s="329"/>
      <c r="C42" s="124" t="s">
        <v>25</v>
      </c>
      <c r="D42" s="18" t="s">
        <v>300</v>
      </c>
      <c r="E42" s="124">
        <v>129</v>
      </c>
      <c r="F42" s="292"/>
      <c r="G42" s="292"/>
      <c r="H42" s="292"/>
      <c r="I42" s="292"/>
      <c r="J42" s="292"/>
      <c r="K42" s="292"/>
      <c r="L42" s="292"/>
      <c r="M42" s="346"/>
      <c r="N42" s="328"/>
      <c r="O42" s="310"/>
      <c r="P42" s="123">
        <v>27.78</v>
      </c>
      <c r="Q42" s="123">
        <v>10.82</v>
      </c>
      <c r="R42" s="123">
        <f>SUM(P42:Q42)</f>
        <v>38.6</v>
      </c>
      <c r="S42" s="71">
        <v>0</v>
      </c>
      <c r="T42" s="71">
        <v>34.700000000000003</v>
      </c>
      <c r="U42" s="239">
        <f>SUM(S42:T42)</f>
        <v>34.700000000000003</v>
      </c>
      <c r="V42" s="71">
        <v>0</v>
      </c>
      <c r="W42" s="71">
        <v>34.700000000000003</v>
      </c>
      <c r="X42" s="180">
        <f>V42+W42</f>
        <v>34.700000000000003</v>
      </c>
      <c r="Y42" s="262">
        <f t="shared" si="43"/>
        <v>1</v>
      </c>
      <c r="Z42" s="295"/>
      <c r="AA42" s="299"/>
      <c r="AB42" s="180">
        <f t="shared" si="44"/>
        <v>0</v>
      </c>
      <c r="AC42" s="180">
        <f t="shared" si="45"/>
        <v>0</v>
      </c>
      <c r="AD42" s="180">
        <f t="shared" si="46"/>
        <v>0</v>
      </c>
      <c r="AE42" s="290"/>
      <c r="AF42" s="290"/>
      <c r="AG42" s="17"/>
    </row>
    <row r="43" spans="1:33" ht="157.5">
      <c r="A43" s="329"/>
      <c r="B43" s="329"/>
      <c r="C43" s="124" t="s">
        <v>26</v>
      </c>
      <c r="D43" s="18" t="s">
        <v>301</v>
      </c>
      <c r="E43" s="124">
        <v>129</v>
      </c>
      <c r="F43" s="292"/>
      <c r="G43" s="292"/>
      <c r="H43" s="292"/>
      <c r="I43" s="292"/>
      <c r="J43" s="292"/>
      <c r="K43" s="292"/>
      <c r="L43" s="292"/>
      <c r="M43" s="346"/>
      <c r="N43" s="328"/>
      <c r="O43" s="311"/>
      <c r="P43" s="123">
        <v>8.56</v>
      </c>
      <c r="Q43" s="123">
        <v>13</v>
      </c>
      <c r="R43" s="123">
        <f>SUM(P43:Q43)</f>
        <v>21.560000000000002</v>
      </c>
      <c r="S43" s="71">
        <v>8.5299999999999994</v>
      </c>
      <c r="T43" s="71">
        <v>13.11</v>
      </c>
      <c r="U43" s="239">
        <f>SUM(S43:T43)</f>
        <v>21.64</v>
      </c>
      <c r="V43" s="71">
        <v>8.5299999999999994</v>
      </c>
      <c r="W43" s="71">
        <v>13.11</v>
      </c>
      <c r="X43" s="180">
        <f>V43+W43</f>
        <v>21.64</v>
      </c>
      <c r="Y43" s="262">
        <f t="shared" si="43"/>
        <v>1</v>
      </c>
      <c r="Z43" s="295"/>
      <c r="AA43" s="299"/>
      <c r="AB43" s="180">
        <f t="shared" si="44"/>
        <v>0</v>
      </c>
      <c r="AC43" s="180">
        <f t="shared" si="45"/>
        <v>0</v>
      </c>
      <c r="AD43" s="180">
        <f t="shared" si="46"/>
        <v>0</v>
      </c>
      <c r="AE43" s="290"/>
      <c r="AF43" s="290"/>
      <c r="AG43" s="17"/>
    </row>
    <row r="44" spans="1:33" ht="189">
      <c r="A44" s="124">
        <v>7</v>
      </c>
      <c r="B44" s="329">
        <v>80</v>
      </c>
      <c r="C44" s="329"/>
      <c r="D44" s="18" t="s">
        <v>302</v>
      </c>
      <c r="E44" s="124">
        <v>63</v>
      </c>
      <c r="F44" s="123">
        <v>2218</v>
      </c>
      <c r="G44" s="123">
        <v>2150.52</v>
      </c>
      <c r="H44" s="123" t="s">
        <v>303</v>
      </c>
      <c r="I44" s="123">
        <v>2395.8000000000002</v>
      </c>
      <c r="J44" s="123">
        <v>238.03</v>
      </c>
      <c r="K44" s="123">
        <f>J44+I44</f>
        <v>2633.8300000000004</v>
      </c>
      <c r="L44" s="123" t="s">
        <v>304</v>
      </c>
      <c r="M44" s="135">
        <v>41636</v>
      </c>
      <c r="N44" s="129">
        <v>41970</v>
      </c>
      <c r="O44" s="146" t="s">
        <v>426</v>
      </c>
      <c r="P44" s="123">
        <v>61.81</v>
      </c>
      <c r="Q44" s="123">
        <v>21.02</v>
      </c>
      <c r="R44" s="123">
        <f>SUM(P44:Q44)</f>
        <v>82.83</v>
      </c>
      <c r="S44" s="71">
        <v>0</v>
      </c>
      <c r="T44" s="71">
        <v>53.07</v>
      </c>
      <c r="U44" s="239">
        <f>SUM(S44:T44)</f>
        <v>53.07</v>
      </c>
      <c r="V44" s="90">
        <v>0</v>
      </c>
      <c r="W44" s="90">
        <v>53.07</v>
      </c>
      <c r="X44" s="180">
        <f>V44+W44</f>
        <v>53.07</v>
      </c>
      <c r="Y44" s="262">
        <f t="shared" si="43"/>
        <v>1</v>
      </c>
      <c r="Z44" s="279">
        <v>2586.77</v>
      </c>
      <c r="AA44" s="187">
        <f>Z44/K44</f>
        <v>0.98213248387329466</v>
      </c>
      <c r="AB44" s="180">
        <f>S44-V44</f>
        <v>0</v>
      </c>
      <c r="AC44" s="180">
        <f>T44-W44</f>
        <v>0</v>
      </c>
      <c r="AD44" s="180">
        <f>AB44+AC44</f>
        <v>0</v>
      </c>
      <c r="AE44" s="177">
        <f>K44-Z44</f>
        <v>47.0600000000004</v>
      </c>
      <c r="AF44" s="142" t="s">
        <v>318</v>
      </c>
      <c r="AG44" s="17"/>
    </row>
    <row r="45" spans="1:33">
      <c r="A45" s="347" t="s">
        <v>305</v>
      </c>
      <c r="B45" s="347"/>
      <c r="C45" s="347"/>
      <c r="D45" s="347"/>
      <c r="E45" s="32"/>
      <c r="F45" s="2">
        <f>SUM(F41:F44)</f>
        <v>4231</v>
      </c>
      <c r="G45" s="2">
        <f>SUM(G41:G44)</f>
        <v>4123.91</v>
      </c>
      <c r="H45" s="2"/>
      <c r="I45" s="2">
        <f>SUM(I41:I44)</f>
        <v>4713.16</v>
      </c>
      <c r="J45" s="2">
        <f>SUM(J41:J44)</f>
        <v>467.97</v>
      </c>
      <c r="K45" s="2">
        <f t="shared" ref="K45" si="47">SUM(K41:K44)</f>
        <v>5181.130000000001</v>
      </c>
      <c r="L45" s="2"/>
      <c r="M45" s="31"/>
      <c r="N45" s="2"/>
      <c r="O45" s="2"/>
      <c r="P45" s="2">
        <f t="shared" ref="P45:V45" si="48">SUM(P41:P44)</f>
        <v>114.09</v>
      </c>
      <c r="Q45" s="2">
        <f t="shared" si="48"/>
        <v>44.84</v>
      </c>
      <c r="R45" s="2">
        <f>SUM(R41:R44)</f>
        <v>158.93</v>
      </c>
      <c r="S45" s="69">
        <f t="shared" si="48"/>
        <v>14.719999999999999</v>
      </c>
      <c r="T45" s="69">
        <f>SUM(T41:T44)</f>
        <v>102.48</v>
      </c>
      <c r="U45" s="2">
        <f t="shared" si="48"/>
        <v>117.19999999999999</v>
      </c>
      <c r="V45" s="69">
        <f t="shared" si="48"/>
        <v>14.719999999999999</v>
      </c>
      <c r="W45" s="69">
        <f>SUM(W41:W44)</f>
        <v>102.48</v>
      </c>
      <c r="X45" s="2">
        <f>SUM(X41:X44)</f>
        <v>117.19999999999999</v>
      </c>
      <c r="Y45" s="263">
        <f>X45/U45</f>
        <v>1</v>
      </c>
      <c r="Z45" s="280">
        <f>SUM(Z41:Z44)</f>
        <v>5022.16</v>
      </c>
      <c r="AA45" s="185">
        <f>Z45/K45</f>
        <v>0.96931750409659645</v>
      </c>
      <c r="AB45" s="22">
        <f>SUM(AB41:AB44)</f>
        <v>0</v>
      </c>
      <c r="AC45" s="22">
        <f>SUM(AC41:AC44)</f>
        <v>0</v>
      </c>
      <c r="AD45" s="2">
        <f>SUM(AD41:AD44)</f>
        <v>0</v>
      </c>
      <c r="AE45" s="1">
        <f>SUM(AE41:AE44)</f>
        <v>158.97000000000071</v>
      </c>
      <c r="AF45" s="125"/>
      <c r="AG45" s="17"/>
    </row>
    <row r="46" spans="1:33" s="94" customFormat="1">
      <c r="A46" s="348" t="s">
        <v>415</v>
      </c>
      <c r="B46" s="349"/>
      <c r="C46" s="349"/>
      <c r="D46" s="349"/>
      <c r="E46" s="169"/>
      <c r="F46" s="95">
        <f>F45+F39+F35+F30</f>
        <v>16390.2</v>
      </c>
      <c r="G46" s="95">
        <f>G45+G39+G35+G30</f>
        <v>15884.238000000001</v>
      </c>
      <c r="H46" s="95"/>
      <c r="I46" s="95">
        <f>I45+I39+I35+I30</f>
        <v>18431.769999999997</v>
      </c>
      <c r="J46" s="95">
        <f t="shared" ref="J46:K46" si="49">J45+J39+J35+J30</f>
        <v>2907.48</v>
      </c>
      <c r="K46" s="95">
        <f t="shared" si="49"/>
        <v>21339.25</v>
      </c>
      <c r="L46" s="95"/>
      <c r="M46" s="170"/>
      <c r="N46" s="95"/>
      <c r="O46" s="95"/>
      <c r="P46" s="95">
        <f t="shared" ref="P46:X46" si="50">P45+P39+P35+P30</f>
        <v>259.52999999999997</v>
      </c>
      <c r="Q46" s="95">
        <f t="shared" si="50"/>
        <v>212.34800000000001</v>
      </c>
      <c r="R46" s="95">
        <f t="shared" si="50"/>
        <v>471.87799999999999</v>
      </c>
      <c r="S46" s="95">
        <f t="shared" si="50"/>
        <v>35.78</v>
      </c>
      <c r="T46" s="95">
        <f t="shared" si="50"/>
        <v>316.89100000000002</v>
      </c>
      <c r="U46" s="2">
        <f t="shared" si="50"/>
        <v>352.67099999999999</v>
      </c>
      <c r="V46" s="95">
        <f t="shared" si="50"/>
        <v>35.78</v>
      </c>
      <c r="W46" s="95">
        <f t="shared" si="50"/>
        <v>316.89100000000002</v>
      </c>
      <c r="X46" s="95">
        <f t="shared" si="50"/>
        <v>352.67099999999999</v>
      </c>
      <c r="Y46" s="263">
        <f>X46/U46</f>
        <v>1</v>
      </c>
      <c r="Z46" s="280">
        <f t="shared" ref="Z46" si="51">Z45+Z39+Z35+Z30</f>
        <v>20132.919999999998</v>
      </c>
      <c r="AA46" s="188">
        <f>Z46/K46</f>
        <v>0.94346895978068579</v>
      </c>
      <c r="AB46" s="95">
        <f t="shared" ref="AB46:AE46" si="52">AB45+AB39+AB35+AB30</f>
        <v>0</v>
      </c>
      <c r="AC46" s="95">
        <f t="shared" si="52"/>
        <v>0</v>
      </c>
      <c r="AD46" s="95">
        <f t="shared" si="52"/>
        <v>0</v>
      </c>
      <c r="AE46" s="95">
        <f t="shared" si="52"/>
        <v>1206.3300000000011</v>
      </c>
      <c r="AF46" s="96"/>
      <c r="AG46" s="211"/>
    </row>
    <row r="47" spans="1:33">
      <c r="A47" s="350" t="s">
        <v>306</v>
      </c>
      <c r="B47" s="351"/>
      <c r="C47" s="351"/>
      <c r="D47" s="351"/>
      <c r="E47" s="352"/>
      <c r="F47" s="2"/>
      <c r="G47" s="2"/>
      <c r="H47" s="2"/>
      <c r="I47" s="2"/>
      <c r="J47" s="2"/>
      <c r="K47" s="2"/>
      <c r="L47" s="2"/>
      <c r="M47" s="31"/>
      <c r="N47" s="2"/>
      <c r="O47" s="2"/>
      <c r="P47" s="2"/>
      <c r="Q47" s="2"/>
      <c r="R47" s="2"/>
      <c r="S47" s="69"/>
      <c r="T47" s="69"/>
      <c r="U47" s="2"/>
      <c r="V47" s="69"/>
      <c r="W47" s="69"/>
      <c r="X47" s="2"/>
      <c r="Y47" s="263"/>
      <c r="Z47" s="280"/>
      <c r="AA47" s="185"/>
      <c r="AB47" s="22"/>
      <c r="AC47" s="22"/>
      <c r="AD47" s="2"/>
      <c r="AE47" s="1"/>
      <c r="AF47" s="125"/>
    </row>
    <row r="48" spans="1:33">
      <c r="A48" s="330" t="s">
        <v>307</v>
      </c>
      <c r="B48" s="330"/>
      <c r="C48" s="330"/>
      <c r="D48" s="330"/>
      <c r="E48" s="124"/>
      <c r="F48" s="123"/>
      <c r="G48" s="123"/>
      <c r="H48" s="123"/>
      <c r="I48" s="123"/>
      <c r="J48" s="123"/>
      <c r="K48" s="123"/>
      <c r="L48" s="123"/>
      <c r="M48" s="136"/>
      <c r="N48" s="123"/>
      <c r="O48" s="145"/>
      <c r="P48" s="123"/>
      <c r="Q48" s="123"/>
      <c r="R48" s="123"/>
      <c r="S48" s="71"/>
      <c r="T48" s="71"/>
      <c r="U48" s="239"/>
      <c r="V48" s="90"/>
      <c r="W48" s="90"/>
      <c r="X48" s="177"/>
      <c r="Y48" s="265"/>
      <c r="Z48" s="279"/>
      <c r="AA48" s="189"/>
      <c r="AB48" s="180"/>
      <c r="AC48" s="180"/>
      <c r="AD48" s="177"/>
      <c r="AE48" s="177"/>
      <c r="AF48" s="125"/>
    </row>
    <row r="49" spans="1:33" ht="157.5" customHeight="1">
      <c r="A49" s="329">
        <v>1</v>
      </c>
      <c r="B49" s="329">
        <v>81</v>
      </c>
      <c r="C49" s="124" t="s">
        <v>24</v>
      </c>
      <c r="D49" s="18" t="s">
        <v>308</v>
      </c>
      <c r="E49" s="124">
        <v>23</v>
      </c>
      <c r="F49" s="292">
        <v>3355.59</v>
      </c>
      <c r="G49" s="292">
        <v>3285.07</v>
      </c>
      <c r="H49" s="292" t="s">
        <v>309</v>
      </c>
      <c r="I49" s="292">
        <v>3804.44</v>
      </c>
      <c r="J49" s="292">
        <v>377.85</v>
      </c>
      <c r="K49" s="292">
        <f>J49+I49</f>
        <v>4182.29</v>
      </c>
      <c r="L49" s="292" t="s">
        <v>310</v>
      </c>
      <c r="M49" s="346" t="s">
        <v>311</v>
      </c>
      <c r="N49" s="328" t="s">
        <v>312</v>
      </c>
      <c r="O49" s="309" t="s">
        <v>424</v>
      </c>
      <c r="P49" s="28">
        <v>10</v>
      </c>
      <c r="Q49" s="28">
        <v>46.34</v>
      </c>
      <c r="R49" s="123">
        <f>SUM(P49:Q49)</f>
        <v>56.34</v>
      </c>
      <c r="S49" s="89">
        <v>0</v>
      </c>
      <c r="T49" s="89">
        <v>55.95</v>
      </c>
      <c r="U49" s="239">
        <f>SUM(S49:T49)</f>
        <v>55.95</v>
      </c>
      <c r="V49" s="90">
        <v>0</v>
      </c>
      <c r="W49" s="90">
        <v>55.95</v>
      </c>
      <c r="X49" s="180">
        <f>V49+W49</f>
        <v>55.95</v>
      </c>
      <c r="Y49" s="262">
        <f t="shared" ref="Y49:Y50" si="53">X49/U49</f>
        <v>1</v>
      </c>
      <c r="Z49" s="295">
        <v>4161.58</v>
      </c>
      <c r="AA49" s="299">
        <f>Z49/K49</f>
        <v>0.99504816739154867</v>
      </c>
      <c r="AB49" s="180">
        <f t="shared" ref="AB49:AB50" si="54">S49-V49</f>
        <v>0</v>
      </c>
      <c r="AC49" s="180">
        <f t="shared" ref="AC49:AC50" si="55">T49-W49</f>
        <v>0</v>
      </c>
      <c r="AD49" s="180">
        <f t="shared" ref="AD49:AD50" si="56">AB49+AC49</f>
        <v>0</v>
      </c>
      <c r="AE49" s="290">
        <f>K49-Z49</f>
        <v>20.710000000000036</v>
      </c>
      <c r="AF49" s="290" t="s">
        <v>318</v>
      </c>
    </row>
    <row r="50" spans="1:33" ht="157.5">
      <c r="A50" s="329"/>
      <c r="B50" s="329"/>
      <c r="C50" s="124" t="s">
        <v>25</v>
      </c>
      <c r="D50" s="18" t="s">
        <v>313</v>
      </c>
      <c r="E50" s="124">
        <v>45</v>
      </c>
      <c r="F50" s="292"/>
      <c r="G50" s="292"/>
      <c r="H50" s="292"/>
      <c r="I50" s="292"/>
      <c r="J50" s="292"/>
      <c r="K50" s="292"/>
      <c r="L50" s="292"/>
      <c r="M50" s="346"/>
      <c r="N50" s="328"/>
      <c r="O50" s="311"/>
      <c r="P50" s="28">
        <v>0</v>
      </c>
      <c r="Q50" s="28">
        <v>11.6</v>
      </c>
      <c r="R50" s="123">
        <f>SUM(P50:Q50)</f>
        <v>11.6</v>
      </c>
      <c r="S50" s="89">
        <v>1.28</v>
      </c>
      <c r="T50" s="89">
        <v>0</v>
      </c>
      <c r="U50" s="239">
        <f>SUM(S50:T50)</f>
        <v>1.28</v>
      </c>
      <c r="V50" s="89">
        <v>1.28</v>
      </c>
      <c r="W50" s="89">
        <v>0</v>
      </c>
      <c r="X50" s="180">
        <f>V50+W50</f>
        <v>1.28</v>
      </c>
      <c r="Y50" s="262">
        <f t="shared" si="53"/>
        <v>1</v>
      </c>
      <c r="Z50" s="295"/>
      <c r="AA50" s="299"/>
      <c r="AB50" s="180">
        <f t="shared" si="54"/>
        <v>0</v>
      </c>
      <c r="AC50" s="180">
        <f t="shared" si="55"/>
        <v>0</v>
      </c>
      <c r="AD50" s="180">
        <f t="shared" si="56"/>
        <v>0</v>
      </c>
      <c r="AE50" s="290"/>
      <c r="AF50" s="290"/>
    </row>
    <row r="51" spans="1:33">
      <c r="A51" s="319" t="s">
        <v>27</v>
      </c>
      <c r="B51" s="319"/>
      <c r="C51" s="319"/>
      <c r="D51" s="319"/>
      <c r="E51" s="126"/>
      <c r="F51" s="127">
        <f>SUM(F49)</f>
        <v>3355.59</v>
      </c>
      <c r="G51" s="127">
        <f>SUM(G49)</f>
        <v>3285.07</v>
      </c>
      <c r="H51" s="127"/>
      <c r="I51" s="127">
        <f>SUM(I49)</f>
        <v>3804.44</v>
      </c>
      <c r="J51" s="127">
        <f>SUM(J49)</f>
        <v>377.85</v>
      </c>
      <c r="K51" s="127">
        <f t="shared" ref="K51" si="57">SUM(K49)</f>
        <v>4182.29</v>
      </c>
      <c r="L51" s="127"/>
      <c r="M51" s="35"/>
      <c r="N51" s="127"/>
      <c r="O51" s="153"/>
      <c r="P51" s="127">
        <f>SUM(P49:P50)</f>
        <v>10</v>
      </c>
      <c r="Q51" s="127">
        <f t="shared" ref="Q51:X51" si="58">SUM(Q49:Q50)</f>
        <v>57.940000000000005</v>
      </c>
      <c r="R51" s="127">
        <f t="shared" si="58"/>
        <v>67.94</v>
      </c>
      <c r="S51" s="73">
        <f>SUM(S49:S50)</f>
        <v>1.28</v>
      </c>
      <c r="T51" s="73">
        <f t="shared" ref="T51:U51" si="59">SUM(T49:T50)</f>
        <v>55.95</v>
      </c>
      <c r="U51" s="245">
        <f t="shared" si="59"/>
        <v>57.230000000000004</v>
      </c>
      <c r="V51" s="73">
        <f t="shared" si="58"/>
        <v>1.28</v>
      </c>
      <c r="W51" s="73">
        <f t="shared" si="58"/>
        <v>55.95</v>
      </c>
      <c r="X51" s="178">
        <f t="shared" si="58"/>
        <v>57.230000000000004</v>
      </c>
      <c r="Y51" s="263">
        <f>X51/U51</f>
        <v>1</v>
      </c>
      <c r="Z51" s="281">
        <f t="shared" ref="Z51" si="60">SUM(Z49:Z50)</f>
        <v>4161.58</v>
      </c>
      <c r="AA51" s="190">
        <f>Z51/K51</f>
        <v>0.99504816739154867</v>
      </c>
      <c r="AB51" s="22">
        <f>SUM(AB49:AB50)</f>
        <v>0</v>
      </c>
      <c r="AC51" s="178">
        <f>SUM(AC49:AC50)</f>
        <v>0</v>
      </c>
      <c r="AD51" s="178">
        <f>SUM(AD49:AD50)</f>
        <v>0</v>
      </c>
      <c r="AE51" s="178">
        <f>SUM(AE49)</f>
        <v>20.710000000000036</v>
      </c>
      <c r="AF51" s="125"/>
      <c r="AG51" s="17"/>
    </row>
    <row r="52" spans="1:33">
      <c r="A52" s="330" t="s">
        <v>314</v>
      </c>
      <c r="B52" s="330"/>
      <c r="C52" s="330"/>
      <c r="D52" s="330"/>
      <c r="E52" s="124"/>
      <c r="F52" s="123"/>
      <c r="G52" s="123"/>
      <c r="H52" s="123"/>
      <c r="I52" s="123"/>
      <c r="J52" s="123"/>
      <c r="K52" s="123"/>
      <c r="L52" s="123"/>
      <c r="M52" s="136"/>
      <c r="N52" s="123"/>
      <c r="O52" s="145"/>
      <c r="P52" s="123"/>
      <c r="Q52" s="123"/>
      <c r="R52" s="123"/>
      <c r="S52" s="71"/>
      <c r="T52" s="71"/>
      <c r="U52" s="239"/>
      <c r="V52" s="90"/>
      <c r="W52" s="90"/>
      <c r="X52" s="177"/>
      <c r="Y52" s="265"/>
      <c r="Z52" s="279"/>
      <c r="AA52" s="189"/>
      <c r="AB52" s="180"/>
      <c r="AC52" s="177"/>
      <c r="AD52" s="177"/>
      <c r="AE52" s="177"/>
      <c r="AF52" s="125"/>
    </row>
    <row r="53" spans="1:33" ht="157.5" customHeight="1">
      <c r="A53" s="329">
        <v>2</v>
      </c>
      <c r="B53" s="329">
        <v>82</v>
      </c>
      <c r="C53" s="124" t="s">
        <v>24</v>
      </c>
      <c r="D53" s="18" t="s">
        <v>315</v>
      </c>
      <c r="E53" s="124">
        <v>57</v>
      </c>
      <c r="F53" s="292">
        <v>2108.1799999999998</v>
      </c>
      <c r="G53" s="292">
        <v>1997.7</v>
      </c>
      <c r="H53" s="292" t="s">
        <v>316</v>
      </c>
      <c r="I53" s="292">
        <v>2474.16</v>
      </c>
      <c r="J53" s="292">
        <v>245.76</v>
      </c>
      <c r="K53" s="292">
        <f>J53+I53</f>
        <v>2719.92</v>
      </c>
      <c r="L53" s="292" t="s">
        <v>317</v>
      </c>
      <c r="M53" s="345" t="s">
        <v>311</v>
      </c>
      <c r="N53" s="292" t="s">
        <v>312</v>
      </c>
      <c r="O53" s="303" t="s">
        <v>254</v>
      </c>
      <c r="P53" s="28">
        <v>0</v>
      </c>
      <c r="Q53" s="29">
        <v>18.18</v>
      </c>
      <c r="R53" s="123">
        <f t="shared" ref="R53:R59" si="61">SUM(P53:Q53)</f>
        <v>18.18</v>
      </c>
      <c r="S53" s="89">
        <v>0</v>
      </c>
      <c r="T53" s="91">
        <v>15.595000000000001</v>
      </c>
      <c r="U53" s="239">
        <f t="shared" ref="U53:U59" si="62">SUM(S53:T53)</f>
        <v>15.595000000000001</v>
      </c>
      <c r="V53" s="90">
        <v>0</v>
      </c>
      <c r="W53" s="89">
        <v>15.6</v>
      </c>
      <c r="X53" s="180">
        <f t="shared" ref="X53:X59" si="63">V53+W53</f>
        <v>15.6</v>
      </c>
      <c r="Y53" s="262">
        <f t="shared" ref="Y53:Y59" si="64">X53/U53</f>
        <v>1.0003206155819173</v>
      </c>
      <c r="Z53" s="295">
        <v>2733.33</v>
      </c>
      <c r="AA53" s="299">
        <f>Z53/K53</f>
        <v>1.0049302920674137</v>
      </c>
      <c r="AB53" s="180">
        <f t="shared" ref="AB53:AB58" si="65">S53-V53</f>
        <v>0</v>
      </c>
      <c r="AC53" s="180">
        <f t="shared" ref="AC53:AC58" si="66">T53-W53</f>
        <v>-4.9999999999990052E-3</v>
      </c>
      <c r="AD53" s="180">
        <f t="shared" ref="AD53:AD58" si="67">AB53+AC53</f>
        <v>-4.9999999999990052E-3</v>
      </c>
      <c r="AE53" s="290">
        <f>K53-Z53</f>
        <v>-13.409999999999854</v>
      </c>
      <c r="AF53" s="290" t="s">
        <v>318</v>
      </c>
    </row>
    <row r="54" spans="1:33" ht="157.5" customHeight="1">
      <c r="A54" s="329"/>
      <c r="B54" s="329"/>
      <c r="C54" s="124" t="s">
        <v>25</v>
      </c>
      <c r="D54" s="18" t="s">
        <v>319</v>
      </c>
      <c r="E54" s="124">
        <v>57</v>
      </c>
      <c r="F54" s="292"/>
      <c r="G54" s="292"/>
      <c r="H54" s="292"/>
      <c r="I54" s="292"/>
      <c r="J54" s="292"/>
      <c r="K54" s="292"/>
      <c r="L54" s="292"/>
      <c r="M54" s="345"/>
      <c r="N54" s="292"/>
      <c r="O54" s="305"/>
      <c r="P54" s="28">
        <v>0</v>
      </c>
      <c r="Q54" s="29">
        <v>19.27</v>
      </c>
      <c r="R54" s="123">
        <f t="shared" si="61"/>
        <v>19.27</v>
      </c>
      <c r="S54" s="89">
        <v>0</v>
      </c>
      <c r="T54" s="89">
        <v>13.204000000000001</v>
      </c>
      <c r="U54" s="239">
        <f t="shared" si="62"/>
        <v>13.204000000000001</v>
      </c>
      <c r="V54" s="90">
        <v>0</v>
      </c>
      <c r="W54" s="90">
        <v>13.2</v>
      </c>
      <c r="X54" s="180">
        <f t="shared" si="63"/>
        <v>13.2</v>
      </c>
      <c r="Y54" s="262">
        <f t="shared" si="64"/>
        <v>0.99969706149651616</v>
      </c>
      <c r="Z54" s="295"/>
      <c r="AA54" s="299"/>
      <c r="AB54" s="180">
        <f t="shared" si="65"/>
        <v>0</v>
      </c>
      <c r="AC54" s="180">
        <f t="shared" si="66"/>
        <v>4.0000000000013358E-3</v>
      </c>
      <c r="AD54" s="180">
        <f t="shared" si="67"/>
        <v>4.0000000000013358E-3</v>
      </c>
      <c r="AE54" s="290"/>
      <c r="AF54" s="290"/>
    </row>
    <row r="55" spans="1:33" ht="252">
      <c r="A55" s="329">
        <v>3</v>
      </c>
      <c r="B55" s="329">
        <v>83</v>
      </c>
      <c r="C55" s="124" t="s">
        <v>24</v>
      </c>
      <c r="D55" s="18" t="s">
        <v>320</v>
      </c>
      <c r="E55" s="124">
        <v>76</v>
      </c>
      <c r="F55" s="292">
        <v>2374.84</v>
      </c>
      <c r="G55" s="292">
        <v>2300.73</v>
      </c>
      <c r="H55" s="292" t="s">
        <v>321</v>
      </c>
      <c r="I55" s="292">
        <v>2863.65</v>
      </c>
      <c r="J55" s="292">
        <v>714.63</v>
      </c>
      <c r="K55" s="292">
        <f>J55+I55</f>
        <v>3578.28</v>
      </c>
      <c r="L55" s="292" t="s">
        <v>322</v>
      </c>
      <c r="M55" s="292" t="s">
        <v>323</v>
      </c>
      <c r="N55" s="292" t="s">
        <v>324</v>
      </c>
      <c r="O55" s="303" t="s">
        <v>427</v>
      </c>
      <c r="P55" s="123">
        <v>21.01</v>
      </c>
      <c r="Q55" s="123">
        <v>10.050000000000001</v>
      </c>
      <c r="R55" s="123">
        <f t="shared" si="61"/>
        <v>31.060000000000002</v>
      </c>
      <c r="S55" s="71">
        <v>18.765000000000001</v>
      </c>
      <c r="T55" s="92">
        <v>11.996</v>
      </c>
      <c r="U55" s="239">
        <f t="shared" si="62"/>
        <v>30.761000000000003</v>
      </c>
      <c r="V55" s="71">
        <v>18.765000000000001</v>
      </c>
      <c r="W55" s="71">
        <v>11.996</v>
      </c>
      <c r="X55" s="180">
        <f t="shared" si="63"/>
        <v>30.761000000000003</v>
      </c>
      <c r="Y55" s="262">
        <f t="shared" si="64"/>
        <v>1</v>
      </c>
      <c r="Z55" s="295">
        <v>3581.08</v>
      </c>
      <c r="AA55" s="300">
        <f>Z55/K55</f>
        <v>1.000782498854198</v>
      </c>
      <c r="AB55" s="180">
        <f t="shared" si="65"/>
        <v>0</v>
      </c>
      <c r="AC55" s="180">
        <f t="shared" si="66"/>
        <v>0</v>
      </c>
      <c r="AD55" s="180">
        <f t="shared" si="67"/>
        <v>0</v>
      </c>
      <c r="AE55" s="290">
        <f>K55-Z55</f>
        <v>-2.7999999999997272</v>
      </c>
      <c r="AF55" s="290" t="s">
        <v>318</v>
      </c>
    </row>
    <row r="56" spans="1:33" ht="157.5">
      <c r="A56" s="329"/>
      <c r="B56" s="329"/>
      <c r="C56" s="124" t="s">
        <v>25</v>
      </c>
      <c r="D56" s="18" t="s">
        <v>325</v>
      </c>
      <c r="E56" s="124">
        <v>69</v>
      </c>
      <c r="F56" s="292"/>
      <c r="G56" s="292"/>
      <c r="H56" s="292"/>
      <c r="I56" s="292"/>
      <c r="J56" s="292"/>
      <c r="K56" s="292"/>
      <c r="L56" s="292"/>
      <c r="M56" s="292"/>
      <c r="N56" s="292"/>
      <c r="O56" s="304"/>
      <c r="P56" s="123">
        <v>8.9</v>
      </c>
      <c r="Q56" s="123">
        <v>1</v>
      </c>
      <c r="R56" s="123">
        <f t="shared" si="61"/>
        <v>9.9</v>
      </c>
      <c r="S56" s="71">
        <v>0.49</v>
      </c>
      <c r="T56" s="71">
        <v>6.82</v>
      </c>
      <c r="U56" s="239">
        <f t="shared" si="62"/>
        <v>7.3100000000000005</v>
      </c>
      <c r="V56" s="71">
        <v>0.49</v>
      </c>
      <c r="W56" s="71">
        <v>6.82</v>
      </c>
      <c r="X56" s="180">
        <f t="shared" si="63"/>
        <v>7.3100000000000005</v>
      </c>
      <c r="Y56" s="262">
        <f t="shared" si="64"/>
        <v>1</v>
      </c>
      <c r="Z56" s="295"/>
      <c r="AA56" s="300"/>
      <c r="AB56" s="180">
        <f t="shared" si="65"/>
        <v>0</v>
      </c>
      <c r="AC56" s="180">
        <f t="shared" si="66"/>
        <v>0</v>
      </c>
      <c r="AD56" s="180">
        <f t="shared" si="67"/>
        <v>0</v>
      </c>
      <c r="AE56" s="290"/>
      <c r="AF56" s="290"/>
    </row>
    <row r="57" spans="1:33" ht="157.5">
      <c r="A57" s="329"/>
      <c r="B57" s="329"/>
      <c r="C57" s="124" t="s">
        <v>26</v>
      </c>
      <c r="D57" s="18" t="s">
        <v>326</v>
      </c>
      <c r="E57" s="124">
        <v>23</v>
      </c>
      <c r="F57" s="292"/>
      <c r="G57" s="292"/>
      <c r="H57" s="292"/>
      <c r="I57" s="292"/>
      <c r="J57" s="292"/>
      <c r="K57" s="292"/>
      <c r="L57" s="292"/>
      <c r="M57" s="292"/>
      <c r="N57" s="292"/>
      <c r="O57" s="304"/>
      <c r="P57" s="123">
        <v>13.97</v>
      </c>
      <c r="Q57" s="123">
        <v>1</v>
      </c>
      <c r="R57" s="123">
        <f t="shared" si="61"/>
        <v>14.97</v>
      </c>
      <c r="S57" s="71">
        <v>4.5</v>
      </c>
      <c r="T57" s="71">
        <v>0.95</v>
      </c>
      <c r="U57" s="239">
        <f t="shared" si="62"/>
        <v>5.45</v>
      </c>
      <c r="V57" s="71">
        <v>4.4999999999999432</v>
      </c>
      <c r="W57" s="71">
        <v>0.95</v>
      </c>
      <c r="X57" s="180">
        <f t="shared" si="63"/>
        <v>5.4499999999999433</v>
      </c>
      <c r="Y57" s="262">
        <f t="shared" si="64"/>
        <v>0.99999999999998956</v>
      </c>
      <c r="Z57" s="295"/>
      <c r="AA57" s="300"/>
      <c r="AB57" s="180">
        <f t="shared" si="65"/>
        <v>5.6843418860808015E-14</v>
      </c>
      <c r="AC57" s="180">
        <f t="shared" si="66"/>
        <v>0</v>
      </c>
      <c r="AD57" s="180">
        <f t="shared" si="67"/>
        <v>5.6843418860808015E-14</v>
      </c>
      <c r="AE57" s="290"/>
      <c r="AF57" s="290"/>
    </row>
    <row r="58" spans="1:33" ht="157.5">
      <c r="A58" s="329"/>
      <c r="B58" s="329"/>
      <c r="C58" s="124" t="s">
        <v>327</v>
      </c>
      <c r="D58" s="18" t="s">
        <v>328</v>
      </c>
      <c r="E58" s="124">
        <v>6</v>
      </c>
      <c r="F58" s="292"/>
      <c r="G58" s="292"/>
      <c r="H58" s="292"/>
      <c r="I58" s="292"/>
      <c r="J58" s="292"/>
      <c r="K58" s="292"/>
      <c r="L58" s="292"/>
      <c r="M58" s="292"/>
      <c r="N58" s="292"/>
      <c r="O58" s="305"/>
      <c r="P58" s="123">
        <v>0</v>
      </c>
      <c r="Q58" s="123">
        <v>17.47</v>
      </c>
      <c r="R58" s="123">
        <f t="shared" si="61"/>
        <v>17.47</v>
      </c>
      <c r="S58" s="71">
        <v>0</v>
      </c>
      <c r="T58" s="71">
        <v>12.35</v>
      </c>
      <c r="U58" s="239">
        <f t="shared" si="62"/>
        <v>12.35</v>
      </c>
      <c r="V58" s="71">
        <v>0</v>
      </c>
      <c r="W58" s="71">
        <v>12.35</v>
      </c>
      <c r="X58" s="180">
        <f t="shared" si="63"/>
        <v>12.35</v>
      </c>
      <c r="Y58" s="262">
        <f t="shared" si="64"/>
        <v>1</v>
      </c>
      <c r="Z58" s="295"/>
      <c r="AA58" s="300"/>
      <c r="AB58" s="180">
        <f t="shared" si="65"/>
        <v>0</v>
      </c>
      <c r="AC58" s="180">
        <f t="shared" si="66"/>
        <v>0</v>
      </c>
      <c r="AD58" s="180">
        <f t="shared" si="67"/>
        <v>0</v>
      </c>
      <c r="AE58" s="290"/>
      <c r="AF58" s="290"/>
    </row>
    <row r="59" spans="1:33" ht="220.5">
      <c r="A59" s="124">
        <v>4</v>
      </c>
      <c r="B59" s="329">
        <v>84</v>
      </c>
      <c r="C59" s="329"/>
      <c r="D59" s="18" t="s">
        <v>329</v>
      </c>
      <c r="E59" s="124" t="s">
        <v>28</v>
      </c>
      <c r="F59" s="123">
        <v>1700</v>
      </c>
      <c r="G59" s="123">
        <v>1632.86</v>
      </c>
      <c r="H59" s="123" t="s">
        <v>330</v>
      </c>
      <c r="I59" s="123">
        <v>1983.09</v>
      </c>
      <c r="J59" s="123">
        <v>194.86</v>
      </c>
      <c r="K59" s="123">
        <f>J59+I59</f>
        <v>2177.9499999999998</v>
      </c>
      <c r="L59" s="123" t="s">
        <v>331</v>
      </c>
      <c r="M59" s="129" t="s">
        <v>311</v>
      </c>
      <c r="N59" s="129" t="s">
        <v>312</v>
      </c>
      <c r="O59" s="146" t="s">
        <v>427</v>
      </c>
      <c r="P59" s="123">
        <v>0</v>
      </c>
      <c r="Q59" s="123">
        <v>18.5</v>
      </c>
      <c r="R59" s="123">
        <f t="shared" si="61"/>
        <v>18.5</v>
      </c>
      <c r="S59" s="71">
        <v>0</v>
      </c>
      <c r="T59" s="71">
        <v>18.329999999999998</v>
      </c>
      <c r="U59" s="239">
        <f t="shared" si="62"/>
        <v>18.329999999999998</v>
      </c>
      <c r="V59" s="90">
        <v>0</v>
      </c>
      <c r="W59" s="90">
        <v>18.329999999999998</v>
      </c>
      <c r="X59" s="180">
        <f t="shared" si="63"/>
        <v>18.329999999999998</v>
      </c>
      <c r="Y59" s="262">
        <f t="shared" si="64"/>
        <v>1</v>
      </c>
      <c r="Z59" s="279">
        <v>2116.9699999999998</v>
      </c>
      <c r="AA59" s="187">
        <f>Z59/K59</f>
        <v>0.97200119378314465</v>
      </c>
      <c r="AB59" s="180">
        <f t="shared" ref="AB59" si="68">S59-V59</f>
        <v>0</v>
      </c>
      <c r="AC59" s="180">
        <f t="shared" ref="AC59" si="69">T59-W59</f>
        <v>0</v>
      </c>
      <c r="AD59" s="180">
        <f>AB59+AC59</f>
        <v>0</v>
      </c>
      <c r="AE59" s="177">
        <f>K59-Z59</f>
        <v>60.980000000000018</v>
      </c>
      <c r="AF59" s="125" t="s">
        <v>318</v>
      </c>
    </row>
    <row r="60" spans="1:33">
      <c r="A60" s="319" t="s">
        <v>27</v>
      </c>
      <c r="B60" s="319"/>
      <c r="C60" s="319"/>
      <c r="D60" s="319"/>
      <c r="E60" s="126"/>
      <c r="F60" s="127">
        <f>SUM(F53:F59)</f>
        <v>6183.02</v>
      </c>
      <c r="G60" s="127">
        <f t="shared" ref="G60:W60" si="70">SUM(G53:G59)</f>
        <v>5931.29</v>
      </c>
      <c r="H60" s="127"/>
      <c r="I60" s="127">
        <f t="shared" si="70"/>
        <v>7320.9</v>
      </c>
      <c r="J60" s="127">
        <f t="shared" si="70"/>
        <v>1155.25</v>
      </c>
      <c r="K60" s="127">
        <f t="shared" si="70"/>
        <v>8476.1500000000015</v>
      </c>
      <c r="L60" s="127"/>
      <c r="M60" s="127"/>
      <c r="N60" s="127"/>
      <c r="O60" s="153"/>
      <c r="P60" s="127">
        <f t="shared" si="70"/>
        <v>43.88</v>
      </c>
      <c r="Q60" s="127">
        <f t="shared" si="70"/>
        <v>85.47</v>
      </c>
      <c r="R60" s="127">
        <f t="shared" si="70"/>
        <v>129.35000000000002</v>
      </c>
      <c r="S60" s="73">
        <f t="shared" si="70"/>
        <v>23.754999999999999</v>
      </c>
      <c r="T60" s="73">
        <f t="shared" si="70"/>
        <v>79.245000000000005</v>
      </c>
      <c r="U60" s="245">
        <f t="shared" si="70"/>
        <v>103</v>
      </c>
      <c r="V60" s="73">
        <f t="shared" si="70"/>
        <v>23.754999999999942</v>
      </c>
      <c r="W60" s="73">
        <f t="shared" si="70"/>
        <v>79.246000000000009</v>
      </c>
      <c r="X60" s="178">
        <f>SUM(X53:X59)</f>
        <v>103.00099999999993</v>
      </c>
      <c r="Y60" s="263">
        <f>X60/U60</f>
        <v>1.0000097087378634</v>
      </c>
      <c r="Z60" s="281">
        <f>SUM(Z53:Z59)</f>
        <v>8431.3799999999992</v>
      </c>
      <c r="AA60" s="185">
        <f>Z60/K60</f>
        <v>0.99471812084495881</v>
      </c>
      <c r="AB60" s="22">
        <f>SUM(AB53:AB59)</f>
        <v>5.6843418860808015E-14</v>
      </c>
      <c r="AC60" s="22">
        <f>SUM(AC53:AC59)</f>
        <v>-9.9999999999766942E-4</v>
      </c>
      <c r="AD60" s="178">
        <f>SUM(AD53:AD59)</f>
        <v>-9.99999999940826E-4</v>
      </c>
      <c r="AE60" s="178">
        <f>SUM(AE53:AE59)</f>
        <v>44.770000000000437</v>
      </c>
      <c r="AF60" s="125"/>
      <c r="AG60" s="17"/>
    </row>
    <row r="61" spans="1:33">
      <c r="A61" s="330" t="s">
        <v>332</v>
      </c>
      <c r="B61" s="330"/>
      <c r="C61" s="330"/>
      <c r="D61" s="330"/>
      <c r="E61" s="124"/>
      <c r="F61" s="123"/>
      <c r="G61" s="123"/>
      <c r="H61" s="123"/>
      <c r="I61" s="123"/>
      <c r="J61" s="123"/>
      <c r="K61" s="123"/>
      <c r="L61" s="123"/>
      <c r="M61" s="123"/>
      <c r="N61" s="123"/>
      <c r="O61" s="145"/>
      <c r="P61" s="123"/>
      <c r="Q61" s="123"/>
      <c r="R61" s="123"/>
      <c r="S61" s="71"/>
      <c r="T61" s="71"/>
      <c r="U61" s="239"/>
      <c r="V61" s="90"/>
      <c r="W61" s="90"/>
      <c r="X61" s="177"/>
      <c r="Y61" s="265"/>
      <c r="Z61" s="279"/>
      <c r="AA61" s="189"/>
      <c r="AB61" s="180"/>
      <c r="AC61" s="180"/>
      <c r="AD61" s="177"/>
      <c r="AE61" s="177"/>
      <c r="AF61" s="125"/>
    </row>
    <row r="62" spans="1:33" ht="157.5">
      <c r="A62" s="329">
        <v>5</v>
      </c>
      <c r="B62" s="329">
        <v>85</v>
      </c>
      <c r="C62" s="124" t="s">
        <v>24</v>
      </c>
      <c r="D62" s="18" t="s">
        <v>333</v>
      </c>
      <c r="E62" s="124">
        <v>93</v>
      </c>
      <c r="F62" s="292">
        <v>2459.35</v>
      </c>
      <c r="G62" s="292">
        <v>2360.4299999999998</v>
      </c>
      <c r="H62" s="292" t="s">
        <v>334</v>
      </c>
      <c r="I62" s="292">
        <v>2772.35</v>
      </c>
      <c r="J62" s="292">
        <v>276.17</v>
      </c>
      <c r="K62" s="292">
        <f>J62+I62</f>
        <v>3048.52</v>
      </c>
      <c r="L62" s="292" t="s">
        <v>335</v>
      </c>
      <c r="M62" s="292" t="s">
        <v>311</v>
      </c>
      <c r="N62" s="292" t="s">
        <v>312</v>
      </c>
      <c r="O62" s="303" t="s">
        <v>428</v>
      </c>
      <c r="P62" s="28">
        <v>19.010000000000002</v>
      </c>
      <c r="Q62" s="29">
        <v>0</v>
      </c>
      <c r="R62" s="123">
        <f t="shared" ref="R62:R73" si="71">SUM(P62:Q62)</f>
        <v>19.010000000000002</v>
      </c>
      <c r="S62" s="89">
        <v>17.649999999999999</v>
      </c>
      <c r="T62" s="91">
        <v>0</v>
      </c>
      <c r="U62" s="239">
        <f>T62+S62</f>
        <v>17.649999999999999</v>
      </c>
      <c r="V62" s="90">
        <v>17.649999999999999</v>
      </c>
      <c r="W62" s="90">
        <v>0</v>
      </c>
      <c r="X62" s="180">
        <f t="shared" ref="X62:X73" si="72">V62+W62</f>
        <v>17.649999999999999</v>
      </c>
      <c r="Y62" s="262">
        <f t="shared" ref="Y62:Y73" si="73">X62/U62</f>
        <v>1</v>
      </c>
      <c r="Z62" s="298">
        <v>3029.98</v>
      </c>
      <c r="AA62" s="299">
        <f>Z62/K62</f>
        <v>0.99391836038471126</v>
      </c>
      <c r="AB62" s="180">
        <f t="shared" ref="AB62:AB64" si="74">S62-V62</f>
        <v>0</v>
      </c>
      <c r="AC62" s="180">
        <f t="shared" ref="AC62:AC64" si="75">T62-W62</f>
        <v>0</v>
      </c>
      <c r="AD62" s="180">
        <f t="shared" ref="AD62:AD73" si="76">AB62+AC62</f>
        <v>0</v>
      </c>
      <c r="AE62" s="292">
        <f>K62-Z62</f>
        <v>18.539999999999964</v>
      </c>
      <c r="AF62" s="303" t="s">
        <v>318</v>
      </c>
    </row>
    <row r="63" spans="1:33" ht="189">
      <c r="A63" s="329"/>
      <c r="B63" s="329"/>
      <c r="C63" s="124" t="s">
        <v>25</v>
      </c>
      <c r="D63" s="18" t="s">
        <v>336</v>
      </c>
      <c r="E63" s="124">
        <v>93</v>
      </c>
      <c r="F63" s="292"/>
      <c r="G63" s="292"/>
      <c r="H63" s="292"/>
      <c r="I63" s="292"/>
      <c r="J63" s="292"/>
      <c r="K63" s="292"/>
      <c r="L63" s="292"/>
      <c r="M63" s="292"/>
      <c r="N63" s="292"/>
      <c r="O63" s="304"/>
      <c r="P63" s="28">
        <v>17.399999999999999</v>
      </c>
      <c r="Q63" s="29">
        <v>0</v>
      </c>
      <c r="R63" s="123">
        <f t="shared" si="71"/>
        <v>17.399999999999999</v>
      </c>
      <c r="S63" s="89">
        <v>14.54</v>
      </c>
      <c r="T63" s="91">
        <v>2.86</v>
      </c>
      <c r="U63" s="239">
        <f t="shared" ref="U63:U66" si="77">T63+S63</f>
        <v>17.399999999999999</v>
      </c>
      <c r="V63" s="89">
        <v>14.54</v>
      </c>
      <c r="W63" s="89">
        <v>2.86</v>
      </c>
      <c r="X63" s="180">
        <f t="shared" si="72"/>
        <v>17.399999999999999</v>
      </c>
      <c r="Y63" s="262">
        <f t="shared" si="73"/>
        <v>1</v>
      </c>
      <c r="Z63" s="298"/>
      <c r="AA63" s="299"/>
      <c r="AB63" s="180">
        <f t="shared" si="74"/>
        <v>0</v>
      </c>
      <c r="AC63" s="180">
        <f t="shared" si="75"/>
        <v>0</v>
      </c>
      <c r="AD63" s="180">
        <f t="shared" si="76"/>
        <v>0</v>
      </c>
      <c r="AE63" s="292"/>
      <c r="AF63" s="304"/>
    </row>
    <row r="64" spans="1:33" ht="189">
      <c r="A64" s="329"/>
      <c r="B64" s="329"/>
      <c r="C64" s="124" t="s">
        <v>337</v>
      </c>
      <c r="D64" s="18" t="s">
        <v>338</v>
      </c>
      <c r="E64" s="124">
        <v>93</v>
      </c>
      <c r="F64" s="292"/>
      <c r="G64" s="292"/>
      <c r="H64" s="292"/>
      <c r="I64" s="292"/>
      <c r="J64" s="292"/>
      <c r="K64" s="292"/>
      <c r="L64" s="292"/>
      <c r="M64" s="292"/>
      <c r="N64" s="292"/>
      <c r="O64" s="304"/>
      <c r="P64" s="28">
        <v>32.94</v>
      </c>
      <c r="Q64" s="29">
        <v>5.65</v>
      </c>
      <c r="R64" s="123">
        <f t="shared" si="71"/>
        <v>38.589999999999996</v>
      </c>
      <c r="S64" s="89">
        <v>32.64</v>
      </c>
      <c r="T64" s="91">
        <v>5.95</v>
      </c>
      <c r="U64" s="239">
        <f t="shared" si="77"/>
        <v>38.590000000000003</v>
      </c>
      <c r="V64" s="89">
        <v>32.64</v>
      </c>
      <c r="W64" s="89">
        <v>5.95</v>
      </c>
      <c r="X64" s="180">
        <f t="shared" si="72"/>
        <v>38.590000000000003</v>
      </c>
      <c r="Y64" s="262">
        <f t="shared" si="73"/>
        <v>1</v>
      </c>
      <c r="Z64" s="298"/>
      <c r="AA64" s="299"/>
      <c r="AB64" s="180">
        <f t="shared" si="74"/>
        <v>0</v>
      </c>
      <c r="AC64" s="180">
        <f t="shared" si="75"/>
        <v>0</v>
      </c>
      <c r="AD64" s="180">
        <f t="shared" si="76"/>
        <v>0</v>
      </c>
      <c r="AE64" s="292"/>
      <c r="AF64" s="304"/>
    </row>
    <row r="65" spans="1:33" ht="157.5">
      <c r="A65" s="329"/>
      <c r="B65" s="329"/>
      <c r="C65" s="124" t="s">
        <v>327</v>
      </c>
      <c r="D65" s="18" t="s">
        <v>339</v>
      </c>
      <c r="E65" s="124">
        <v>93</v>
      </c>
      <c r="F65" s="292"/>
      <c r="G65" s="292"/>
      <c r="H65" s="292"/>
      <c r="I65" s="292"/>
      <c r="J65" s="292"/>
      <c r="K65" s="292"/>
      <c r="L65" s="292"/>
      <c r="M65" s="292"/>
      <c r="N65" s="292"/>
      <c r="O65" s="305"/>
      <c r="P65" s="28">
        <v>43.33</v>
      </c>
      <c r="Q65" s="29">
        <v>0</v>
      </c>
      <c r="R65" s="123">
        <f t="shared" si="71"/>
        <v>43.33</v>
      </c>
      <c r="S65" s="71">
        <v>35.43</v>
      </c>
      <c r="T65" s="71">
        <v>7.9</v>
      </c>
      <c r="U65" s="239">
        <f t="shared" si="77"/>
        <v>43.33</v>
      </c>
      <c r="V65" s="71">
        <v>35.43</v>
      </c>
      <c r="W65" s="71">
        <v>7.9</v>
      </c>
      <c r="X65" s="180">
        <f t="shared" si="72"/>
        <v>43.33</v>
      </c>
      <c r="Y65" s="262">
        <f t="shared" si="73"/>
        <v>1</v>
      </c>
      <c r="Z65" s="298"/>
      <c r="AA65" s="299"/>
      <c r="AB65" s="180">
        <f t="shared" ref="AB65" si="78">S65-V65</f>
        <v>0</v>
      </c>
      <c r="AC65" s="180">
        <f t="shared" ref="AC65" si="79">T65-W65</f>
        <v>0</v>
      </c>
      <c r="AD65" s="180">
        <f t="shared" si="76"/>
        <v>0</v>
      </c>
      <c r="AE65" s="292"/>
      <c r="AF65" s="305"/>
    </row>
    <row r="66" spans="1:33" ht="157.5">
      <c r="A66" s="329">
        <v>6</v>
      </c>
      <c r="B66" s="329">
        <v>86</v>
      </c>
      <c r="C66" s="124" t="s">
        <v>24</v>
      </c>
      <c r="D66" s="18" t="s">
        <v>340</v>
      </c>
      <c r="E66" s="124">
        <v>6</v>
      </c>
      <c r="F66" s="292">
        <v>2215.2199999999998</v>
      </c>
      <c r="G66" s="292">
        <v>2100.4299999999998</v>
      </c>
      <c r="H66" s="292" t="s">
        <v>341</v>
      </c>
      <c r="I66" s="292">
        <v>2498.14</v>
      </c>
      <c r="J66" s="292">
        <v>619.38</v>
      </c>
      <c r="K66" s="292">
        <f>J66+I66</f>
        <v>3117.52</v>
      </c>
      <c r="L66" s="292" t="s">
        <v>342</v>
      </c>
      <c r="M66" s="292" t="s">
        <v>311</v>
      </c>
      <c r="N66" s="292" t="s">
        <v>312</v>
      </c>
      <c r="O66" s="303" t="s">
        <v>429</v>
      </c>
      <c r="P66" s="123">
        <v>23.6</v>
      </c>
      <c r="Q66" s="123">
        <v>4.8</v>
      </c>
      <c r="R66" s="123">
        <f t="shared" si="71"/>
        <v>28.400000000000002</v>
      </c>
      <c r="S66" s="71">
        <v>17</v>
      </c>
      <c r="T66" s="71">
        <v>11.4</v>
      </c>
      <c r="U66" s="239">
        <f t="shared" si="77"/>
        <v>28.4</v>
      </c>
      <c r="V66" s="90">
        <v>17</v>
      </c>
      <c r="W66" s="90">
        <v>11.4</v>
      </c>
      <c r="X66" s="180">
        <f t="shared" si="72"/>
        <v>28.4</v>
      </c>
      <c r="Y66" s="262">
        <f t="shared" si="73"/>
        <v>1</v>
      </c>
      <c r="Z66" s="295">
        <v>3111.69</v>
      </c>
      <c r="AA66" s="299">
        <f>Z66/K66</f>
        <v>0.99812992378557319</v>
      </c>
      <c r="AB66" s="180">
        <f t="shared" ref="AB66:AB73" si="80">S66-V66</f>
        <v>0</v>
      </c>
      <c r="AC66" s="180">
        <f t="shared" ref="AC66:AC73" si="81">T66-W66</f>
        <v>0</v>
      </c>
      <c r="AD66" s="180">
        <f t="shared" si="76"/>
        <v>0</v>
      </c>
      <c r="AE66" s="290">
        <f>K66-Z66</f>
        <v>5.8299999999999272</v>
      </c>
      <c r="AF66" s="290" t="s">
        <v>318</v>
      </c>
    </row>
    <row r="67" spans="1:33" ht="157.5">
      <c r="A67" s="329"/>
      <c r="B67" s="329"/>
      <c r="C67" s="124" t="s">
        <v>25</v>
      </c>
      <c r="D67" s="18" t="s">
        <v>343</v>
      </c>
      <c r="E67" s="124">
        <v>28</v>
      </c>
      <c r="F67" s="292"/>
      <c r="G67" s="292"/>
      <c r="H67" s="292"/>
      <c r="I67" s="292"/>
      <c r="J67" s="292"/>
      <c r="K67" s="292"/>
      <c r="L67" s="292"/>
      <c r="M67" s="292"/>
      <c r="N67" s="292"/>
      <c r="O67" s="304"/>
      <c r="P67" s="123">
        <v>0</v>
      </c>
      <c r="Q67" s="123">
        <v>7.46</v>
      </c>
      <c r="R67" s="123">
        <f t="shared" si="71"/>
        <v>7.46</v>
      </c>
      <c r="S67" s="71">
        <v>0</v>
      </c>
      <c r="T67" s="71">
        <v>7.46</v>
      </c>
      <c r="U67" s="239">
        <f>T67+S67</f>
        <v>7.46</v>
      </c>
      <c r="V67" s="90">
        <v>0</v>
      </c>
      <c r="W67" s="90">
        <v>7.4600000000000009</v>
      </c>
      <c r="X67" s="180">
        <f t="shared" si="72"/>
        <v>7.4600000000000009</v>
      </c>
      <c r="Y67" s="262">
        <f t="shared" si="73"/>
        <v>1.0000000000000002</v>
      </c>
      <c r="Z67" s="295"/>
      <c r="AA67" s="299"/>
      <c r="AB67" s="180">
        <f t="shared" si="80"/>
        <v>0</v>
      </c>
      <c r="AC67" s="180">
        <f t="shared" si="81"/>
        <v>0</v>
      </c>
      <c r="AD67" s="180">
        <f t="shared" si="76"/>
        <v>0</v>
      </c>
      <c r="AE67" s="290"/>
      <c r="AF67" s="290"/>
    </row>
    <row r="68" spans="1:33" ht="131.25" customHeight="1">
      <c r="A68" s="329"/>
      <c r="B68" s="329"/>
      <c r="C68" s="124" t="s">
        <v>26</v>
      </c>
      <c r="D68" s="36" t="s">
        <v>344</v>
      </c>
      <c r="E68" s="124">
        <v>28</v>
      </c>
      <c r="F68" s="292"/>
      <c r="G68" s="292"/>
      <c r="H68" s="292"/>
      <c r="I68" s="292"/>
      <c r="J68" s="292"/>
      <c r="K68" s="292"/>
      <c r="L68" s="292"/>
      <c r="M68" s="292"/>
      <c r="N68" s="292"/>
      <c r="O68" s="304"/>
      <c r="P68" s="123">
        <v>14.71</v>
      </c>
      <c r="Q68" s="123">
        <v>2.5</v>
      </c>
      <c r="R68" s="123">
        <f t="shared" si="71"/>
        <v>17.21</v>
      </c>
      <c r="S68" s="71">
        <v>8.73</v>
      </c>
      <c r="T68" s="71">
        <v>7.19</v>
      </c>
      <c r="U68" s="239">
        <f>T68+S68</f>
        <v>15.920000000000002</v>
      </c>
      <c r="V68" s="90">
        <v>8.73</v>
      </c>
      <c r="W68" s="90">
        <v>7.19</v>
      </c>
      <c r="X68" s="180">
        <f t="shared" si="72"/>
        <v>15.920000000000002</v>
      </c>
      <c r="Y68" s="262">
        <f t="shared" si="73"/>
        <v>1</v>
      </c>
      <c r="Z68" s="295"/>
      <c r="AA68" s="299"/>
      <c r="AB68" s="180">
        <f t="shared" si="80"/>
        <v>0</v>
      </c>
      <c r="AC68" s="180">
        <f t="shared" si="81"/>
        <v>0</v>
      </c>
      <c r="AD68" s="180">
        <f t="shared" si="76"/>
        <v>0</v>
      </c>
      <c r="AE68" s="290"/>
      <c r="AF68" s="290"/>
    </row>
    <row r="69" spans="1:33" ht="157.5">
      <c r="A69" s="329"/>
      <c r="B69" s="329"/>
      <c r="C69" s="124" t="s">
        <v>327</v>
      </c>
      <c r="D69" s="18" t="s">
        <v>345</v>
      </c>
      <c r="E69" s="124">
        <v>30</v>
      </c>
      <c r="F69" s="292"/>
      <c r="G69" s="292"/>
      <c r="H69" s="292"/>
      <c r="I69" s="292"/>
      <c r="J69" s="292"/>
      <c r="K69" s="292"/>
      <c r="L69" s="292"/>
      <c r="M69" s="292"/>
      <c r="N69" s="292"/>
      <c r="O69" s="305"/>
      <c r="P69" s="123">
        <v>0</v>
      </c>
      <c r="Q69" s="123">
        <v>9.3800000000000008</v>
      </c>
      <c r="R69" s="123">
        <f t="shared" si="71"/>
        <v>9.3800000000000008</v>
      </c>
      <c r="S69" s="71">
        <v>0</v>
      </c>
      <c r="T69" s="71">
        <v>9.5</v>
      </c>
      <c r="U69" s="239">
        <f>T69+S69</f>
        <v>9.5</v>
      </c>
      <c r="V69" s="90">
        <v>0</v>
      </c>
      <c r="W69" s="90">
        <v>9.5</v>
      </c>
      <c r="X69" s="180">
        <f t="shared" si="72"/>
        <v>9.5</v>
      </c>
      <c r="Y69" s="262">
        <f t="shared" si="73"/>
        <v>1</v>
      </c>
      <c r="Z69" s="295"/>
      <c r="AA69" s="299"/>
      <c r="AB69" s="180">
        <f t="shared" si="80"/>
        <v>0</v>
      </c>
      <c r="AC69" s="180">
        <f t="shared" si="81"/>
        <v>0</v>
      </c>
      <c r="AD69" s="180">
        <f t="shared" si="76"/>
        <v>0</v>
      </c>
      <c r="AE69" s="290"/>
      <c r="AF69" s="290"/>
    </row>
    <row r="70" spans="1:33" ht="252">
      <c r="A70" s="329">
        <v>7</v>
      </c>
      <c r="B70" s="329">
        <v>87</v>
      </c>
      <c r="C70" s="124" t="s">
        <v>24</v>
      </c>
      <c r="D70" s="18" t="s">
        <v>346</v>
      </c>
      <c r="E70" s="124">
        <v>69</v>
      </c>
      <c r="F70" s="292">
        <v>1398.2</v>
      </c>
      <c r="G70" s="292">
        <v>1345.03</v>
      </c>
      <c r="H70" s="292" t="s">
        <v>347</v>
      </c>
      <c r="I70" s="292">
        <v>1361.21</v>
      </c>
      <c r="J70" s="292">
        <v>135.68</v>
      </c>
      <c r="K70" s="292">
        <f>J70+I70</f>
        <v>1496.89</v>
      </c>
      <c r="L70" s="292" t="s">
        <v>348</v>
      </c>
      <c r="M70" s="292" t="s">
        <v>349</v>
      </c>
      <c r="N70" s="292" t="s">
        <v>350</v>
      </c>
      <c r="O70" s="303" t="s">
        <v>429</v>
      </c>
      <c r="P70" s="123">
        <v>15</v>
      </c>
      <c r="Q70" s="123">
        <v>0</v>
      </c>
      <c r="R70" s="123">
        <f t="shared" si="71"/>
        <v>15</v>
      </c>
      <c r="S70" s="71">
        <v>6.6349999999999998</v>
      </c>
      <c r="T70" s="71">
        <v>8.4649999999999999</v>
      </c>
      <c r="U70" s="239">
        <f t="shared" ref="U70:U73" si="82">SUM(S70:T70)</f>
        <v>15.1</v>
      </c>
      <c r="V70" s="71">
        <v>6.6349999999999998</v>
      </c>
      <c r="W70" s="71">
        <v>8.4649999999999999</v>
      </c>
      <c r="X70" s="180">
        <f t="shared" si="72"/>
        <v>15.1</v>
      </c>
      <c r="Y70" s="262">
        <f t="shared" si="73"/>
        <v>1</v>
      </c>
      <c r="Z70" s="295">
        <v>1496.72</v>
      </c>
      <c r="AA70" s="299">
        <f>Z70/K70</f>
        <v>0.99988643120068943</v>
      </c>
      <c r="AB70" s="180">
        <f t="shared" si="80"/>
        <v>0</v>
      </c>
      <c r="AC70" s="180">
        <f t="shared" si="81"/>
        <v>0</v>
      </c>
      <c r="AD70" s="180">
        <f t="shared" si="76"/>
        <v>0</v>
      </c>
      <c r="AE70" s="290">
        <f>K70-Z70</f>
        <v>0.17000000000007276</v>
      </c>
      <c r="AF70" s="290" t="s">
        <v>318</v>
      </c>
    </row>
    <row r="71" spans="1:33" ht="283.5">
      <c r="A71" s="329"/>
      <c r="B71" s="329"/>
      <c r="C71" s="124" t="s">
        <v>25</v>
      </c>
      <c r="D71" s="18" t="s">
        <v>351</v>
      </c>
      <c r="E71" s="124">
        <v>69</v>
      </c>
      <c r="F71" s="292"/>
      <c r="G71" s="292"/>
      <c r="H71" s="292"/>
      <c r="I71" s="292"/>
      <c r="J71" s="292"/>
      <c r="K71" s="292"/>
      <c r="L71" s="292"/>
      <c r="M71" s="292"/>
      <c r="N71" s="292"/>
      <c r="O71" s="305"/>
      <c r="P71" s="123">
        <v>0</v>
      </c>
      <c r="Q71" s="123">
        <v>27.3</v>
      </c>
      <c r="R71" s="123">
        <f t="shared" si="71"/>
        <v>27.3</v>
      </c>
      <c r="S71" s="71">
        <v>15.1</v>
      </c>
      <c r="T71" s="71">
        <v>12.2</v>
      </c>
      <c r="U71" s="239">
        <f t="shared" si="82"/>
        <v>27.299999999999997</v>
      </c>
      <c r="V71" s="71">
        <v>15.1</v>
      </c>
      <c r="W71" s="71">
        <v>12.2</v>
      </c>
      <c r="X71" s="180">
        <f t="shared" si="72"/>
        <v>27.299999999999997</v>
      </c>
      <c r="Y71" s="262">
        <f t="shared" si="73"/>
        <v>1</v>
      </c>
      <c r="Z71" s="295"/>
      <c r="AA71" s="299"/>
      <c r="AB71" s="180">
        <f t="shared" si="80"/>
        <v>0</v>
      </c>
      <c r="AC71" s="180">
        <f t="shared" si="81"/>
        <v>0</v>
      </c>
      <c r="AD71" s="180">
        <f t="shared" si="76"/>
        <v>0</v>
      </c>
      <c r="AE71" s="290"/>
      <c r="AF71" s="290"/>
    </row>
    <row r="72" spans="1:33" ht="189" customHeight="1">
      <c r="A72" s="329">
        <v>8</v>
      </c>
      <c r="B72" s="344">
        <v>88</v>
      </c>
      <c r="C72" s="124" t="s">
        <v>24</v>
      </c>
      <c r="D72" s="18" t="s">
        <v>352</v>
      </c>
      <c r="E72" s="124">
        <v>34</v>
      </c>
      <c r="F72" s="292">
        <v>2220.94</v>
      </c>
      <c r="G72" s="292">
        <v>2156.6</v>
      </c>
      <c r="H72" s="292" t="s">
        <v>353</v>
      </c>
      <c r="I72" s="292">
        <v>2199.88</v>
      </c>
      <c r="J72" s="292">
        <v>216.41</v>
      </c>
      <c r="K72" s="292">
        <f>J72+I72</f>
        <v>2416.29</v>
      </c>
      <c r="L72" s="292" t="s">
        <v>342</v>
      </c>
      <c r="M72" s="292" t="s">
        <v>354</v>
      </c>
      <c r="N72" s="292" t="s">
        <v>355</v>
      </c>
      <c r="O72" s="303" t="s">
        <v>254</v>
      </c>
      <c r="P72" s="123">
        <v>0</v>
      </c>
      <c r="Q72" s="123">
        <v>16.05</v>
      </c>
      <c r="R72" s="123">
        <f t="shared" si="71"/>
        <v>16.05</v>
      </c>
      <c r="S72" s="71">
        <v>3.14</v>
      </c>
      <c r="T72" s="71">
        <v>12.91</v>
      </c>
      <c r="U72" s="239">
        <f t="shared" si="82"/>
        <v>16.05</v>
      </c>
      <c r="V72" s="71">
        <v>3.14</v>
      </c>
      <c r="W72" s="71">
        <v>12.91</v>
      </c>
      <c r="X72" s="180">
        <f t="shared" si="72"/>
        <v>16.05</v>
      </c>
      <c r="Y72" s="262">
        <f t="shared" si="73"/>
        <v>1</v>
      </c>
      <c r="Z72" s="295">
        <v>2383.41</v>
      </c>
      <c r="AA72" s="299">
        <f>Z72/K72</f>
        <v>0.98639236184398393</v>
      </c>
      <c r="AB72" s="180">
        <f t="shared" si="80"/>
        <v>0</v>
      </c>
      <c r="AC72" s="180">
        <f t="shared" si="81"/>
        <v>0</v>
      </c>
      <c r="AD72" s="180">
        <f t="shared" si="76"/>
        <v>0</v>
      </c>
      <c r="AE72" s="290">
        <f>K72-Z72</f>
        <v>32.880000000000109</v>
      </c>
      <c r="AF72" s="290" t="s">
        <v>318</v>
      </c>
    </row>
    <row r="73" spans="1:33" ht="220.5" customHeight="1">
      <c r="A73" s="329"/>
      <c r="B73" s="344"/>
      <c r="C73" s="124" t="s">
        <v>25</v>
      </c>
      <c r="D73" s="18" t="s">
        <v>356</v>
      </c>
      <c r="E73" s="124">
        <v>34</v>
      </c>
      <c r="F73" s="292"/>
      <c r="G73" s="292"/>
      <c r="H73" s="292"/>
      <c r="I73" s="292"/>
      <c r="J73" s="292"/>
      <c r="K73" s="292"/>
      <c r="L73" s="292"/>
      <c r="M73" s="292"/>
      <c r="N73" s="292"/>
      <c r="O73" s="305"/>
      <c r="P73" s="123">
        <v>67.34</v>
      </c>
      <c r="Q73" s="123">
        <v>0</v>
      </c>
      <c r="R73" s="123">
        <f t="shared" si="71"/>
        <v>67.34</v>
      </c>
      <c r="S73" s="71">
        <v>47.39</v>
      </c>
      <c r="T73" s="71">
        <v>19.95</v>
      </c>
      <c r="U73" s="239">
        <f t="shared" si="82"/>
        <v>67.34</v>
      </c>
      <c r="V73" s="90">
        <v>47.39</v>
      </c>
      <c r="W73" s="90">
        <v>19.949999999999932</v>
      </c>
      <c r="X73" s="180">
        <f t="shared" si="72"/>
        <v>67.339999999999932</v>
      </c>
      <c r="Y73" s="262">
        <f t="shared" si="73"/>
        <v>0.99999999999999889</v>
      </c>
      <c r="Z73" s="295"/>
      <c r="AA73" s="299"/>
      <c r="AB73" s="180">
        <f t="shared" si="80"/>
        <v>0</v>
      </c>
      <c r="AC73" s="180">
        <f t="shared" si="81"/>
        <v>6.7501559897209518E-14</v>
      </c>
      <c r="AD73" s="180">
        <f t="shared" si="76"/>
        <v>6.7501559897209518E-14</v>
      </c>
      <c r="AE73" s="290"/>
      <c r="AF73" s="290"/>
    </row>
    <row r="74" spans="1:33">
      <c r="A74" s="319" t="s">
        <v>27</v>
      </c>
      <c r="B74" s="319"/>
      <c r="C74" s="319"/>
      <c r="D74" s="319"/>
      <c r="E74" s="126"/>
      <c r="F74" s="127">
        <f>SUM(F62:F73)</f>
        <v>8293.7099999999991</v>
      </c>
      <c r="G74" s="127">
        <f t="shared" ref="G74:X74" si="83">SUM(G62:G73)</f>
        <v>7962.49</v>
      </c>
      <c r="H74" s="127"/>
      <c r="I74" s="127">
        <f t="shared" si="83"/>
        <v>8831.58</v>
      </c>
      <c r="J74" s="127">
        <f t="shared" si="83"/>
        <v>1247.6400000000001</v>
      </c>
      <c r="K74" s="127">
        <f t="shared" si="83"/>
        <v>10079.220000000001</v>
      </c>
      <c r="L74" s="127"/>
      <c r="M74" s="127"/>
      <c r="N74" s="127"/>
      <c r="O74" s="153"/>
      <c r="P74" s="127">
        <f t="shared" si="83"/>
        <v>233.33</v>
      </c>
      <c r="Q74" s="127">
        <f t="shared" si="83"/>
        <v>73.14</v>
      </c>
      <c r="R74" s="127">
        <f t="shared" si="83"/>
        <v>306.47000000000003</v>
      </c>
      <c r="S74" s="73">
        <f>SUM(S62:S73)</f>
        <v>198.255</v>
      </c>
      <c r="T74" s="73">
        <f>SUM(T62:T73)</f>
        <v>105.785</v>
      </c>
      <c r="U74" s="245">
        <f t="shared" ref="U74" si="84">SUM(U62:U73)</f>
        <v>304.03999999999996</v>
      </c>
      <c r="V74" s="73">
        <f t="shared" si="83"/>
        <v>198.255</v>
      </c>
      <c r="W74" s="73">
        <f t="shared" si="83"/>
        <v>105.78499999999993</v>
      </c>
      <c r="X74" s="178">
        <f t="shared" si="83"/>
        <v>304.03999999999991</v>
      </c>
      <c r="Y74" s="263">
        <f>X74/U74</f>
        <v>0.99999999999999978</v>
      </c>
      <c r="Z74" s="281">
        <f t="shared" ref="Z74" si="85">SUM(Z62:Z73)</f>
        <v>10021.799999999999</v>
      </c>
      <c r="AA74" s="190">
        <f>Z74/K74</f>
        <v>0.99430313059939146</v>
      </c>
      <c r="AB74" s="22">
        <f>SUM(AB62:AB73)</f>
        <v>0</v>
      </c>
      <c r="AC74" s="178">
        <f>SUM(AC62:AC73)</f>
        <v>6.7501559897209518E-14</v>
      </c>
      <c r="AD74" s="178">
        <f>SUM(AD62:AD73)</f>
        <v>6.7501559897209518E-14</v>
      </c>
      <c r="AE74" s="178">
        <f>SUM(AE62:AE73)</f>
        <v>57.420000000000073</v>
      </c>
      <c r="AF74" s="125"/>
      <c r="AG74" s="17"/>
    </row>
    <row r="75" spans="1:33">
      <c r="A75" s="330" t="s">
        <v>357</v>
      </c>
      <c r="B75" s="330"/>
      <c r="C75" s="330"/>
      <c r="D75" s="330"/>
      <c r="E75" s="124"/>
      <c r="F75" s="123"/>
      <c r="G75" s="123"/>
      <c r="H75" s="123"/>
      <c r="I75" s="123"/>
      <c r="J75" s="123"/>
      <c r="K75" s="123"/>
      <c r="L75" s="123"/>
      <c r="M75" s="129"/>
      <c r="N75" s="129"/>
      <c r="O75" s="146"/>
      <c r="P75" s="123"/>
      <c r="Q75" s="123"/>
      <c r="R75" s="123"/>
      <c r="S75" s="71"/>
      <c r="T75" s="71"/>
      <c r="U75" s="239"/>
      <c r="V75" s="90"/>
      <c r="W75" s="90"/>
      <c r="X75" s="177"/>
      <c r="Y75" s="265"/>
      <c r="Z75" s="279"/>
      <c r="AA75" s="189"/>
      <c r="AB75" s="180"/>
      <c r="AC75" s="177"/>
      <c r="AD75" s="177"/>
      <c r="AE75" s="177"/>
      <c r="AF75" s="125"/>
    </row>
    <row r="76" spans="1:33" ht="157.5">
      <c r="A76" s="124">
        <v>9</v>
      </c>
      <c r="B76" s="329">
        <v>89</v>
      </c>
      <c r="C76" s="329"/>
      <c r="D76" s="18" t="s">
        <v>358</v>
      </c>
      <c r="E76" s="124">
        <v>34</v>
      </c>
      <c r="F76" s="123">
        <v>757</v>
      </c>
      <c r="G76" s="125">
        <v>735.59</v>
      </c>
      <c r="H76" s="123" t="s">
        <v>359</v>
      </c>
      <c r="I76" s="123">
        <v>695.09</v>
      </c>
      <c r="J76" s="123">
        <v>68.48</v>
      </c>
      <c r="K76" s="123">
        <f>I76+J76</f>
        <v>763.57</v>
      </c>
      <c r="L76" s="123" t="s">
        <v>360</v>
      </c>
      <c r="M76" s="129" t="s">
        <v>311</v>
      </c>
      <c r="N76" s="129" t="s">
        <v>312</v>
      </c>
      <c r="O76" s="146" t="s">
        <v>254</v>
      </c>
      <c r="P76" s="123">
        <v>34.479999999999997</v>
      </c>
      <c r="Q76" s="123">
        <v>0.3</v>
      </c>
      <c r="R76" s="123">
        <f>SUM(P76:Q76)</f>
        <v>34.779999999999994</v>
      </c>
      <c r="S76" s="71">
        <v>31.79</v>
      </c>
      <c r="T76" s="71">
        <v>2.99</v>
      </c>
      <c r="U76" s="239">
        <f>SUM(S76:T76)</f>
        <v>34.78</v>
      </c>
      <c r="V76" s="90">
        <v>31.79</v>
      </c>
      <c r="W76" s="90">
        <v>2.99</v>
      </c>
      <c r="X76" s="180">
        <f>V76+W76</f>
        <v>34.78</v>
      </c>
      <c r="Y76" s="262">
        <f>X76/U76</f>
        <v>1</v>
      </c>
      <c r="Z76" s="279">
        <v>761.94</v>
      </c>
      <c r="AA76" s="187">
        <f>Z76/K76</f>
        <v>0.99786529067407048</v>
      </c>
      <c r="AB76" s="180">
        <f t="shared" ref="AB76" si="86">S76-V76</f>
        <v>0</v>
      </c>
      <c r="AC76" s="180">
        <f t="shared" ref="AC76" si="87">T76-W76</f>
        <v>0</v>
      </c>
      <c r="AD76" s="180">
        <f>AB76+AC76</f>
        <v>0</v>
      </c>
      <c r="AE76" s="177">
        <f>K76-Z76</f>
        <v>1.6299999999999955</v>
      </c>
      <c r="AF76" s="125" t="s">
        <v>318</v>
      </c>
    </row>
    <row r="77" spans="1:33">
      <c r="A77" s="319" t="s">
        <v>27</v>
      </c>
      <c r="B77" s="319"/>
      <c r="C77" s="319"/>
      <c r="D77" s="319"/>
      <c r="E77" s="126"/>
      <c r="F77" s="127">
        <f>SUM(F76)</f>
        <v>757</v>
      </c>
      <c r="G77" s="127">
        <f t="shared" ref="G77:U77" si="88">SUM(G76)</f>
        <v>735.59</v>
      </c>
      <c r="H77" s="127"/>
      <c r="I77" s="127">
        <f t="shared" si="88"/>
        <v>695.09</v>
      </c>
      <c r="J77" s="127">
        <f t="shared" si="88"/>
        <v>68.48</v>
      </c>
      <c r="K77" s="127">
        <f t="shared" si="88"/>
        <v>763.57</v>
      </c>
      <c r="L77" s="127"/>
      <c r="M77" s="127"/>
      <c r="N77" s="127"/>
      <c r="O77" s="153"/>
      <c r="P77" s="127">
        <f t="shared" si="88"/>
        <v>34.479999999999997</v>
      </c>
      <c r="Q77" s="127">
        <f t="shared" si="88"/>
        <v>0.3</v>
      </c>
      <c r="R77" s="127">
        <f t="shared" si="88"/>
        <v>34.779999999999994</v>
      </c>
      <c r="S77" s="73">
        <f t="shared" si="88"/>
        <v>31.79</v>
      </c>
      <c r="T77" s="73">
        <f t="shared" si="88"/>
        <v>2.99</v>
      </c>
      <c r="U77" s="245">
        <f t="shared" si="88"/>
        <v>34.78</v>
      </c>
      <c r="V77" s="73">
        <f>SUM(V76)</f>
        <v>31.79</v>
      </c>
      <c r="W77" s="73">
        <f>SUM(W76)</f>
        <v>2.99</v>
      </c>
      <c r="X77" s="178">
        <f>SUM(X76)</f>
        <v>34.78</v>
      </c>
      <c r="Y77" s="263">
        <f>X77/U77</f>
        <v>1</v>
      </c>
      <c r="Z77" s="281">
        <f>SUM(Z76)</f>
        <v>761.94</v>
      </c>
      <c r="AA77" s="185">
        <f>Z77/K77</f>
        <v>0.99786529067407048</v>
      </c>
      <c r="AB77" s="22">
        <f>SUM(AB76)</f>
        <v>0</v>
      </c>
      <c r="AC77" s="178">
        <f>SUM(AC76)</f>
        <v>0</v>
      </c>
      <c r="AD77" s="178">
        <f>SUM(AD76)</f>
        <v>0</v>
      </c>
      <c r="AE77" s="178">
        <f>SUM(AE76)</f>
        <v>1.6299999999999955</v>
      </c>
      <c r="AF77" s="125"/>
    </row>
    <row r="78" spans="1:33">
      <c r="A78" s="330" t="s">
        <v>361</v>
      </c>
      <c r="B78" s="330"/>
      <c r="C78" s="330"/>
      <c r="D78" s="330"/>
      <c r="E78" s="124"/>
      <c r="F78" s="123"/>
      <c r="G78" s="123"/>
      <c r="H78" s="123"/>
      <c r="I78" s="123"/>
      <c r="J78" s="123"/>
      <c r="K78" s="123"/>
      <c r="L78" s="123"/>
      <c r="M78" s="129"/>
      <c r="N78" s="129"/>
      <c r="O78" s="146"/>
      <c r="P78" s="123"/>
      <c r="Q78" s="123"/>
      <c r="R78" s="123"/>
      <c r="S78" s="71"/>
      <c r="T78" s="71"/>
      <c r="U78" s="239"/>
      <c r="V78" s="90"/>
      <c r="W78" s="90"/>
      <c r="X78" s="177"/>
      <c r="Y78" s="265"/>
      <c r="Z78" s="279"/>
      <c r="AA78" s="189"/>
      <c r="AB78" s="180"/>
      <c r="AC78" s="177"/>
      <c r="AD78" s="177"/>
      <c r="AE78" s="177"/>
      <c r="AF78" s="125"/>
    </row>
    <row r="79" spans="1:33" ht="157.5" customHeight="1">
      <c r="A79" s="329">
        <v>10</v>
      </c>
      <c r="B79" s="329">
        <v>90</v>
      </c>
      <c r="C79" s="124" t="s">
        <v>24</v>
      </c>
      <c r="D79" s="18" t="s">
        <v>362</v>
      </c>
      <c r="E79" s="124">
        <v>1</v>
      </c>
      <c r="F79" s="292">
        <v>1678.69</v>
      </c>
      <c r="G79" s="292">
        <v>1641.16</v>
      </c>
      <c r="H79" s="292" t="s">
        <v>363</v>
      </c>
      <c r="I79" s="292">
        <v>1640.59</v>
      </c>
      <c r="J79" s="292">
        <v>163.18</v>
      </c>
      <c r="K79" s="292">
        <f>J79+I79</f>
        <v>1803.77</v>
      </c>
      <c r="L79" s="292" t="s">
        <v>364</v>
      </c>
      <c r="M79" s="292" t="s">
        <v>311</v>
      </c>
      <c r="N79" s="292" t="s">
        <v>312</v>
      </c>
      <c r="O79" s="303" t="s">
        <v>430</v>
      </c>
      <c r="P79" s="123">
        <v>0</v>
      </c>
      <c r="Q79" s="123">
        <v>27.64</v>
      </c>
      <c r="R79" s="123">
        <f>SUM(P79:Q79)</f>
        <v>27.64</v>
      </c>
      <c r="S79" s="71">
        <v>2.2999999999999998</v>
      </c>
      <c r="T79" s="71">
        <v>24.44</v>
      </c>
      <c r="U79" s="239">
        <f>SUM(S79:T79)</f>
        <v>26.740000000000002</v>
      </c>
      <c r="V79" s="90">
        <v>2.2999999999999998</v>
      </c>
      <c r="W79" s="90">
        <v>24.44</v>
      </c>
      <c r="X79" s="180">
        <f>V79+W79</f>
        <v>26.740000000000002</v>
      </c>
      <c r="Y79" s="262">
        <f t="shared" ref="Y79:Y83" si="89">X79/U79</f>
        <v>1</v>
      </c>
      <c r="Z79" s="295">
        <v>1830.62</v>
      </c>
      <c r="AA79" s="299">
        <f>Z79/K79</f>
        <v>1.0148854898351785</v>
      </c>
      <c r="AB79" s="180">
        <f t="shared" ref="AB79:AB83" si="90">S79-V79</f>
        <v>0</v>
      </c>
      <c r="AC79" s="180">
        <f t="shared" ref="AC79:AC83" si="91">T79-W79</f>
        <v>0</v>
      </c>
      <c r="AD79" s="180">
        <f t="shared" ref="AD79:AD83" si="92">AB79+AC79</f>
        <v>0</v>
      </c>
      <c r="AE79" s="290">
        <f>K79-Z79</f>
        <v>-26.849999999999909</v>
      </c>
      <c r="AF79" s="337" t="s">
        <v>318</v>
      </c>
    </row>
    <row r="80" spans="1:33" ht="157.5" customHeight="1">
      <c r="A80" s="329"/>
      <c r="B80" s="329"/>
      <c r="C80" s="124" t="s">
        <v>25</v>
      </c>
      <c r="D80" s="18" t="s">
        <v>365</v>
      </c>
      <c r="E80" s="124">
        <v>1</v>
      </c>
      <c r="F80" s="292"/>
      <c r="G80" s="292"/>
      <c r="H80" s="292"/>
      <c r="I80" s="292"/>
      <c r="J80" s="292"/>
      <c r="K80" s="292"/>
      <c r="L80" s="292"/>
      <c r="M80" s="292"/>
      <c r="N80" s="292"/>
      <c r="O80" s="305"/>
      <c r="P80" s="123">
        <v>2.48</v>
      </c>
      <c r="Q80" s="123">
        <v>1</v>
      </c>
      <c r="R80" s="123">
        <f>SUM(P80:Q80)</f>
        <v>3.48</v>
      </c>
      <c r="S80" s="71">
        <v>0.38</v>
      </c>
      <c r="T80" s="71">
        <v>2.5</v>
      </c>
      <c r="U80" s="239">
        <f>SUM(S80:T80)</f>
        <v>2.88</v>
      </c>
      <c r="V80" s="90">
        <v>0.37999999999999545</v>
      </c>
      <c r="W80" s="90">
        <v>2.5</v>
      </c>
      <c r="X80" s="180">
        <f>V80+W80</f>
        <v>2.8799999999999955</v>
      </c>
      <c r="Y80" s="262">
        <f t="shared" si="89"/>
        <v>0.99999999999999845</v>
      </c>
      <c r="Z80" s="295"/>
      <c r="AA80" s="299"/>
      <c r="AB80" s="180">
        <f t="shared" si="90"/>
        <v>4.5519144009631418E-15</v>
      </c>
      <c r="AC80" s="180">
        <f t="shared" si="91"/>
        <v>0</v>
      </c>
      <c r="AD80" s="180">
        <f t="shared" si="92"/>
        <v>4.5519144009631418E-15</v>
      </c>
      <c r="AE80" s="290"/>
      <c r="AF80" s="338"/>
    </row>
    <row r="81" spans="1:33" ht="189" customHeight="1">
      <c r="A81" s="329">
        <v>11</v>
      </c>
      <c r="B81" s="329">
        <v>91</v>
      </c>
      <c r="C81" s="124" t="s">
        <v>24</v>
      </c>
      <c r="D81" s="18" t="s">
        <v>366</v>
      </c>
      <c r="E81" s="124">
        <v>73</v>
      </c>
      <c r="F81" s="292">
        <v>1999.41</v>
      </c>
      <c r="G81" s="292">
        <v>1958.27</v>
      </c>
      <c r="H81" s="292" t="s">
        <v>367</v>
      </c>
      <c r="I81" s="292">
        <v>2126.75</v>
      </c>
      <c r="J81" s="292">
        <v>210.66</v>
      </c>
      <c r="K81" s="292">
        <f>J81+I81</f>
        <v>2337.41</v>
      </c>
      <c r="L81" s="292" t="s">
        <v>342</v>
      </c>
      <c r="M81" s="292" t="s">
        <v>311</v>
      </c>
      <c r="N81" s="292" t="s">
        <v>312</v>
      </c>
      <c r="O81" s="303" t="s">
        <v>431</v>
      </c>
      <c r="P81" s="123">
        <v>0</v>
      </c>
      <c r="Q81" s="123">
        <v>15.77</v>
      </c>
      <c r="R81" s="123">
        <f>SUM(P81:Q81)</f>
        <v>15.77</v>
      </c>
      <c r="S81" s="71">
        <v>4</v>
      </c>
      <c r="T81" s="71">
        <v>9.0299999999999994</v>
      </c>
      <c r="U81" s="239">
        <f>SUM(S81:T81)</f>
        <v>13.03</v>
      </c>
      <c r="V81" s="71">
        <v>4</v>
      </c>
      <c r="W81" s="71">
        <v>9.0299999999999994</v>
      </c>
      <c r="X81" s="180">
        <f t="shared" ref="X81:X83" si="93">V81+W81</f>
        <v>13.03</v>
      </c>
      <c r="Y81" s="262">
        <f t="shared" si="89"/>
        <v>1</v>
      </c>
      <c r="Z81" s="295">
        <v>2349.42</v>
      </c>
      <c r="AA81" s="300">
        <f>Z81/K81</f>
        <v>1.0051381657475582</v>
      </c>
      <c r="AB81" s="180">
        <f t="shared" si="90"/>
        <v>0</v>
      </c>
      <c r="AC81" s="180">
        <f t="shared" si="91"/>
        <v>0</v>
      </c>
      <c r="AD81" s="180">
        <f t="shared" si="92"/>
        <v>0</v>
      </c>
      <c r="AE81" s="290">
        <f>K81-Z81</f>
        <v>-12.010000000000218</v>
      </c>
      <c r="AF81" s="290" t="s">
        <v>318</v>
      </c>
    </row>
    <row r="82" spans="1:33" ht="157.5">
      <c r="A82" s="329"/>
      <c r="B82" s="329"/>
      <c r="C82" s="124" t="s">
        <v>25</v>
      </c>
      <c r="D82" s="18" t="s">
        <v>368</v>
      </c>
      <c r="E82" s="124">
        <v>45</v>
      </c>
      <c r="F82" s="292"/>
      <c r="G82" s="292"/>
      <c r="H82" s="292"/>
      <c r="I82" s="292"/>
      <c r="J82" s="292"/>
      <c r="K82" s="292"/>
      <c r="L82" s="292"/>
      <c r="M82" s="292"/>
      <c r="N82" s="292"/>
      <c r="O82" s="304"/>
      <c r="P82" s="123">
        <v>0</v>
      </c>
      <c r="Q82" s="123">
        <v>14</v>
      </c>
      <c r="R82" s="123">
        <f>SUM(P82:Q82)</f>
        <v>14</v>
      </c>
      <c r="S82" s="71">
        <v>0</v>
      </c>
      <c r="T82" s="71">
        <v>11.98</v>
      </c>
      <c r="U82" s="239">
        <f>SUM(S82:T82)</f>
        <v>11.98</v>
      </c>
      <c r="V82" s="71">
        <v>0</v>
      </c>
      <c r="W82" s="71">
        <v>11.98</v>
      </c>
      <c r="X82" s="180">
        <f t="shared" si="93"/>
        <v>11.98</v>
      </c>
      <c r="Y82" s="262">
        <f t="shared" si="89"/>
        <v>1</v>
      </c>
      <c r="Z82" s="295"/>
      <c r="AA82" s="300"/>
      <c r="AB82" s="180">
        <f t="shared" si="90"/>
        <v>0</v>
      </c>
      <c r="AC82" s="180">
        <f t="shared" si="91"/>
        <v>0</v>
      </c>
      <c r="AD82" s="180">
        <f t="shared" si="92"/>
        <v>0</v>
      </c>
      <c r="AE82" s="290"/>
      <c r="AF82" s="290"/>
    </row>
    <row r="83" spans="1:33" ht="189">
      <c r="A83" s="329"/>
      <c r="B83" s="329"/>
      <c r="C83" s="124" t="s">
        <v>26</v>
      </c>
      <c r="D83" s="18" t="s">
        <v>369</v>
      </c>
      <c r="E83" s="124">
        <v>73</v>
      </c>
      <c r="F83" s="292"/>
      <c r="G83" s="292"/>
      <c r="H83" s="292"/>
      <c r="I83" s="292"/>
      <c r="J83" s="292"/>
      <c r="K83" s="292"/>
      <c r="L83" s="292"/>
      <c r="M83" s="292"/>
      <c r="N83" s="292"/>
      <c r="O83" s="305"/>
      <c r="P83" s="123">
        <v>10.52</v>
      </c>
      <c r="Q83" s="123">
        <v>0.3</v>
      </c>
      <c r="R83" s="123">
        <f>SUM(P83:Q83)</f>
        <v>10.82</v>
      </c>
      <c r="S83" s="71">
        <v>6.87</v>
      </c>
      <c r="T83" s="71">
        <v>1.52</v>
      </c>
      <c r="U83" s="239">
        <f>SUM(S83:T83)</f>
        <v>8.39</v>
      </c>
      <c r="V83" s="71">
        <v>6.87</v>
      </c>
      <c r="W83" s="71">
        <v>1.52</v>
      </c>
      <c r="X83" s="180">
        <f t="shared" si="93"/>
        <v>8.39</v>
      </c>
      <c r="Y83" s="262">
        <f t="shared" si="89"/>
        <v>1</v>
      </c>
      <c r="Z83" s="295"/>
      <c r="AA83" s="300"/>
      <c r="AB83" s="180">
        <f t="shared" si="90"/>
        <v>0</v>
      </c>
      <c r="AC83" s="180">
        <f t="shared" si="91"/>
        <v>0</v>
      </c>
      <c r="AD83" s="180">
        <f t="shared" si="92"/>
        <v>0</v>
      </c>
      <c r="AE83" s="290"/>
      <c r="AF83" s="290"/>
    </row>
    <row r="84" spans="1:33">
      <c r="A84" s="319" t="s">
        <v>27</v>
      </c>
      <c r="B84" s="319"/>
      <c r="C84" s="319"/>
      <c r="D84" s="319"/>
      <c r="E84" s="126"/>
      <c r="F84" s="127">
        <f>SUM(F79:F83)</f>
        <v>3678.1000000000004</v>
      </c>
      <c r="G84" s="127">
        <f t="shared" ref="G84:X84" si="94">SUM(G79:G83)</f>
        <v>3599.4300000000003</v>
      </c>
      <c r="H84" s="127"/>
      <c r="I84" s="127">
        <f t="shared" si="94"/>
        <v>3767.34</v>
      </c>
      <c r="J84" s="127">
        <f t="shared" si="94"/>
        <v>373.84000000000003</v>
      </c>
      <c r="K84" s="127">
        <f t="shared" si="94"/>
        <v>4141.18</v>
      </c>
      <c r="L84" s="127"/>
      <c r="M84" s="127"/>
      <c r="N84" s="127"/>
      <c r="O84" s="153"/>
      <c r="P84" s="127">
        <f t="shared" si="94"/>
        <v>13</v>
      </c>
      <c r="Q84" s="127">
        <f t="shared" si="94"/>
        <v>58.709999999999994</v>
      </c>
      <c r="R84" s="127">
        <f t="shared" si="94"/>
        <v>71.710000000000008</v>
      </c>
      <c r="S84" s="73">
        <f t="shared" si="94"/>
        <v>13.55</v>
      </c>
      <c r="T84" s="73">
        <f t="shared" si="94"/>
        <v>49.470000000000006</v>
      </c>
      <c r="U84" s="245">
        <f t="shared" si="94"/>
        <v>63.019999999999996</v>
      </c>
      <c r="V84" s="73">
        <f t="shared" si="94"/>
        <v>13.549999999999995</v>
      </c>
      <c r="W84" s="73">
        <f t="shared" si="94"/>
        <v>49.470000000000006</v>
      </c>
      <c r="X84" s="178">
        <f t="shared" si="94"/>
        <v>63.019999999999996</v>
      </c>
      <c r="Y84" s="263">
        <f>X84/U84</f>
        <v>1</v>
      </c>
      <c r="Z84" s="281">
        <f>SUM(Z79:Z83)</f>
        <v>4180.04</v>
      </c>
      <c r="AA84" s="190">
        <f>Z84/K84</f>
        <v>1.009383798820626</v>
      </c>
      <c r="AB84" s="22">
        <f>SUM(AB79:AB83)</f>
        <v>4.5519144009631418E-15</v>
      </c>
      <c r="AC84" s="22">
        <f>SUM(AC79:AC83)</f>
        <v>0</v>
      </c>
      <c r="AD84" s="178">
        <f>SUM(AD79:AD83)</f>
        <v>4.5519144009631418E-15</v>
      </c>
      <c r="AE84" s="178">
        <f>SUM(AE79:AE83)</f>
        <v>-38.860000000000127</v>
      </c>
      <c r="AF84" s="125"/>
    </row>
    <row r="85" spans="1:33" s="94" customFormat="1">
      <c r="A85" s="320" t="s">
        <v>416</v>
      </c>
      <c r="B85" s="321"/>
      <c r="C85" s="321"/>
      <c r="D85" s="321"/>
      <c r="E85" s="162"/>
      <c r="F85" s="97">
        <f>F84+F77+F74+F60+F51</f>
        <v>22267.420000000002</v>
      </c>
      <c r="G85" s="97">
        <f>G84+G77+G74+G60+G51</f>
        <v>21513.87</v>
      </c>
      <c r="H85" s="97"/>
      <c r="I85" s="97">
        <f>I84+I77+I74+I60+I51</f>
        <v>24419.35</v>
      </c>
      <c r="J85" s="97">
        <f t="shared" ref="J85:K85" si="95">J84+J77+J74+J60+J51</f>
        <v>3223.06</v>
      </c>
      <c r="K85" s="97">
        <f t="shared" si="95"/>
        <v>27642.410000000003</v>
      </c>
      <c r="L85" s="97"/>
      <c r="M85" s="97"/>
      <c r="N85" s="97"/>
      <c r="O85" s="97"/>
      <c r="P85" s="97">
        <f t="shared" ref="P85:W85" si="96">P84+P77+P74+P60+P51</f>
        <v>334.69</v>
      </c>
      <c r="Q85" s="97">
        <f t="shared" si="96"/>
        <v>275.56</v>
      </c>
      <c r="R85" s="97">
        <f t="shared" si="96"/>
        <v>610.25</v>
      </c>
      <c r="S85" s="97">
        <f t="shared" si="96"/>
        <v>268.63</v>
      </c>
      <c r="T85" s="97">
        <f t="shared" si="96"/>
        <v>293.44</v>
      </c>
      <c r="U85" s="245">
        <f t="shared" si="96"/>
        <v>562.06999999999994</v>
      </c>
      <c r="V85" s="97">
        <f t="shared" si="96"/>
        <v>268.62999999999994</v>
      </c>
      <c r="W85" s="97">
        <f t="shared" si="96"/>
        <v>293.44099999999997</v>
      </c>
      <c r="X85" s="97">
        <f>X84+X77+X74+X60+X51</f>
        <v>562.0709999999998</v>
      </c>
      <c r="Y85" s="260">
        <f>X85/U85</f>
        <v>1.0000017791378295</v>
      </c>
      <c r="Z85" s="281">
        <f t="shared" ref="Z85" si="97">Z84+Z77+Z74+Z60+Z51</f>
        <v>27556.739999999998</v>
      </c>
      <c r="AA85" s="191">
        <f>Z85/K85</f>
        <v>0.99690077674124633</v>
      </c>
      <c r="AB85" s="97">
        <f t="shared" ref="AB85:AE85" si="98">AB84+AB77+AB74+AB60+AB51</f>
        <v>6.1395333261771157E-14</v>
      </c>
      <c r="AC85" s="97">
        <f t="shared" si="98"/>
        <v>-9.9999999993016786E-4</v>
      </c>
      <c r="AD85" s="97">
        <f t="shared" si="98"/>
        <v>-9.9999999986877253E-4</v>
      </c>
      <c r="AE85" s="97">
        <f t="shared" si="98"/>
        <v>85.670000000000414</v>
      </c>
      <c r="AF85" s="96"/>
      <c r="AG85" s="211"/>
    </row>
    <row r="86" spans="1:33">
      <c r="A86" s="341" t="s">
        <v>370</v>
      </c>
      <c r="B86" s="342"/>
      <c r="C86" s="342"/>
      <c r="D86" s="342"/>
      <c r="E86" s="343"/>
      <c r="F86" s="127"/>
      <c r="G86" s="127"/>
      <c r="H86" s="127"/>
      <c r="I86" s="127"/>
      <c r="J86" s="127"/>
      <c r="K86" s="127"/>
      <c r="L86" s="127"/>
      <c r="M86" s="127"/>
      <c r="N86" s="127"/>
      <c r="O86" s="153"/>
      <c r="P86" s="127"/>
      <c r="Q86" s="127"/>
      <c r="R86" s="127"/>
      <c r="S86" s="73"/>
      <c r="T86" s="73"/>
      <c r="U86" s="245"/>
      <c r="V86" s="73"/>
      <c r="W86" s="73"/>
      <c r="X86" s="178"/>
      <c r="Y86" s="260"/>
      <c r="Z86" s="281"/>
      <c r="AA86" s="190"/>
      <c r="AB86" s="22"/>
      <c r="AC86" s="22"/>
      <c r="AD86" s="178"/>
      <c r="AE86" s="178"/>
      <c r="AF86" s="125"/>
    </row>
    <row r="87" spans="1:33">
      <c r="A87" s="330" t="s">
        <v>371</v>
      </c>
      <c r="B87" s="330"/>
      <c r="C87" s="330"/>
      <c r="D87" s="330"/>
      <c r="E87" s="124"/>
      <c r="F87" s="123"/>
      <c r="G87" s="123"/>
      <c r="H87" s="123"/>
      <c r="I87" s="123"/>
      <c r="J87" s="123"/>
      <c r="K87" s="123"/>
      <c r="L87" s="123"/>
      <c r="M87" s="123"/>
      <c r="N87" s="123"/>
      <c r="O87" s="145"/>
      <c r="P87" s="123"/>
      <c r="Q87" s="123"/>
      <c r="R87" s="123"/>
      <c r="S87" s="71"/>
      <c r="T87" s="71"/>
      <c r="U87" s="239"/>
      <c r="V87" s="90"/>
      <c r="W87" s="90"/>
      <c r="X87" s="177"/>
      <c r="Y87" s="265"/>
      <c r="Z87" s="279"/>
      <c r="AA87" s="189"/>
      <c r="AB87" s="180"/>
      <c r="AC87" s="180"/>
      <c r="AD87" s="177"/>
      <c r="AE87" s="177"/>
      <c r="AF87" s="125"/>
    </row>
    <row r="88" spans="1:33" ht="189">
      <c r="A88" s="124">
        <v>1</v>
      </c>
      <c r="B88" s="329">
        <v>92</v>
      </c>
      <c r="C88" s="329"/>
      <c r="D88" s="18" t="s">
        <v>372</v>
      </c>
      <c r="E88" s="124">
        <v>30</v>
      </c>
      <c r="F88" s="123">
        <v>2551.42</v>
      </c>
      <c r="G88" s="123">
        <v>2471.58</v>
      </c>
      <c r="H88" s="123" t="s">
        <v>373</v>
      </c>
      <c r="I88" s="123">
        <v>2962.74</v>
      </c>
      <c r="J88" s="123">
        <v>295.66000000000003</v>
      </c>
      <c r="K88" s="123">
        <f>J88+I88</f>
        <v>3258.3999999999996</v>
      </c>
      <c r="L88" s="123" t="s">
        <v>374</v>
      </c>
      <c r="M88" s="129">
        <v>41691</v>
      </c>
      <c r="N88" s="129">
        <v>42025</v>
      </c>
      <c r="O88" s="146" t="s">
        <v>432</v>
      </c>
      <c r="P88" s="28">
        <v>25.5</v>
      </c>
      <c r="Q88" s="28">
        <v>40.83</v>
      </c>
      <c r="R88" s="123">
        <v>66.33</v>
      </c>
      <c r="S88" s="89">
        <v>9.84</v>
      </c>
      <c r="T88" s="89">
        <v>51.49</v>
      </c>
      <c r="U88" s="239">
        <f>SUM(S88:T88)</f>
        <v>61.33</v>
      </c>
      <c r="V88" s="89">
        <v>9.84</v>
      </c>
      <c r="W88" s="89">
        <v>51.49</v>
      </c>
      <c r="X88" s="180">
        <f t="shared" ref="X88:X96" si="99">V88+W88</f>
        <v>61.33</v>
      </c>
      <c r="Y88" s="262">
        <f t="shared" ref="Y88:Y96" si="100">X88/U88</f>
        <v>1</v>
      </c>
      <c r="Z88" s="279">
        <v>3212.93</v>
      </c>
      <c r="AA88" s="187">
        <f>Z88/K88</f>
        <v>0.98604529830591703</v>
      </c>
      <c r="AB88" s="180">
        <f t="shared" ref="AB88:AB96" si="101">S88-V88</f>
        <v>0</v>
      </c>
      <c r="AC88" s="180">
        <f t="shared" ref="AC88:AC96" si="102">T88-W88</f>
        <v>0</v>
      </c>
      <c r="AD88" s="180">
        <f t="shared" ref="AD88:AD95" si="103">AB88+AC88</f>
        <v>0</v>
      </c>
      <c r="AE88" s="177">
        <f>K88-Z88</f>
        <v>45.4699999999998</v>
      </c>
      <c r="AF88" s="142" t="s">
        <v>318</v>
      </c>
    </row>
    <row r="89" spans="1:33" ht="209.25" customHeight="1">
      <c r="A89" s="124">
        <v>2</v>
      </c>
      <c r="B89" s="329">
        <v>93</v>
      </c>
      <c r="C89" s="329"/>
      <c r="D89" s="18" t="s">
        <v>375</v>
      </c>
      <c r="E89" s="124">
        <v>31</v>
      </c>
      <c r="F89" s="123">
        <v>1635.19</v>
      </c>
      <c r="G89" s="123">
        <v>1587.56</v>
      </c>
      <c r="H89" s="123" t="s">
        <v>376</v>
      </c>
      <c r="I89" s="123">
        <v>1777.8</v>
      </c>
      <c r="J89" s="123">
        <v>177.31</v>
      </c>
      <c r="K89" s="123">
        <f t="shared" ref="K89:K91" si="104">J89+I89</f>
        <v>1955.11</v>
      </c>
      <c r="L89" s="123" t="s">
        <v>377</v>
      </c>
      <c r="M89" s="129">
        <v>41636</v>
      </c>
      <c r="N89" s="205" t="s">
        <v>442</v>
      </c>
      <c r="O89" s="146" t="s">
        <v>433</v>
      </c>
      <c r="P89" s="28">
        <v>7.41</v>
      </c>
      <c r="Q89" s="29">
        <v>28.74</v>
      </c>
      <c r="R89" s="123">
        <v>36.15</v>
      </c>
      <c r="S89" s="89">
        <v>1</v>
      </c>
      <c r="T89" s="91">
        <v>35.520000000000003</v>
      </c>
      <c r="U89" s="239">
        <f>SUM(S89:T89)</f>
        <v>36.520000000000003</v>
      </c>
      <c r="V89" s="90">
        <v>1</v>
      </c>
      <c r="W89" s="90">
        <v>35.520000000000003</v>
      </c>
      <c r="X89" s="180">
        <f t="shared" si="99"/>
        <v>36.520000000000003</v>
      </c>
      <c r="Y89" s="262">
        <f t="shared" si="100"/>
        <v>1</v>
      </c>
      <c r="Z89" s="279">
        <v>1940.72</v>
      </c>
      <c r="AA89" s="187">
        <f>Z89/K89</f>
        <v>0.9926398003181407</v>
      </c>
      <c r="AB89" s="180">
        <f t="shared" si="101"/>
        <v>0</v>
      </c>
      <c r="AC89" s="180">
        <f t="shared" si="102"/>
        <v>0</v>
      </c>
      <c r="AD89" s="180">
        <f t="shared" si="103"/>
        <v>0</v>
      </c>
      <c r="AE89" s="177">
        <f>K89-Z89</f>
        <v>14.389999999999873</v>
      </c>
      <c r="AF89" s="125" t="s">
        <v>318</v>
      </c>
    </row>
    <row r="90" spans="1:33" ht="204" customHeight="1">
      <c r="A90" s="124">
        <v>3</v>
      </c>
      <c r="B90" s="329">
        <v>94</v>
      </c>
      <c r="C90" s="329"/>
      <c r="D90" s="18" t="s">
        <v>378</v>
      </c>
      <c r="E90" s="124">
        <v>83</v>
      </c>
      <c r="F90" s="123">
        <v>1718.39</v>
      </c>
      <c r="G90" s="123">
        <v>1668.19</v>
      </c>
      <c r="H90" s="123" t="s">
        <v>379</v>
      </c>
      <c r="I90" s="123">
        <v>1932.42</v>
      </c>
      <c r="J90" s="123">
        <v>193.12</v>
      </c>
      <c r="K90" s="123">
        <f t="shared" si="104"/>
        <v>2125.54</v>
      </c>
      <c r="L90" s="123" t="s">
        <v>374</v>
      </c>
      <c r="M90" s="129">
        <v>41636</v>
      </c>
      <c r="N90" s="129">
        <v>41970</v>
      </c>
      <c r="O90" s="146" t="s">
        <v>427</v>
      </c>
      <c r="P90" s="123">
        <v>14.18</v>
      </c>
      <c r="Q90" s="134">
        <v>30.39</v>
      </c>
      <c r="R90" s="123">
        <v>44.57</v>
      </c>
      <c r="S90" s="71">
        <v>0</v>
      </c>
      <c r="T90" s="92">
        <v>29.83</v>
      </c>
      <c r="U90" s="239">
        <f>SUM(S90:T90)</f>
        <v>29.83</v>
      </c>
      <c r="V90" s="90">
        <v>0</v>
      </c>
      <c r="W90" s="90">
        <v>29.83</v>
      </c>
      <c r="X90" s="180">
        <f t="shared" si="99"/>
        <v>29.83</v>
      </c>
      <c r="Y90" s="262">
        <f t="shared" si="100"/>
        <v>1</v>
      </c>
      <c r="Z90" s="279">
        <v>2101.31</v>
      </c>
      <c r="AA90" s="187">
        <f>Z90/K90</f>
        <v>0.98860054386179508</v>
      </c>
      <c r="AB90" s="180">
        <f t="shared" si="101"/>
        <v>0</v>
      </c>
      <c r="AC90" s="180">
        <f t="shared" si="102"/>
        <v>0</v>
      </c>
      <c r="AD90" s="180">
        <f t="shared" si="103"/>
        <v>0</v>
      </c>
      <c r="AE90" s="177">
        <f>K90-Z90</f>
        <v>24.230000000000018</v>
      </c>
      <c r="AF90" s="125" t="s">
        <v>318</v>
      </c>
    </row>
    <row r="91" spans="1:33" ht="157.5" customHeight="1">
      <c r="A91" s="124">
        <v>4</v>
      </c>
      <c r="B91" s="329">
        <v>95</v>
      </c>
      <c r="C91" s="329"/>
      <c r="D91" s="18" t="s">
        <v>380</v>
      </c>
      <c r="E91" s="124">
        <v>73</v>
      </c>
      <c r="F91" s="123">
        <v>2161.2600000000002</v>
      </c>
      <c r="G91" s="123">
        <v>2098.31</v>
      </c>
      <c r="H91" s="123" t="s">
        <v>381</v>
      </c>
      <c r="I91" s="123">
        <v>2552.2199999999998</v>
      </c>
      <c r="J91" s="123">
        <v>237.79</v>
      </c>
      <c r="K91" s="123">
        <f t="shared" si="104"/>
        <v>2790.0099999999998</v>
      </c>
      <c r="L91" s="123" t="s">
        <v>382</v>
      </c>
      <c r="M91" s="129">
        <v>41636</v>
      </c>
      <c r="N91" s="129">
        <v>41970</v>
      </c>
      <c r="O91" s="146" t="s">
        <v>426</v>
      </c>
      <c r="P91" s="123">
        <v>21.23</v>
      </c>
      <c r="Q91" s="123">
        <v>34.729999999999997</v>
      </c>
      <c r="R91" s="123">
        <v>55.96</v>
      </c>
      <c r="S91" s="71">
        <v>10.76</v>
      </c>
      <c r="T91" s="71">
        <v>45.2</v>
      </c>
      <c r="U91" s="239">
        <f>SUM(S91:T91)</f>
        <v>55.96</v>
      </c>
      <c r="V91" s="90">
        <v>10.76</v>
      </c>
      <c r="W91" s="90">
        <v>45.2</v>
      </c>
      <c r="X91" s="180">
        <f t="shared" si="99"/>
        <v>55.96</v>
      </c>
      <c r="Y91" s="262">
        <f t="shared" si="100"/>
        <v>1</v>
      </c>
      <c r="Z91" s="279">
        <v>2768.72</v>
      </c>
      <c r="AA91" s="187">
        <f>Z91/K91</f>
        <v>0.9923692029777671</v>
      </c>
      <c r="AB91" s="180">
        <f t="shared" si="101"/>
        <v>0</v>
      </c>
      <c r="AC91" s="180">
        <f t="shared" si="102"/>
        <v>0</v>
      </c>
      <c r="AD91" s="180">
        <f t="shared" si="103"/>
        <v>0</v>
      </c>
      <c r="AE91" s="177">
        <f>K91-Z91</f>
        <v>21.289999999999964</v>
      </c>
      <c r="AF91" s="142" t="s">
        <v>318</v>
      </c>
    </row>
    <row r="92" spans="1:33" ht="157.5" customHeight="1">
      <c r="A92" s="329">
        <v>5</v>
      </c>
      <c r="B92" s="329">
        <v>96</v>
      </c>
      <c r="C92" s="124" t="s">
        <v>24</v>
      </c>
      <c r="D92" s="18" t="s">
        <v>383</v>
      </c>
      <c r="E92" s="124">
        <v>34</v>
      </c>
      <c r="F92" s="292">
        <v>2222.73</v>
      </c>
      <c r="G92" s="292">
        <v>2156.8200000000002</v>
      </c>
      <c r="H92" s="292" t="s">
        <v>384</v>
      </c>
      <c r="I92" s="292">
        <v>2633.1</v>
      </c>
      <c r="J92" s="292">
        <v>262.76</v>
      </c>
      <c r="K92" s="292">
        <f>J92+I92</f>
        <v>2895.8599999999997</v>
      </c>
      <c r="L92" s="292" t="s">
        <v>385</v>
      </c>
      <c r="M92" s="328">
        <v>41636</v>
      </c>
      <c r="N92" s="328">
        <v>41970</v>
      </c>
      <c r="O92" s="309" t="s">
        <v>254</v>
      </c>
      <c r="P92" s="28">
        <v>10.199999999999999</v>
      </c>
      <c r="Q92" s="29">
        <v>6.78</v>
      </c>
      <c r="R92" s="123">
        <f>P92+Q92</f>
        <v>16.98</v>
      </c>
      <c r="S92" s="89">
        <v>5.4</v>
      </c>
      <c r="T92" s="91">
        <v>11.4</v>
      </c>
      <c r="U92" s="239">
        <f>S92+T92</f>
        <v>16.8</v>
      </c>
      <c r="V92" s="89">
        <v>5.4</v>
      </c>
      <c r="W92" s="89">
        <v>11.4</v>
      </c>
      <c r="X92" s="180">
        <f t="shared" si="99"/>
        <v>16.8</v>
      </c>
      <c r="Y92" s="262">
        <f t="shared" si="100"/>
        <v>1</v>
      </c>
      <c r="Z92" s="298">
        <v>2883.91</v>
      </c>
      <c r="AA92" s="299">
        <f>Z92/K92</f>
        <v>0.99587341929513173</v>
      </c>
      <c r="AB92" s="180">
        <f t="shared" si="101"/>
        <v>0</v>
      </c>
      <c r="AC92" s="180">
        <f t="shared" si="102"/>
        <v>0</v>
      </c>
      <c r="AD92" s="180">
        <f t="shared" si="103"/>
        <v>0</v>
      </c>
      <c r="AE92" s="292">
        <f>K92-Z92</f>
        <v>11.949999999999818</v>
      </c>
      <c r="AF92" s="303" t="s">
        <v>318</v>
      </c>
    </row>
    <row r="93" spans="1:33" ht="157.5">
      <c r="A93" s="329"/>
      <c r="B93" s="329"/>
      <c r="C93" s="124" t="s">
        <v>25</v>
      </c>
      <c r="D93" s="18" t="s">
        <v>386</v>
      </c>
      <c r="E93" s="124">
        <v>1</v>
      </c>
      <c r="F93" s="292"/>
      <c r="G93" s="292"/>
      <c r="H93" s="292"/>
      <c r="I93" s="292"/>
      <c r="J93" s="292"/>
      <c r="K93" s="292"/>
      <c r="L93" s="292"/>
      <c r="M93" s="328"/>
      <c r="N93" s="328"/>
      <c r="O93" s="310"/>
      <c r="P93" s="28">
        <v>9.23</v>
      </c>
      <c r="Q93" s="29">
        <v>14.02</v>
      </c>
      <c r="R93" s="123">
        <f>P93+Q93</f>
        <v>23.25</v>
      </c>
      <c r="S93" s="89">
        <v>4.51</v>
      </c>
      <c r="T93" s="91">
        <v>18.78</v>
      </c>
      <c r="U93" s="239">
        <f>S93+T93</f>
        <v>23.29</v>
      </c>
      <c r="V93" s="90">
        <v>4.51</v>
      </c>
      <c r="W93" s="90">
        <v>18.776</v>
      </c>
      <c r="X93" s="180">
        <f t="shared" si="99"/>
        <v>23.286000000000001</v>
      </c>
      <c r="Y93" s="262">
        <f t="shared" si="100"/>
        <v>0.99982825246887086</v>
      </c>
      <c r="Z93" s="298"/>
      <c r="AA93" s="299"/>
      <c r="AB93" s="180">
        <f t="shared" si="101"/>
        <v>0</v>
      </c>
      <c r="AC93" s="180">
        <f t="shared" si="102"/>
        <v>4.0000000000013358E-3</v>
      </c>
      <c r="AD93" s="180">
        <f t="shared" si="103"/>
        <v>4.0000000000013358E-3</v>
      </c>
      <c r="AE93" s="292"/>
      <c r="AF93" s="304"/>
    </row>
    <row r="94" spans="1:33" ht="157.5">
      <c r="A94" s="329"/>
      <c r="B94" s="329"/>
      <c r="C94" s="124" t="s">
        <v>337</v>
      </c>
      <c r="D94" s="18" t="s">
        <v>387</v>
      </c>
      <c r="E94" s="124">
        <v>45</v>
      </c>
      <c r="F94" s="292"/>
      <c r="G94" s="292"/>
      <c r="H94" s="292"/>
      <c r="I94" s="292"/>
      <c r="J94" s="292"/>
      <c r="K94" s="292"/>
      <c r="L94" s="292"/>
      <c r="M94" s="328"/>
      <c r="N94" s="328"/>
      <c r="O94" s="311"/>
      <c r="P94" s="28">
        <v>43.12</v>
      </c>
      <c r="Q94" s="29">
        <v>0</v>
      </c>
      <c r="R94" s="123">
        <f>P94+Q94</f>
        <v>43.12</v>
      </c>
      <c r="S94" s="89">
        <v>37.72</v>
      </c>
      <c r="T94" s="91">
        <v>5.4</v>
      </c>
      <c r="U94" s="239">
        <f>S94+T94</f>
        <v>43.12</v>
      </c>
      <c r="V94" s="90">
        <v>37.72</v>
      </c>
      <c r="W94" s="90">
        <v>5.4</v>
      </c>
      <c r="X94" s="180">
        <f t="shared" si="99"/>
        <v>43.12</v>
      </c>
      <c r="Y94" s="262">
        <f t="shared" si="100"/>
        <v>1</v>
      </c>
      <c r="Z94" s="298"/>
      <c r="AA94" s="299"/>
      <c r="AB94" s="180">
        <f t="shared" si="101"/>
        <v>0</v>
      </c>
      <c r="AC94" s="180">
        <f t="shared" si="102"/>
        <v>0</v>
      </c>
      <c r="AD94" s="180">
        <f t="shared" si="103"/>
        <v>0</v>
      </c>
      <c r="AE94" s="292"/>
      <c r="AF94" s="305"/>
    </row>
    <row r="95" spans="1:33" ht="157.5">
      <c r="A95" s="329">
        <v>6</v>
      </c>
      <c r="B95" s="329">
        <v>97</v>
      </c>
      <c r="C95" s="124" t="s">
        <v>24</v>
      </c>
      <c r="D95" s="18" t="s">
        <v>388</v>
      </c>
      <c r="E95" s="124">
        <v>55</v>
      </c>
      <c r="F95" s="292">
        <v>1261.53</v>
      </c>
      <c r="G95" s="292">
        <v>1224.99</v>
      </c>
      <c r="H95" s="292" t="s">
        <v>389</v>
      </c>
      <c r="I95" s="292">
        <v>1492.94</v>
      </c>
      <c r="J95" s="292">
        <v>147.36000000000001</v>
      </c>
      <c r="K95" s="292">
        <f>J95+I95</f>
        <v>1640.3000000000002</v>
      </c>
      <c r="L95" s="292" t="s">
        <v>385</v>
      </c>
      <c r="M95" s="328">
        <v>41634</v>
      </c>
      <c r="N95" s="328">
        <v>41968</v>
      </c>
      <c r="O95" s="309" t="s">
        <v>424</v>
      </c>
      <c r="P95" s="123">
        <v>0</v>
      </c>
      <c r="Q95" s="123">
        <v>9</v>
      </c>
      <c r="R95" s="37">
        <f>P95+Q95</f>
        <v>9</v>
      </c>
      <c r="S95" s="71">
        <v>0</v>
      </c>
      <c r="T95" s="71">
        <v>8.9</v>
      </c>
      <c r="U95" s="239">
        <f>S95+T95</f>
        <v>8.9</v>
      </c>
      <c r="V95" s="90">
        <v>0</v>
      </c>
      <c r="W95" s="90">
        <v>8.9</v>
      </c>
      <c r="X95" s="180">
        <f t="shared" si="99"/>
        <v>8.9</v>
      </c>
      <c r="Y95" s="262">
        <f t="shared" si="100"/>
        <v>1</v>
      </c>
      <c r="Z95" s="295">
        <v>1635.75</v>
      </c>
      <c r="AA95" s="299">
        <f>Z95/K95</f>
        <v>0.99722611717368759</v>
      </c>
      <c r="AB95" s="180">
        <f t="shared" si="101"/>
        <v>0</v>
      </c>
      <c r="AC95" s="180">
        <f t="shared" si="102"/>
        <v>0</v>
      </c>
      <c r="AD95" s="180">
        <f t="shared" si="103"/>
        <v>0</v>
      </c>
      <c r="AE95" s="290">
        <f>K95-Z95</f>
        <v>4.5500000000001819</v>
      </c>
      <c r="AF95" s="337" t="s">
        <v>318</v>
      </c>
    </row>
    <row r="96" spans="1:33" ht="157.5">
      <c r="A96" s="329"/>
      <c r="B96" s="329"/>
      <c r="C96" s="124" t="s">
        <v>25</v>
      </c>
      <c r="D96" s="18" t="s">
        <v>390</v>
      </c>
      <c r="E96" s="124">
        <v>54</v>
      </c>
      <c r="F96" s="292"/>
      <c r="G96" s="292"/>
      <c r="H96" s="292"/>
      <c r="I96" s="292"/>
      <c r="J96" s="292"/>
      <c r="K96" s="292"/>
      <c r="L96" s="292"/>
      <c r="M96" s="328"/>
      <c r="N96" s="328"/>
      <c r="O96" s="311"/>
      <c r="P96" s="123">
        <v>26.2</v>
      </c>
      <c r="Q96" s="123">
        <v>10</v>
      </c>
      <c r="R96" s="37">
        <f>P96+Q96</f>
        <v>36.200000000000003</v>
      </c>
      <c r="S96" s="71">
        <v>0</v>
      </c>
      <c r="T96" s="71">
        <v>16.899999999999999</v>
      </c>
      <c r="U96" s="239">
        <f>S96+T96</f>
        <v>16.899999999999999</v>
      </c>
      <c r="V96" s="90">
        <v>0</v>
      </c>
      <c r="W96" s="90">
        <v>16.899999999999999</v>
      </c>
      <c r="X96" s="180">
        <f t="shared" si="99"/>
        <v>16.899999999999999</v>
      </c>
      <c r="Y96" s="262">
        <f t="shared" si="100"/>
        <v>1</v>
      </c>
      <c r="Z96" s="295"/>
      <c r="AA96" s="299"/>
      <c r="AB96" s="180">
        <f t="shared" si="101"/>
        <v>0</v>
      </c>
      <c r="AC96" s="180">
        <f t="shared" si="102"/>
        <v>0</v>
      </c>
      <c r="AD96" s="180">
        <f>AB96+AC96</f>
        <v>0</v>
      </c>
      <c r="AE96" s="290"/>
      <c r="AF96" s="338"/>
    </row>
    <row r="97" spans="1:33">
      <c r="A97" s="319" t="s">
        <v>27</v>
      </c>
      <c r="B97" s="319"/>
      <c r="C97" s="319"/>
      <c r="D97" s="319"/>
      <c r="E97" s="126"/>
      <c r="F97" s="127">
        <f>SUM(F88:F96)</f>
        <v>11550.520000000002</v>
      </c>
      <c r="G97" s="127">
        <f>SUM(G88:G96)</f>
        <v>11207.449999999999</v>
      </c>
      <c r="H97" s="127"/>
      <c r="I97" s="127">
        <f>SUM(I88:I96)</f>
        <v>13351.220000000001</v>
      </c>
      <c r="J97" s="127">
        <f t="shared" ref="J97:K97" si="105">SUM(J88:J96)</f>
        <v>1314</v>
      </c>
      <c r="K97" s="127">
        <f t="shared" si="105"/>
        <v>14665.219999999998</v>
      </c>
      <c r="L97" s="127"/>
      <c r="M97" s="127"/>
      <c r="N97" s="127"/>
      <c r="O97" s="153"/>
      <c r="P97" s="127">
        <f t="shared" ref="P97:X97" si="106">SUM(P88:P96)</f>
        <v>157.07</v>
      </c>
      <c r="Q97" s="127">
        <f t="shared" si="106"/>
        <v>174.49</v>
      </c>
      <c r="R97" s="127">
        <f t="shared" si="106"/>
        <v>331.55999999999995</v>
      </c>
      <c r="S97" s="73">
        <f t="shared" si="106"/>
        <v>69.22999999999999</v>
      </c>
      <c r="T97" s="73">
        <f t="shared" si="106"/>
        <v>223.42000000000004</v>
      </c>
      <c r="U97" s="245">
        <f t="shared" si="106"/>
        <v>292.64999999999992</v>
      </c>
      <c r="V97" s="73">
        <f t="shared" si="106"/>
        <v>69.22999999999999</v>
      </c>
      <c r="W97" s="73">
        <f t="shared" si="106"/>
        <v>223.41600000000005</v>
      </c>
      <c r="X97" s="178">
        <f t="shared" si="106"/>
        <v>292.64599999999996</v>
      </c>
      <c r="Y97" s="263">
        <f>X97/U97</f>
        <v>0.99998633179566043</v>
      </c>
      <c r="Z97" s="281">
        <f t="shared" ref="Z97" si="107">SUM(Z88:Z96)</f>
        <v>14543.339999999998</v>
      </c>
      <c r="AA97" s="190">
        <f>Z97/K97</f>
        <v>0.9916891802509612</v>
      </c>
      <c r="AB97" s="22">
        <f>SUM(AB88:AB96)</f>
        <v>0</v>
      </c>
      <c r="AC97" s="22">
        <f>SUM(AC88:AC96)</f>
        <v>4.0000000000013358E-3</v>
      </c>
      <c r="AD97" s="178">
        <f>SUM(AD88:AD96)</f>
        <v>4.0000000000013358E-3</v>
      </c>
      <c r="AE97" s="178">
        <f>SUM(AE88:AE96)</f>
        <v>121.87999999999965</v>
      </c>
      <c r="AF97" s="290"/>
    </row>
    <row r="98" spans="1:33">
      <c r="A98" s="330" t="s">
        <v>391</v>
      </c>
      <c r="B98" s="330"/>
      <c r="C98" s="330"/>
      <c r="D98" s="330"/>
      <c r="E98" s="124"/>
      <c r="F98" s="123"/>
      <c r="G98" s="123"/>
      <c r="H98" s="123"/>
      <c r="I98" s="123"/>
      <c r="J98" s="123"/>
      <c r="K98" s="123"/>
      <c r="L98" s="123"/>
      <c r="M98" s="129"/>
      <c r="N98" s="129"/>
      <c r="O98" s="146"/>
      <c r="P98" s="123"/>
      <c r="Q98" s="123"/>
      <c r="R98" s="123"/>
      <c r="S98" s="71"/>
      <c r="T98" s="71"/>
      <c r="U98" s="239"/>
      <c r="V98" s="90"/>
      <c r="W98" s="90"/>
      <c r="X98" s="177"/>
      <c r="Y98" s="265"/>
      <c r="Z98" s="279"/>
      <c r="AA98" s="189"/>
      <c r="AB98" s="180"/>
      <c r="AC98" s="180"/>
      <c r="AD98" s="177"/>
      <c r="AE98" s="177"/>
      <c r="AF98" s="290"/>
    </row>
    <row r="99" spans="1:33" ht="139.5" customHeight="1">
      <c r="A99" s="329">
        <v>7</v>
      </c>
      <c r="B99" s="329">
        <v>98</v>
      </c>
      <c r="C99" s="124" t="s">
        <v>24</v>
      </c>
      <c r="D99" s="18" t="s">
        <v>392</v>
      </c>
      <c r="E99" s="124"/>
      <c r="F99" s="292">
        <v>2291.8200000000002</v>
      </c>
      <c r="G99" s="292">
        <v>2221.75</v>
      </c>
      <c r="H99" s="333" t="s">
        <v>393</v>
      </c>
      <c r="I99" s="335">
        <v>2448.85</v>
      </c>
      <c r="J99" s="335">
        <v>243.74</v>
      </c>
      <c r="K99" s="335">
        <f>J99+I99</f>
        <v>2692.59</v>
      </c>
      <c r="L99" s="335" t="s">
        <v>394</v>
      </c>
      <c r="M99" s="336">
        <v>41636</v>
      </c>
      <c r="N99" s="336">
        <v>41970</v>
      </c>
      <c r="O99" s="312" t="s">
        <v>254</v>
      </c>
      <c r="P99" s="123">
        <v>6</v>
      </c>
      <c r="Q99" s="123">
        <v>21</v>
      </c>
      <c r="R99" s="123">
        <f>P99+Q99</f>
        <v>27</v>
      </c>
      <c r="S99" s="71">
        <v>0</v>
      </c>
      <c r="T99" s="71">
        <v>13.75</v>
      </c>
      <c r="U99" s="239">
        <f>S99+T99</f>
        <v>13.75</v>
      </c>
      <c r="V99" s="90">
        <v>0</v>
      </c>
      <c r="W99" s="90">
        <v>13.75</v>
      </c>
      <c r="X99" s="180">
        <f>V99+W99</f>
        <v>13.75</v>
      </c>
      <c r="Y99" s="262">
        <f t="shared" ref="Y99:Y102" si="108">X99/U99</f>
        <v>1</v>
      </c>
      <c r="Z99" s="339">
        <v>2715.76</v>
      </c>
      <c r="AA99" s="340">
        <f>Z99/K99</f>
        <v>1.0086050976940417</v>
      </c>
      <c r="AB99" s="180">
        <f t="shared" ref="AB99:AB102" si="109">S99-V99</f>
        <v>0</v>
      </c>
      <c r="AC99" s="180">
        <f t="shared" ref="AC99:AC102" si="110">T99-W99</f>
        <v>0</v>
      </c>
      <c r="AD99" s="180">
        <f t="shared" ref="AD99:AD102" si="111">AB99+AC99</f>
        <v>0</v>
      </c>
      <c r="AE99" s="290">
        <f>K99-Z99</f>
        <v>-23.170000000000073</v>
      </c>
      <c r="AF99" s="337" t="s">
        <v>421</v>
      </c>
    </row>
    <row r="100" spans="1:33" ht="139.5" customHeight="1">
      <c r="A100" s="329"/>
      <c r="B100" s="329"/>
      <c r="C100" s="124" t="s">
        <v>25</v>
      </c>
      <c r="D100" s="18" t="s">
        <v>395</v>
      </c>
      <c r="E100" s="124">
        <v>16</v>
      </c>
      <c r="F100" s="292"/>
      <c r="G100" s="292"/>
      <c r="H100" s="334"/>
      <c r="I100" s="335"/>
      <c r="J100" s="335"/>
      <c r="K100" s="335"/>
      <c r="L100" s="335"/>
      <c r="M100" s="336"/>
      <c r="N100" s="336"/>
      <c r="O100" s="313"/>
      <c r="P100" s="123">
        <v>0</v>
      </c>
      <c r="Q100" s="123">
        <v>24.1</v>
      </c>
      <c r="R100" s="123">
        <f>P100+Q100</f>
        <v>24.1</v>
      </c>
      <c r="S100" s="71">
        <v>0</v>
      </c>
      <c r="T100" s="71">
        <v>16.2</v>
      </c>
      <c r="U100" s="239">
        <f>S100+T100</f>
        <v>16.2</v>
      </c>
      <c r="V100" s="90">
        <v>0</v>
      </c>
      <c r="W100" s="90">
        <v>16.2</v>
      </c>
      <c r="X100" s="180">
        <f>V100+W100</f>
        <v>16.2</v>
      </c>
      <c r="Y100" s="262">
        <f t="shared" si="108"/>
        <v>1</v>
      </c>
      <c r="Z100" s="339"/>
      <c r="AA100" s="340"/>
      <c r="AB100" s="180">
        <f t="shared" si="109"/>
        <v>0</v>
      </c>
      <c r="AC100" s="180">
        <f t="shared" si="110"/>
        <v>0</v>
      </c>
      <c r="AD100" s="180">
        <f t="shared" si="111"/>
        <v>0</v>
      </c>
      <c r="AE100" s="290"/>
      <c r="AF100" s="338"/>
    </row>
    <row r="101" spans="1:33" ht="167.25" customHeight="1">
      <c r="A101" s="124">
        <v>8</v>
      </c>
      <c r="B101" s="329">
        <v>99</v>
      </c>
      <c r="C101" s="329"/>
      <c r="D101" s="18" t="s">
        <v>396</v>
      </c>
      <c r="E101" s="124">
        <v>55</v>
      </c>
      <c r="F101" s="123">
        <v>1729</v>
      </c>
      <c r="G101" s="123">
        <v>1605.2</v>
      </c>
      <c r="H101" s="123" t="s">
        <v>397</v>
      </c>
      <c r="I101" s="123">
        <v>1574.07</v>
      </c>
      <c r="J101" s="123">
        <v>154.33000000000001</v>
      </c>
      <c r="K101" s="123">
        <f>J101+I101</f>
        <v>1728.3999999999999</v>
      </c>
      <c r="L101" s="123" t="s">
        <v>398</v>
      </c>
      <c r="M101" s="38">
        <v>41636</v>
      </c>
      <c r="N101" s="38">
        <v>41970</v>
      </c>
      <c r="O101" s="146" t="s">
        <v>254</v>
      </c>
      <c r="P101" s="123">
        <v>0</v>
      </c>
      <c r="Q101" s="123">
        <v>31.1</v>
      </c>
      <c r="R101" s="123">
        <v>31.1</v>
      </c>
      <c r="S101" s="71">
        <v>0</v>
      </c>
      <c r="T101" s="71">
        <v>16.82</v>
      </c>
      <c r="U101" s="239">
        <f>SUM(S101:T101)</f>
        <v>16.82</v>
      </c>
      <c r="V101" s="90">
        <v>0</v>
      </c>
      <c r="W101" s="90">
        <v>16.82</v>
      </c>
      <c r="X101" s="180">
        <f>V101+W101</f>
        <v>16.82</v>
      </c>
      <c r="Y101" s="262">
        <f t="shared" si="108"/>
        <v>1</v>
      </c>
      <c r="Z101" s="279">
        <v>1685.3</v>
      </c>
      <c r="AA101" s="187">
        <f>Z101/K101</f>
        <v>0.97506364267530665</v>
      </c>
      <c r="AB101" s="180">
        <f t="shared" si="109"/>
        <v>0</v>
      </c>
      <c r="AC101" s="180">
        <f t="shared" si="110"/>
        <v>0</v>
      </c>
      <c r="AD101" s="180">
        <f t="shared" si="111"/>
        <v>0</v>
      </c>
      <c r="AE101" s="177">
        <f>K101-Z101</f>
        <v>43.099999999999909</v>
      </c>
      <c r="AF101" s="125" t="s">
        <v>318</v>
      </c>
    </row>
    <row r="102" spans="1:33" ht="157.5" customHeight="1">
      <c r="A102" s="124">
        <v>9</v>
      </c>
      <c r="B102" s="329">
        <v>100</v>
      </c>
      <c r="C102" s="329"/>
      <c r="D102" s="18" t="s">
        <v>399</v>
      </c>
      <c r="E102" s="124">
        <v>34</v>
      </c>
      <c r="F102" s="123">
        <v>2049.9299999999998</v>
      </c>
      <c r="G102" s="123">
        <v>1986.85</v>
      </c>
      <c r="H102" s="123" t="s">
        <v>400</v>
      </c>
      <c r="I102" s="123">
        <v>2111.94</v>
      </c>
      <c r="J102" s="123">
        <v>211.05</v>
      </c>
      <c r="K102" s="123">
        <f>J102+I102</f>
        <v>2322.9900000000002</v>
      </c>
      <c r="L102" s="123" t="s">
        <v>401</v>
      </c>
      <c r="M102" s="38">
        <v>41636</v>
      </c>
      <c r="N102" s="38">
        <v>41970</v>
      </c>
      <c r="O102" s="146" t="s">
        <v>434</v>
      </c>
      <c r="P102" s="123">
        <v>22.49</v>
      </c>
      <c r="Q102" s="123">
        <v>32</v>
      </c>
      <c r="R102" s="123">
        <v>54.49</v>
      </c>
      <c r="S102" s="71">
        <v>0</v>
      </c>
      <c r="T102" s="71">
        <v>41.65</v>
      </c>
      <c r="U102" s="239">
        <f>SUM(S102:T102)</f>
        <v>41.65</v>
      </c>
      <c r="V102" s="90">
        <v>0</v>
      </c>
      <c r="W102" s="90">
        <v>41.65</v>
      </c>
      <c r="X102" s="180">
        <f>V102+W102</f>
        <v>41.65</v>
      </c>
      <c r="Y102" s="262">
        <f t="shared" si="108"/>
        <v>1</v>
      </c>
      <c r="Z102" s="279">
        <v>2278.17</v>
      </c>
      <c r="AA102" s="187">
        <f>Z102/K102</f>
        <v>0.98070590058502183</v>
      </c>
      <c r="AB102" s="180">
        <f t="shared" si="109"/>
        <v>0</v>
      </c>
      <c r="AC102" s="180">
        <f t="shared" si="110"/>
        <v>0</v>
      </c>
      <c r="AD102" s="180">
        <f t="shared" si="111"/>
        <v>0</v>
      </c>
      <c r="AE102" s="177">
        <f>K102-Z102</f>
        <v>44.820000000000164</v>
      </c>
      <c r="AF102" s="154" t="s">
        <v>318</v>
      </c>
    </row>
    <row r="103" spans="1:33">
      <c r="A103" s="319" t="s">
        <v>282</v>
      </c>
      <c r="B103" s="319"/>
      <c r="C103" s="319"/>
      <c r="D103" s="319"/>
      <c r="E103" s="124"/>
      <c r="F103" s="2">
        <f>SUM(F99:F102)</f>
        <v>6070.75</v>
      </c>
      <c r="G103" s="2">
        <f>SUM(G99:G102)</f>
        <v>5813.7999999999993</v>
      </c>
      <c r="H103" s="2"/>
      <c r="I103" s="2">
        <f>SUM(I99:I102)</f>
        <v>6134.8600000000006</v>
      </c>
      <c r="J103" s="2">
        <f t="shared" ref="J103:K103" si="112">SUM(J99:J102)</f>
        <v>609.12000000000012</v>
      </c>
      <c r="K103" s="2">
        <f t="shared" si="112"/>
        <v>6743.98</v>
      </c>
      <c r="L103" s="123"/>
      <c r="M103" s="38"/>
      <c r="N103" s="38"/>
      <c r="O103" s="146"/>
      <c r="P103" s="2">
        <f>SUM(P99:P102)</f>
        <v>28.49</v>
      </c>
      <c r="Q103" s="2">
        <f>SUM(Q99:Q102)</f>
        <v>108.2</v>
      </c>
      <c r="R103" s="2">
        <f t="shared" ref="R103:X103" si="113">SUM(R99:R102)</f>
        <v>136.69</v>
      </c>
      <c r="S103" s="69">
        <f>SUM(S99:S102)</f>
        <v>0</v>
      </c>
      <c r="T103" s="69">
        <f>SUM(T99:T102)</f>
        <v>88.419999999999987</v>
      </c>
      <c r="U103" s="2">
        <f t="shared" ref="U103" si="114">SUM(U99:U102)</f>
        <v>88.419999999999987</v>
      </c>
      <c r="V103" s="69">
        <f t="shared" si="113"/>
        <v>0</v>
      </c>
      <c r="W103" s="69">
        <f t="shared" si="113"/>
        <v>88.419999999999987</v>
      </c>
      <c r="X103" s="2">
        <f t="shared" si="113"/>
        <v>88.419999999999987</v>
      </c>
      <c r="Y103" s="263">
        <f>X103/U103</f>
        <v>1</v>
      </c>
      <c r="Z103" s="280">
        <f t="shared" ref="Z103" si="115">SUM(Z99:Z102)</f>
        <v>6679.2300000000005</v>
      </c>
      <c r="AA103" s="199">
        <f>Z103/K103</f>
        <v>0.99039884459918337</v>
      </c>
      <c r="AB103" s="180">
        <f>SUM(AB99:AB102)</f>
        <v>0</v>
      </c>
      <c r="AC103" s="1">
        <f>SUM(AC99:AC102)</f>
        <v>0</v>
      </c>
      <c r="AD103" s="1">
        <f>SUM(AD99:AD102)</f>
        <v>0</v>
      </c>
      <c r="AE103" s="1">
        <f>SUM(AE99:AE102)</f>
        <v>64.75</v>
      </c>
      <c r="AF103" s="125"/>
    </row>
    <row r="104" spans="1:33">
      <c r="A104" s="330" t="s">
        <v>402</v>
      </c>
      <c r="B104" s="330"/>
      <c r="C104" s="330"/>
      <c r="D104" s="330"/>
      <c r="E104" s="124"/>
      <c r="F104" s="123"/>
      <c r="G104" s="128"/>
      <c r="H104" s="123"/>
      <c r="I104" s="123"/>
      <c r="J104" s="123"/>
      <c r="K104" s="123"/>
      <c r="L104" s="123"/>
      <c r="M104" s="38"/>
      <c r="N104" s="38"/>
      <c r="O104" s="146"/>
      <c r="P104" s="123"/>
      <c r="Q104" s="123"/>
      <c r="R104" s="123"/>
      <c r="S104" s="71"/>
      <c r="T104" s="71"/>
      <c r="U104" s="239"/>
      <c r="V104" s="90"/>
      <c r="W104" s="90"/>
      <c r="X104" s="177"/>
      <c r="Y104" s="265"/>
      <c r="Z104" s="279"/>
      <c r="AA104" s="189"/>
      <c r="AB104" s="180"/>
      <c r="AC104" s="177"/>
      <c r="AD104" s="177"/>
      <c r="AE104" s="177"/>
      <c r="AF104" s="125"/>
    </row>
    <row r="105" spans="1:33" ht="252">
      <c r="A105" s="124">
        <v>10</v>
      </c>
      <c r="B105" s="329">
        <v>101</v>
      </c>
      <c r="C105" s="329"/>
      <c r="D105" s="18" t="s">
        <v>403</v>
      </c>
      <c r="E105" s="124">
        <v>44</v>
      </c>
      <c r="F105" s="123">
        <v>2358.5500000000002</v>
      </c>
      <c r="G105" s="128">
        <v>2284.0300000000002</v>
      </c>
      <c r="H105" s="123" t="s">
        <v>404</v>
      </c>
      <c r="I105" s="123">
        <v>2678.57</v>
      </c>
      <c r="J105" s="123">
        <v>266.86</v>
      </c>
      <c r="K105" s="123">
        <f>J105+I105</f>
        <v>2945.4300000000003</v>
      </c>
      <c r="L105" s="123" t="s">
        <v>405</v>
      </c>
      <c r="M105" s="38">
        <v>41636</v>
      </c>
      <c r="N105" s="38">
        <v>41970</v>
      </c>
      <c r="O105" s="146" t="s">
        <v>424</v>
      </c>
      <c r="P105" s="123">
        <v>63.8</v>
      </c>
      <c r="Q105" s="123">
        <v>21.2</v>
      </c>
      <c r="R105" s="123">
        <f>P105+Q105</f>
        <v>85</v>
      </c>
      <c r="S105" s="71">
        <v>27.88</v>
      </c>
      <c r="T105" s="71">
        <v>31.71</v>
      </c>
      <c r="U105" s="239">
        <f>S105+T105</f>
        <v>59.59</v>
      </c>
      <c r="V105" s="71">
        <v>27.88</v>
      </c>
      <c r="W105" s="71">
        <v>31.71</v>
      </c>
      <c r="X105" s="180">
        <f>SUM(V105:W105)</f>
        <v>59.59</v>
      </c>
      <c r="Y105" s="262">
        <f t="shared" ref="Y105:Y107" si="116">X105/U105</f>
        <v>1</v>
      </c>
      <c r="Z105" s="279">
        <v>2950.32</v>
      </c>
      <c r="AA105" s="187">
        <f>Z105/K105</f>
        <v>1.001660199020177</v>
      </c>
      <c r="AB105" s="180">
        <f t="shared" ref="AB105:AB107" si="117">S105-V105</f>
        <v>0</v>
      </c>
      <c r="AC105" s="180">
        <f t="shared" ref="AC105:AC107" si="118">T105-W105</f>
        <v>0</v>
      </c>
      <c r="AD105" s="180">
        <f t="shared" ref="AD105:AD106" si="119">AB105+AC105</f>
        <v>0</v>
      </c>
      <c r="AE105" s="177">
        <f>K105-Z105</f>
        <v>-4.8899999999998727</v>
      </c>
      <c r="AF105" s="142" t="s">
        <v>318</v>
      </c>
    </row>
    <row r="106" spans="1:33" ht="202.5" customHeight="1">
      <c r="A106" s="124">
        <v>11</v>
      </c>
      <c r="B106" s="329" t="s">
        <v>406</v>
      </c>
      <c r="C106" s="329"/>
      <c r="D106" s="18" t="s">
        <v>407</v>
      </c>
      <c r="E106" s="124">
        <v>54</v>
      </c>
      <c r="F106" s="292">
        <v>893.14</v>
      </c>
      <c r="G106" s="292">
        <v>866.24</v>
      </c>
      <c r="H106" s="292" t="s">
        <v>408</v>
      </c>
      <c r="I106" s="292">
        <v>911.12</v>
      </c>
      <c r="J106" s="292">
        <v>90.23</v>
      </c>
      <c r="K106" s="292">
        <f>J106+I106</f>
        <v>1001.35</v>
      </c>
      <c r="L106" s="292" t="s">
        <v>409</v>
      </c>
      <c r="M106" s="328">
        <v>41636</v>
      </c>
      <c r="N106" s="328">
        <v>41970</v>
      </c>
      <c r="O106" s="309" t="s">
        <v>424</v>
      </c>
      <c r="P106" s="123">
        <v>6.98</v>
      </c>
      <c r="Q106" s="123">
        <v>9.4700000000000006</v>
      </c>
      <c r="R106" s="123">
        <f>P106+Q106</f>
        <v>16.450000000000003</v>
      </c>
      <c r="S106" s="71">
        <v>9.35</v>
      </c>
      <c r="T106" s="71">
        <v>6.98</v>
      </c>
      <c r="U106" s="239">
        <f>S106+T106</f>
        <v>16.329999999999998</v>
      </c>
      <c r="V106" s="90">
        <v>9.35</v>
      </c>
      <c r="W106" s="90">
        <v>6.98</v>
      </c>
      <c r="X106" s="180">
        <f>V106+W106</f>
        <v>16.329999999999998</v>
      </c>
      <c r="Y106" s="262">
        <f t="shared" si="116"/>
        <v>1</v>
      </c>
      <c r="Z106" s="295">
        <v>1003.71</v>
      </c>
      <c r="AA106" s="299">
        <f>Z106/K106</f>
        <v>1.0023568182953013</v>
      </c>
      <c r="AB106" s="180">
        <f t="shared" si="117"/>
        <v>0</v>
      </c>
      <c r="AC106" s="180">
        <f t="shared" si="118"/>
        <v>0</v>
      </c>
      <c r="AD106" s="180">
        <f t="shared" si="119"/>
        <v>0</v>
      </c>
      <c r="AE106" s="290">
        <f>K106-Z106</f>
        <v>-2.3600000000000136</v>
      </c>
      <c r="AF106" s="290" t="s">
        <v>318</v>
      </c>
    </row>
    <row r="107" spans="1:33" ht="189">
      <c r="A107" s="124">
        <v>12</v>
      </c>
      <c r="B107" s="329" t="s">
        <v>410</v>
      </c>
      <c r="C107" s="329"/>
      <c r="D107" s="18" t="s">
        <v>411</v>
      </c>
      <c r="E107" s="124">
        <v>53</v>
      </c>
      <c r="F107" s="292"/>
      <c r="G107" s="292"/>
      <c r="H107" s="292"/>
      <c r="I107" s="292"/>
      <c r="J107" s="292"/>
      <c r="K107" s="292"/>
      <c r="L107" s="292"/>
      <c r="M107" s="328"/>
      <c r="N107" s="328"/>
      <c r="O107" s="311"/>
      <c r="P107" s="123">
        <v>14.43</v>
      </c>
      <c r="Q107" s="123">
        <v>0</v>
      </c>
      <c r="R107" s="123">
        <f>P107+Q107</f>
        <v>14.43</v>
      </c>
      <c r="S107" s="71">
        <v>11.72</v>
      </c>
      <c r="T107" s="71">
        <v>1.6</v>
      </c>
      <c r="U107" s="239">
        <f>S107+T107</f>
        <v>13.32</v>
      </c>
      <c r="V107" s="71">
        <v>11.72</v>
      </c>
      <c r="W107" s="71">
        <v>1.6</v>
      </c>
      <c r="X107" s="180">
        <f>V107+W107</f>
        <v>13.32</v>
      </c>
      <c r="Y107" s="262">
        <f t="shared" si="116"/>
        <v>1</v>
      </c>
      <c r="Z107" s="295"/>
      <c r="AA107" s="299"/>
      <c r="AB107" s="180">
        <f t="shared" si="117"/>
        <v>0</v>
      </c>
      <c r="AC107" s="180">
        <f t="shared" si="118"/>
        <v>0</v>
      </c>
      <c r="AD107" s="180">
        <f>AB107+AC107</f>
        <v>0</v>
      </c>
      <c r="AE107" s="290"/>
      <c r="AF107" s="290"/>
    </row>
    <row r="108" spans="1:33">
      <c r="A108" s="319" t="s">
        <v>27</v>
      </c>
      <c r="B108" s="319"/>
      <c r="C108" s="319"/>
      <c r="D108" s="319"/>
      <c r="E108" s="126"/>
      <c r="F108" s="127">
        <f>SUM(F105:F107)</f>
        <v>3251.69</v>
      </c>
      <c r="G108" s="127">
        <f>SUM(G105:G107)</f>
        <v>3150.2700000000004</v>
      </c>
      <c r="H108" s="127"/>
      <c r="I108" s="127">
        <f>SUM(I105:I107)</f>
        <v>3589.69</v>
      </c>
      <c r="J108" s="127">
        <f t="shared" ref="J108:K108" si="120">SUM(J105:J107)</f>
        <v>357.09000000000003</v>
      </c>
      <c r="K108" s="127">
        <f t="shared" si="120"/>
        <v>3946.78</v>
      </c>
      <c r="L108" s="127"/>
      <c r="M108" s="127"/>
      <c r="N108" s="127"/>
      <c r="O108" s="153"/>
      <c r="P108" s="127">
        <f t="shared" ref="P108:X108" si="121">SUM(P105:P107)</f>
        <v>85.210000000000008</v>
      </c>
      <c r="Q108" s="127">
        <f t="shared" si="121"/>
        <v>30.67</v>
      </c>
      <c r="R108" s="127">
        <f t="shared" si="121"/>
        <v>115.88</v>
      </c>
      <c r="S108" s="73">
        <f t="shared" si="121"/>
        <v>48.949999999999996</v>
      </c>
      <c r="T108" s="73">
        <f t="shared" si="121"/>
        <v>40.29</v>
      </c>
      <c r="U108" s="245">
        <f t="shared" si="121"/>
        <v>89.240000000000009</v>
      </c>
      <c r="V108" s="73">
        <f t="shared" si="121"/>
        <v>48.949999999999996</v>
      </c>
      <c r="W108" s="73">
        <f t="shared" si="121"/>
        <v>40.29</v>
      </c>
      <c r="X108" s="178">
        <f t="shared" si="121"/>
        <v>89.240000000000009</v>
      </c>
      <c r="Y108" s="263">
        <f>X108/U108</f>
        <v>1</v>
      </c>
      <c r="Z108" s="281">
        <f>SUM(Z105:Z107)</f>
        <v>3954.03</v>
      </c>
      <c r="AA108" s="190">
        <f>Z108/K108</f>
        <v>1.0018369404932628</v>
      </c>
      <c r="AB108" s="178">
        <f>SUM(AB105:AB107)</f>
        <v>0</v>
      </c>
      <c r="AC108" s="178">
        <f>SUM(AC105:AC107)</f>
        <v>0</v>
      </c>
      <c r="AD108" s="178">
        <f>SUM(AD105:AD107)</f>
        <v>0</v>
      </c>
      <c r="AE108" s="178">
        <f>SUM(AE105:AE107)</f>
        <v>-7.2499999999998863</v>
      </c>
      <c r="AF108" s="125"/>
    </row>
    <row r="109" spans="1:33" s="94" customFormat="1">
      <c r="A109" s="320" t="s">
        <v>417</v>
      </c>
      <c r="B109" s="321"/>
      <c r="C109" s="321"/>
      <c r="D109" s="322"/>
      <c r="E109" s="172"/>
      <c r="F109" s="97">
        <f>F108+F103+F97</f>
        <v>20872.960000000003</v>
      </c>
      <c r="G109" s="97">
        <f>G108+G103+G97</f>
        <v>20171.519999999997</v>
      </c>
      <c r="H109" s="97"/>
      <c r="I109" s="97">
        <f>I108+I103+I97</f>
        <v>23075.770000000004</v>
      </c>
      <c r="J109" s="97">
        <f t="shared" ref="J109:K109" si="122">J108+J103+J97</f>
        <v>2280.21</v>
      </c>
      <c r="K109" s="97">
        <f t="shared" si="122"/>
        <v>25355.979999999996</v>
      </c>
      <c r="L109" s="97"/>
      <c r="M109" s="97"/>
      <c r="N109" s="97"/>
      <c r="O109" s="97"/>
      <c r="P109" s="97">
        <f t="shared" ref="P109:X109" si="123">P108+P103+P97</f>
        <v>270.77</v>
      </c>
      <c r="Q109" s="97">
        <f t="shared" si="123"/>
        <v>313.36</v>
      </c>
      <c r="R109" s="97">
        <f t="shared" si="123"/>
        <v>584.12999999999988</v>
      </c>
      <c r="S109" s="97">
        <f t="shared" si="123"/>
        <v>118.17999999999998</v>
      </c>
      <c r="T109" s="97">
        <f t="shared" si="123"/>
        <v>352.13</v>
      </c>
      <c r="U109" s="245">
        <f t="shared" si="123"/>
        <v>470.30999999999995</v>
      </c>
      <c r="V109" s="97">
        <f t="shared" si="123"/>
        <v>118.17999999999998</v>
      </c>
      <c r="W109" s="97">
        <f t="shared" si="123"/>
        <v>352.12600000000003</v>
      </c>
      <c r="X109" s="97">
        <f t="shared" si="123"/>
        <v>470.30599999999993</v>
      </c>
      <c r="Y109" s="260">
        <f>X109/U109</f>
        <v>0.99999149497140183</v>
      </c>
      <c r="Z109" s="281">
        <f t="shared" ref="Z109" si="124">Z108+Z103+Z97</f>
        <v>25176.6</v>
      </c>
      <c r="AA109" s="191">
        <f>Z109/K109</f>
        <v>0.99292553472593059</v>
      </c>
      <c r="AB109" s="97">
        <f t="shared" ref="AB109:AE109" si="125">AB108+AB103+AB97</f>
        <v>0</v>
      </c>
      <c r="AC109" s="97">
        <f t="shared" si="125"/>
        <v>4.0000000000013358E-3</v>
      </c>
      <c r="AD109" s="97">
        <f t="shared" si="125"/>
        <v>4.0000000000013358E-3</v>
      </c>
      <c r="AE109" s="97">
        <f t="shared" si="125"/>
        <v>179.37999999999977</v>
      </c>
      <c r="AF109" s="96"/>
    </row>
    <row r="110" spans="1:33" s="94" customFormat="1">
      <c r="A110" s="323" t="s">
        <v>412</v>
      </c>
      <c r="B110" s="323"/>
      <c r="C110" s="323"/>
      <c r="D110" s="323"/>
      <c r="E110" s="99"/>
      <c r="F110" s="100">
        <f>F109+F85+F46+F23</f>
        <v>75617.740000000005</v>
      </c>
      <c r="G110" s="100">
        <f>G109+G85+G46+G23</f>
        <v>72960.288</v>
      </c>
      <c r="H110" s="100"/>
      <c r="I110" s="100">
        <f>I109+I85+I46+I23</f>
        <v>84298.52</v>
      </c>
      <c r="J110" s="100">
        <f t="shared" ref="J110:K110" si="126">J109+J85+J46+J23</f>
        <v>9812.66</v>
      </c>
      <c r="K110" s="100">
        <f t="shared" si="126"/>
        <v>94111.18</v>
      </c>
      <c r="L110" s="100"/>
      <c r="M110" s="100"/>
      <c r="N110" s="100"/>
      <c r="O110" s="100"/>
      <c r="P110" s="100">
        <f t="shared" ref="P110:X110" si="127">P109+P85+P46+P23</f>
        <v>942.22</v>
      </c>
      <c r="Q110" s="100">
        <f t="shared" si="127"/>
        <v>1062.528</v>
      </c>
      <c r="R110" s="100">
        <f t="shared" si="127"/>
        <v>2004.7479999999998</v>
      </c>
      <c r="S110" s="100">
        <f t="shared" si="127"/>
        <v>440.58999999999992</v>
      </c>
      <c r="T110" s="100">
        <f t="shared" si="127"/>
        <v>1184.5630000000001</v>
      </c>
      <c r="U110" s="244">
        <f t="shared" si="127"/>
        <v>1625.153</v>
      </c>
      <c r="V110" s="100">
        <f t="shared" si="127"/>
        <v>440.58999999999992</v>
      </c>
      <c r="W110" s="100">
        <f t="shared" si="127"/>
        <v>1184.5600000000002</v>
      </c>
      <c r="X110" s="100">
        <f t="shared" si="127"/>
        <v>1625.1499999999999</v>
      </c>
      <c r="Y110" s="260">
        <f>X110/U110</f>
        <v>0.99999815401995984</v>
      </c>
      <c r="Z110" s="274">
        <f t="shared" ref="Z110" si="128">Z109+Z85+Z46+Z23</f>
        <v>92433.25</v>
      </c>
      <c r="AA110" s="188">
        <f>Z110/K110</f>
        <v>0.9821707686589416</v>
      </c>
      <c r="AB110" s="100">
        <f t="shared" ref="AB110:AE110" si="129">AB109+AB85+AB46+AB23</f>
        <v>6.1395333261771157E-14</v>
      </c>
      <c r="AC110" s="100">
        <f t="shared" si="129"/>
        <v>3.000000000071168E-3</v>
      </c>
      <c r="AD110" s="100">
        <f t="shared" si="129"/>
        <v>3.0000000001325633E-3</v>
      </c>
      <c r="AE110" s="100">
        <f t="shared" si="129"/>
        <v>1677.9300000000021</v>
      </c>
      <c r="AF110" s="100"/>
      <c r="AG110" s="211"/>
    </row>
    <row r="111" spans="1:33">
      <c r="A111" s="371" t="s">
        <v>235</v>
      </c>
      <c r="B111" s="372"/>
      <c r="C111" s="372"/>
      <c r="D111" s="372"/>
      <c r="E111" s="372"/>
      <c r="F111" s="372"/>
      <c r="G111" s="372"/>
      <c r="H111" s="372"/>
      <c r="I111" s="372"/>
      <c r="J111" s="372"/>
      <c r="K111" s="372"/>
      <c r="L111" s="372"/>
      <c r="M111" s="372"/>
      <c r="N111" s="372"/>
      <c r="O111" s="372"/>
      <c r="P111" s="372"/>
      <c r="Q111" s="372"/>
      <c r="R111" s="372"/>
      <c r="S111" s="372"/>
      <c r="T111" s="372"/>
      <c r="U111" s="372"/>
      <c r="V111" s="372"/>
      <c r="W111" s="372"/>
      <c r="X111" s="372"/>
      <c r="Y111" s="372"/>
      <c r="Z111" s="372"/>
      <c r="AA111" s="372"/>
      <c r="AB111" s="372"/>
      <c r="AC111" s="372"/>
      <c r="AD111" s="372"/>
      <c r="AE111" s="372"/>
      <c r="AF111" s="373"/>
    </row>
    <row r="112" spans="1:33">
      <c r="A112" s="319" t="s">
        <v>64</v>
      </c>
      <c r="B112" s="319"/>
      <c r="C112" s="319"/>
      <c r="D112" s="319"/>
      <c r="E112" s="42"/>
      <c r="F112" s="45"/>
      <c r="G112" s="45"/>
      <c r="H112" s="45"/>
      <c r="I112" s="45"/>
      <c r="J112" s="1"/>
      <c r="K112" s="1"/>
      <c r="L112" s="45"/>
      <c r="M112" s="45"/>
      <c r="N112" s="45"/>
      <c r="O112" s="145"/>
      <c r="P112" s="45"/>
      <c r="Q112" s="45"/>
      <c r="R112" s="45"/>
      <c r="S112" s="1"/>
      <c r="T112" s="1"/>
      <c r="U112" s="244"/>
      <c r="V112" s="177"/>
      <c r="W112" s="177"/>
      <c r="X112" s="177"/>
      <c r="Y112" s="266"/>
      <c r="Z112" s="279"/>
      <c r="AA112" s="189"/>
      <c r="AB112" s="177"/>
      <c r="AC112" s="177"/>
      <c r="AD112" s="177"/>
      <c r="AE112" s="177"/>
      <c r="AF112" s="1"/>
    </row>
    <row r="113" spans="1:32" ht="241.5" customHeight="1">
      <c r="A113" s="329">
        <v>1</v>
      </c>
      <c r="B113" s="329">
        <v>103</v>
      </c>
      <c r="C113" s="42" t="s">
        <v>24</v>
      </c>
      <c r="D113" s="57" t="s">
        <v>65</v>
      </c>
      <c r="E113" s="42">
        <v>48</v>
      </c>
      <c r="F113" s="292">
        <v>3661.38</v>
      </c>
      <c r="G113" s="292">
        <v>3449.62</v>
      </c>
      <c r="H113" s="292" t="s">
        <v>66</v>
      </c>
      <c r="I113" s="292">
        <v>4020.81</v>
      </c>
      <c r="J113" s="337">
        <v>384.7</v>
      </c>
      <c r="K113" s="337">
        <f>I113+J113</f>
        <v>4405.51</v>
      </c>
      <c r="L113" s="292" t="s">
        <v>15</v>
      </c>
      <c r="M113" s="328">
        <v>41635</v>
      </c>
      <c r="N113" s="328">
        <v>41969</v>
      </c>
      <c r="O113" s="309">
        <v>42334</v>
      </c>
      <c r="P113" s="28">
        <v>0</v>
      </c>
      <c r="Q113" s="28">
        <v>25.1</v>
      </c>
      <c r="R113" s="45">
        <f>P113+Q113</f>
        <v>25.1</v>
      </c>
      <c r="S113" s="28">
        <v>0</v>
      </c>
      <c r="T113" s="28">
        <v>25.1</v>
      </c>
      <c r="U113" s="239">
        <f>S113+T113</f>
        <v>25.1</v>
      </c>
      <c r="V113" s="207">
        <v>0</v>
      </c>
      <c r="W113" s="207">
        <v>25.1</v>
      </c>
      <c r="X113" s="68">
        <f>+V113+W113</f>
        <v>25.1</v>
      </c>
      <c r="Y113" s="265">
        <f>X113/U113</f>
        <v>1</v>
      </c>
      <c r="Z113" s="295">
        <v>4410.33</v>
      </c>
      <c r="AA113" s="293">
        <f>Z113/K113</f>
        <v>1.0010940844533323</v>
      </c>
      <c r="AB113" s="180">
        <f t="shared" ref="AB113:AB115" si="130">S113-V113</f>
        <v>0</v>
      </c>
      <c r="AC113" s="180">
        <f t="shared" ref="AC113:AC115" si="131">T113-W113</f>
        <v>0</v>
      </c>
      <c r="AD113" s="180">
        <f t="shared" ref="AD113:AD115" si="132">AB113+AC113</f>
        <v>0</v>
      </c>
      <c r="AE113" s="290">
        <f>K113-Z113</f>
        <v>-4.819999999999709</v>
      </c>
      <c r="AF113" s="359" t="s">
        <v>318</v>
      </c>
    </row>
    <row r="114" spans="1:32" ht="157.5">
      <c r="A114" s="329"/>
      <c r="B114" s="329"/>
      <c r="C114" s="42" t="s">
        <v>25</v>
      </c>
      <c r="D114" s="57" t="s">
        <v>67</v>
      </c>
      <c r="E114" s="42">
        <v>26</v>
      </c>
      <c r="F114" s="292"/>
      <c r="G114" s="292"/>
      <c r="H114" s="292"/>
      <c r="I114" s="292"/>
      <c r="J114" s="374"/>
      <c r="K114" s="374"/>
      <c r="L114" s="292"/>
      <c r="M114" s="328"/>
      <c r="N114" s="328"/>
      <c r="O114" s="310"/>
      <c r="P114" s="28">
        <v>5.15</v>
      </c>
      <c r="Q114" s="28">
        <v>3.85</v>
      </c>
      <c r="R114" s="45">
        <f>P114+Q114</f>
        <v>9</v>
      </c>
      <c r="S114" s="28">
        <v>5.15</v>
      </c>
      <c r="T114" s="28">
        <v>3.85</v>
      </c>
      <c r="U114" s="239">
        <f>S114+T114</f>
        <v>9</v>
      </c>
      <c r="V114" s="207">
        <v>5.15</v>
      </c>
      <c r="W114" s="207">
        <v>3.85</v>
      </c>
      <c r="X114" s="68">
        <f>+V114+W114</f>
        <v>9</v>
      </c>
      <c r="Y114" s="265">
        <f t="shared" ref="Y114:Y116" si="133">X114/U114</f>
        <v>1</v>
      </c>
      <c r="Z114" s="295"/>
      <c r="AA114" s="297"/>
      <c r="AB114" s="180">
        <f t="shared" si="130"/>
        <v>0</v>
      </c>
      <c r="AC114" s="180">
        <f t="shared" si="131"/>
        <v>0</v>
      </c>
      <c r="AD114" s="180">
        <f t="shared" si="132"/>
        <v>0</v>
      </c>
      <c r="AE114" s="290"/>
      <c r="AF114" s="361"/>
    </row>
    <row r="115" spans="1:32" ht="157.5">
      <c r="A115" s="329"/>
      <c r="B115" s="329"/>
      <c r="C115" s="42" t="s">
        <v>26</v>
      </c>
      <c r="D115" s="57" t="s">
        <v>68</v>
      </c>
      <c r="E115" s="42">
        <v>48</v>
      </c>
      <c r="F115" s="292"/>
      <c r="G115" s="292"/>
      <c r="H115" s="292"/>
      <c r="I115" s="292"/>
      <c r="J115" s="338"/>
      <c r="K115" s="338"/>
      <c r="L115" s="292"/>
      <c r="M115" s="328"/>
      <c r="N115" s="328"/>
      <c r="O115" s="311"/>
      <c r="P115" s="28">
        <v>0</v>
      </c>
      <c r="Q115" s="41">
        <v>33</v>
      </c>
      <c r="R115" s="45">
        <f>P115+Q115</f>
        <v>33</v>
      </c>
      <c r="S115" s="28">
        <v>0</v>
      </c>
      <c r="T115" s="41">
        <f>17.47+15.18+0.9</f>
        <v>33.549999999999997</v>
      </c>
      <c r="U115" s="239">
        <f>S115+T115</f>
        <v>33.549999999999997</v>
      </c>
      <c r="V115" s="207">
        <v>0</v>
      </c>
      <c r="W115" s="207">
        <v>33.549999999999997</v>
      </c>
      <c r="X115" s="68">
        <f>+V115+W115</f>
        <v>33.549999999999997</v>
      </c>
      <c r="Y115" s="265">
        <f t="shared" si="133"/>
        <v>1</v>
      </c>
      <c r="Z115" s="295"/>
      <c r="AA115" s="294"/>
      <c r="AB115" s="180">
        <f t="shared" si="130"/>
        <v>0</v>
      </c>
      <c r="AC115" s="180">
        <f t="shared" si="131"/>
        <v>0</v>
      </c>
      <c r="AD115" s="180">
        <f t="shared" si="132"/>
        <v>0</v>
      </c>
      <c r="AE115" s="290"/>
      <c r="AF115" s="360"/>
    </row>
    <row r="116" spans="1:32">
      <c r="A116" s="329"/>
      <c r="B116" s="319" t="s">
        <v>69</v>
      </c>
      <c r="C116" s="319"/>
      <c r="D116" s="319"/>
      <c r="E116" s="319"/>
      <c r="F116" s="2">
        <f>SUM(F113)</f>
        <v>3661.38</v>
      </c>
      <c r="G116" s="2">
        <f>SUM(G113)</f>
        <v>3449.62</v>
      </c>
      <c r="H116" s="2"/>
      <c r="I116" s="2">
        <f>SUM(I113)</f>
        <v>4020.81</v>
      </c>
      <c r="J116" s="2">
        <f>SUM(J113)</f>
        <v>384.7</v>
      </c>
      <c r="K116" s="1">
        <f t="shared" ref="K116:K143" si="134">I116+J116</f>
        <v>4405.51</v>
      </c>
      <c r="L116" s="2"/>
      <c r="M116" s="34"/>
      <c r="N116" s="34"/>
      <c r="O116" s="34"/>
      <c r="P116" s="2">
        <f t="shared" ref="P116:X116" si="135">SUM(P113:P115)</f>
        <v>5.15</v>
      </c>
      <c r="Q116" s="2">
        <f t="shared" si="135"/>
        <v>61.95</v>
      </c>
      <c r="R116" s="2">
        <f t="shared" si="135"/>
        <v>67.099999999999994</v>
      </c>
      <c r="S116" s="2">
        <f t="shared" si="135"/>
        <v>5.15</v>
      </c>
      <c r="T116" s="2">
        <f t="shared" si="135"/>
        <v>62.5</v>
      </c>
      <c r="U116" s="2">
        <f t="shared" si="135"/>
        <v>67.650000000000006</v>
      </c>
      <c r="V116" s="69">
        <f t="shared" si="135"/>
        <v>5.15</v>
      </c>
      <c r="W116" s="69">
        <f t="shared" si="135"/>
        <v>62.5</v>
      </c>
      <c r="X116" s="69">
        <f t="shared" si="135"/>
        <v>67.650000000000006</v>
      </c>
      <c r="Y116" s="260">
        <f t="shared" si="133"/>
        <v>1</v>
      </c>
      <c r="Z116" s="280">
        <f t="shared" ref="Z116" si="136">SUM(Z113:Z115)</f>
        <v>4410.33</v>
      </c>
      <c r="AA116" s="200">
        <f>Z116/K116</f>
        <v>1.0010940844533323</v>
      </c>
      <c r="AB116" s="2">
        <f t="shared" ref="AB116:AD116" si="137">SUM(AB113:AB115)</f>
        <v>0</v>
      </c>
      <c r="AC116" s="2">
        <f t="shared" si="137"/>
        <v>0</v>
      </c>
      <c r="AD116" s="2">
        <f t="shared" si="137"/>
        <v>0</v>
      </c>
      <c r="AE116" s="2">
        <f t="shared" ref="AE116" si="138">SUM(AE113:AE115)</f>
        <v>-4.819999999999709</v>
      </c>
      <c r="AF116" s="49" t="s">
        <v>236</v>
      </c>
    </row>
    <row r="117" spans="1:32" ht="252" customHeight="1">
      <c r="A117" s="42">
        <v>2</v>
      </c>
      <c r="B117" s="329">
        <v>104</v>
      </c>
      <c r="C117" s="329"/>
      <c r="D117" s="57" t="s">
        <v>70</v>
      </c>
      <c r="E117" s="42">
        <v>47</v>
      </c>
      <c r="F117" s="45">
        <v>1561.33</v>
      </c>
      <c r="G117" s="45">
        <v>1503.91</v>
      </c>
      <c r="H117" s="45" t="s">
        <v>71</v>
      </c>
      <c r="I117" s="45">
        <v>1804.32</v>
      </c>
      <c r="J117" s="41">
        <v>10.69</v>
      </c>
      <c r="K117" s="41">
        <f>I117+J117</f>
        <v>1815.01</v>
      </c>
      <c r="L117" s="45" t="s">
        <v>72</v>
      </c>
      <c r="M117" s="46">
        <v>41634</v>
      </c>
      <c r="N117" s="46">
        <v>41968</v>
      </c>
      <c r="O117" s="146">
        <v>42460</v>
      </c>
      <c r="P117" s="45">
        <v>2.77</v>
      </c>
      <c r="Q117" s="45">
        <v>29.14</v>
      </c>
      <c r="R117" s="45">
        <f>+Q117+P117</f>
        <v>31.91</v>
      </c>
      <c r="S117" s="45">
        <v>2.77</v>
      </c>
      <c r="T117" s="45">
        <v>29.14</v>
      </c>
      <c r="U117" s="239">
        <f>+T117+S117</f>
        <v>31.91</v>
      </c>
      <c r="V117" s="222">
        <v>2.77</v>
      </c>
      <c r="W117" s="222">
        <v>29.14</v>
      </c>
      <c r="X117" s="68">
        <f>V117+W117</f>
        <v>31.91</v>
      </c>
      <c r="Y117" s="267">
        <f>X117/U117</f>
        <v>1</v>
      </c>
      <c r="Z117" s="279">
        <v>1796.64</v>
      </c>
      <c r="AA117" s="201">
        <f>Z117/K117</f>
        <v>0.98987884364273482</v>
      </c>
      <c r="AB117" s="180">
        <f t="shared" ref="AB117:AB118" si="139">S117-V117</f>
        <v>0</v>
      </c>
      <c r="AC117" s="180">
        <f t="shared" ref="AC117:AC118" si="140">T117-W117</f>
        <v>0</v>
      </c>
      <c r="AD117" s="180">
        <f t="shared" ref="AD117:AD118" si="141">AB117+AC117</f>
        <v>0</v>
      </c>
      <c r="AE117" s="177">
        <f>K117-Z117</f>
        <v>18.369999999999891</v>
      </c>
      <c r="AF117" s="223" t="s">
        <v>318</v>
      </c>
    </row>
    <row r="118" spans="1:32" ht="235.5" customHeight="1">
      <c r="A118" s="13">
        <v>3</v>
      </c>
      <c r="B118" s="329">
        <v>105</v>
      </c>
      <c r="C118" s="329"/>
      <c r="D118" s="57" t="s">
        <v>73</v>
      </c>
      <c r="E118" s="42">
        <v>47</v>
      </c>
      <c r="F118" s="45">
        <v>1582.44</v>
      </c>
      <c r="G118" s="45">
        <v>1531.97</v>
      </c>
      <c r="H118" s="45" t="s">
        <v>74</v>
      </c>
      <c r="I118" s="45">
        <v>1849.4</v>
      </c>
      <c r="J118" s="41">
        <v>250.16</v>
      </c>
      <c r="K118" s="41">
        <f>I118+J118</f>
        <v>2099.56</v>
      </c>
      <c r="L118" s="45" t="s">
        <v>75</v>
      </c>
      <c r="M118" s="46">
        <v>41634</v>
      </c>
      <c r="N118" s="46">
        <v>41968</v>
      </c>
      <c r="O118" s="146">
        <v>42460</v>
      </c>
      <c r="P118" s="45">
        <v>8.61</v>
      </c>
      <c r="Q118" s="45">
        <v>20.86</v>
      </c>
      <c r="R118" s="45">
        <f>+Q118+P118</f>
        <v>29.47</v>
      </c>
      <c r="S118" s="158">
        <v>8.61</v>
      </c>
      <c r="T118" s="158">
        <v>20.86</v>
      </c>
      <c r="U118" s="239">
        <f>+T118+S118</f>
        <v>29.47</v>
      </c>
      <c r="V118" s="222">
        <v>8.61</v>
      </c>
      <c r="W118" s="222">
        <v>20.86</v>
      </c>
      <c r="X118" s="68">
        <f t="shared" ref="X118" si="142">V118+W118</f>
        <v>29.47</v>
      </c>
      <c r="Y118" s="267">
        <f t="shared" ref="Y118:Y124" si="143">X118/U118</f>
        <v>1</v>
      </c>
      <c r="Z118" s="279">
        <v>2086.02</v>
      </c>
      <c r="AA118" s="201">
        <f>Z118/K118</f>
        <v>0.99355102973956455</v>
      </c>
      <c r="AB118" s="180">
        <f t="shared" si="139"/>
        <v>0</v>
      </c>
      <c r="AC118" s="180">
        <f t="shared" si="140"/>
        <v>0</v>
      </c>
      <c r="AD118" s="180">
        <f t="shared" si="141"/>
        <v>0</v>
      </c>
      <c r="AE118" s="177">
        <f>K118-Z118</f>
        <v>13.539999999999964</v>
      </c>
      <c r="AF118" s="223" t="s">
        <v>318</v>
      </c>
    </row>
    <row r="119" spans="1:32">
      <c r="A119" s="347" t="s">
        <v>27</v>
      </c>
      <c r="B119" s="347"/>
      <c r="C119" s="347"/>
      <c r="D119" s="347"/>
      <c r="E119" s="47"/>
      <c r="F119" s="3">
        <f>SUM(F116:F118)</f>
        <v>6805.15</v>
      </c>
      <c r="G119" s="3">
        <f>SUM(G116:G118)</f>
        <v>6485.5</v>
      </c>
      <c r="H119" s="3"/>
      <c r="I119" s="3">
        <f>SUM(I116:I118)</f>
        <v>7674.5300000000007</v>
      </c>
      <c r="J119" s="3">
        <f>SUM(J116:J118)</f>
        <v>645.54999999999995</v>
      </c>
      <c r="K119" s="1">
        <f>SUM(K117:K118)</f>
        <v>3914.5699999999997</v>
      </c>
      <c r="L119" s="3"/>
      <c r="M119" s="55"/>
      <c r="N119" s="55"/>
      <c r="O119" s="152"/>
      <c r="P119" s="3">
        <f>P118+P117+P115+P114+P113</f>
        <v>16.53</v>
      </c>
      <c r="Q119" s="3">
        <f>Q118+Q117+Q115+Q114+Q113</f>
        <v>111.94999999999999</v>
      </c>
      <c r="R119" s="3">
        <f>R118+R117+R115+R114+R113</f>
        <v>128.47999999999999</v>
      </c>
      <c r="S119" s="3">
        <f t="shared" ref="S119:U119" si="144">S118+S117+S115+S114+S113</f>
        <v>16.53</v>
      </c>
      <c r="T119" s="3">
        <f t="shared" si="144"/>
        <v>112.5</v>
      </c>
      <c r="U119" s="245">
        <f t="shared" si="144"/>
        <v>129.03</v>
      </c>
      <c r="V119" s="72">
        <f>V118+V117+V115+V114+V113</f>
        <v>16.53</v>
      </c>
      <c r="W119" s="72">
        <f>W118+W117+W115+W114+W113</f>
        <v>112.5</v>
      </c>
      <c r="X119" s="72">
        <f>X118+X117+X115+X114+X113</f>
        <v>129.03</v>
      </c>
      <c r="Y119" s="268">
        <f t="shared" si="143"/>
        <v>1</v>
      </c>
      <c r="Z119" s="281">
        <f t="shared" ref="Z119" si="145">SUM(Z117:Z118)</f>
        <v>3882.66</v>
      </c>
      <c r="AA119" s="200">
        <f>Z119/K119</f>
        <v>0.9918484022510774</v>
      </c>
      <c r="AB119" s="212">
        <f>SUM(AB116:AB118)</f>
        <v>0</v>
      </c>
      <c r="AC119" s="178">
        <f>SUM(AC116:AC118)</f>
        <v>0</v>
      </c>
      <c r="AD119" s="212">
        <f>SUM(AD116:AD118)</f>
        <v>0</v>
      </c>
      <c r="AE119" s="178">
        <f t="shared" ref="AE119" si="146">SUM(AE117:AE118)</f>
        <v>31.909999999999854</v>
      </c>
      <c r="AF119" s="41"/>
    </row>
    <row r="120" spans="1:32">
      <c r="A120" s="330" t="s">
        <v>76</v>
      </c>
      <c r="B120" s="330"/>
      <c r="C120" s="330"/>
      <c r="D120" s="330"/>
      <c r="E120" s="42"/>
      <c r="F120" s="45"/>
      <c r="G120" s="45"/>
      <c r="H120" s="45"/>
      <c r="I120" s="45"/>
      <c r="J120" s="1"/>
      <c r="K120" s="41"/>
      <c r="L120" s="45"/>
      <c r="M120" s="46"/>
      <c r="N120" s="46"/>
      <c r="O120" s="146"/>
      <c r="P120" s="45"/>
      <c r="Q120" s="45"/>
      <c r="R120" s="45"/>
      <c r="S120" s="1"/>
      <c r="T120" s="1"/>
      <c r="U120" s="244"/>
      <c r="V120" s="68"/>
      <c r="W120" s="68"/>
      <c r="X120" s="68"/>
      <c r="Y120" s="267"/>
      <c r="Z120" s="279"/>
      <c r="AA120" s="201"/>
      <c r="AB120" s="177"/>
      <c r="AC120" s="177"/>
      <c r="AD120" s="177"/>
      <c r="AE120" s="177"/>
      <c r="AF120" s="41"/>
    </row>
    <row r="121" spans="1:32" ht="189">
      <c r="A121" s="329">
        <v>4</v>
      </c>
      <c r="B121" s="329">
        <v>106</v>
      </c>
      <c r="C121" s="42" t="s">
        <v>24</v>
      </c>
      <c r="D121" s="57" t="s">
        <v>77</v>
      </c>
      <c r="E121" s="42">
        <v>65</v>
      </c>
      <c r="F121" s="292">
        <v>2407.9</v>
      </c>
      <c r="G121" s="292">
        <v>2240.4499999999998</v>
      </c>
      <c r="H121" s="291" t="s">
        <v>78</v>
      </c>
      <c r="I121" s="291">
        <v>2887.1</v>
      </c>
      <c r="J121" s="379">
        <v>278.8</v>
      </c>
      <c r="K121" s="379">
        <f>I121+J121</f>
        <v>3165.9</v>
      </c>
      <c r="L121" s="291" t="s">
        <v>79</v>
      </c>
      <c r="M121" s="394">
        <v>41683</v>
      </c>
      <c r="N121" s="394">
        <v>42016</v>
      </c>
      <c r="O121" s="317" t="s">
        <v>435</v>
      </c>
      <c r="P121" s="28">
        <v>0.42</v>
      </c>
      <c r="Q121" s="28">
        <v>11.53</v>
      </c>
      <c r="R121" s="45">
        <f>P121+Q121</f>
        <v>11.95</v>
      </c>
      <c r="S121" s="28">
        <v>0.42</v>
      </c>
      <c r="T121" s="28">
        <v>11.43</v>
      </c>
      <c r="U121" s="239">
        <f>S121+T121</f>
        <v>11.85</v>
      </c>
      <c r="V121" s="28">
        <v>0.42</v>
      </c>
      <c r="W121" s="28">
        <v>11.43</v>
      </c>
      <c r="X121" s="68">
        <f>V121+W121</f>
        <v>11.85</v>
      </c>
      <c r="Y121" s="267">
        <f t="shared" si="143"/>
        <v>1</v>
      </c>
      <c r="Z121" s="298">
        <v>3169.02</v>
      </c>
      <c r="AA121" s="293">
        <f>Z121/K121</f>
        <v>1.000985501753056</v>
      </c>
      <c r="AB121" s="180">
        <f t="shared" ref="AB121:AB122" si="147">S121-V121</f>
        <v>0</v>
      </c>
      <c r="AC121" s="180">
        <f t="shared" ref="AC121:AC122" si="148">T121-W121</f>
        <v>0</v>
      </c>
      <c r="AD121" s="180">
        <f>AB121+AC121</f>
        <v>0</v>
      </c>
      <c r="AE121" s="291">
        <f>K121-Z121</f>
        <v>-3.1199999999998909</v>
      </c>
      <c r="AF121" s="369" t="s">
        <v>318</v>
      </c>
    </row>
    <row r="122" spans="1:32" ht="157.5">
      <c r="A122" s="329"/>
      <c r="B122" s="329"/>
      <c r="C122" s="42" t="s">
        <v>25</v>
      </c>
      <c r="D122" s="57" t="s">
        <v>80</v>
      </c>
      <c r="E122" s="42">
        <v>47</v>
      </c>
      <c r="F122" s="292"/>
      <c r="G122" s="292"/>
      <c r="H122" s="291"/>
      <c r="I122" s="291"/>
      <c r="J122" s="380"/>
      <c r="K122" s="380"/>
      <c r="L122" s="291"/>
      <c r="M122" s="394"/>
      <c r="N122" s="394"/>
      <c r="O122" s="318"/>
      <c r="P122" s="28">
        <v>7.69</v>
      </c>
      <c r="Q122" s="28">
        <v>21.91</v>
      </c>
      <c r="R122" s="45">
        <f>P122+Q122</f>
        <v>29.6</v>
      </c>
      <c r="S122" s="28">
        <v>4.9169999999999998</v>
      </c>
      <c r="T122" s="28">
        <v>24.417999999999999</v>
      </c>
      <c r="U122" s="239">
        <f>S122+T122</f>
        <v>29.335000000000001</v>
      </c>
      <c r="V122" s="28">
        <v>4.9169999999999998</v>
      </c>
      <c r="W122" s="28">
        <v>24.417999999999999</v>
      </c>
      <c r="X122" s="68">
        <f>V122+W122</f>
        <v>29.335000000000001</v>
      </c>
      <c r="Y122" s="267">
        <f t="shared" si="143"/>
        <v>1</v>
      </c>
      <c r="Z122" s="298"/>
      <c r="AA122" s="294"/>
      <c r="AB122" s="180">
        <f t="shared" si="147"/>
        <v>0</v>
      </c>
      <c r="AC122" s="180">
        <f t="shared" si="148"/>
        <v>0</v>
      </c>
      <c r="AD122" s="180">
        <f>AB122+AC122</f>
        <v>0</v>
      </c>
      <c r="AE122" s="291"/>
      <c r="AF122" s="370"/>
    </row>
    <row r="123" spans="1:32">
      <c r="A123" s="329"/>
      <c r="B123" s="319" t="s">
        <v>69</v>
      </c>
      <c r="C123" s="319"/>
      <c r="D123" s="319"/>
      <c r="E123" s="319"/>
      <c r="F123" s="2">
        <f>SUM(F121)</f>
        <v>2407.9</v>
      </c>
      <c r="G123" s="2">
        <f>SUM(G121)</f>
        <v>2240.4499999999998</v>
      </c>
      <c r="H123" s="2"/>
      <c r="I123" s="2">
        <f>SUM(I121)</f>
        <v>2887.1</v>
      </c>
      <c r="J123" s="2">
        <f>SUM(J121)</f>
        <v>278.8</v>
      </c>
      <c r="K123" s="1">
        <f t="shared" si="134"/>
        <v>3165.9</v>
      </c>
      <c r="L123" s="2"/>
      <c r="M123" s="34"/>
      <c r="N123" s="34"/>
      <c r="O123" s="34"/>
      <c r="P123" s="2">
        <f t="shared" ref="P123:X123" si="149">SUM(P121:P122)</f>
        <v>8.1100000000000012</v>
      </c>
      <c r="Q123" s="2">
        <f t="shared" si="149"/>
        <v>33.44</v>
      </c>
      <c r="R123" s="2">
        <f t="shared" si="149"/>
        <v>41.55</v>
      </c>
      <c r="S123" s="2">
        <f t="shared" si="149"/>
        <v>5.3369999999999997</v>
      </c>
      <c r="T123" s="2">
        <f t="shared" si="149"/>
        <v>35.847999999999999</v>
      </c>
      <c r="U123" s="2">
        <f t="shared" si="149"/>
        <v>41.185000000000002</v>
      </c>
      <c r="V123" s="69">
        <f t="shared" si="149"/>
        <v>5.3369999999999997</v>
      </c>
      <c r="W123" s="69">
        <f t="shared" si="149"/>
        <v>35.847999999999999</v>
      </c>
      <c r="X123" s="69">
        <f t="shared" si="149"/>
        <v>41.185000000000002</v>
      </c>
      <c r="Y123" s="268">
        <f t="shared" si="143"/>
        <v>1</v>
      </c>
      <c r="Z123" s="280">
        <f t="shared" ref="Z123" si="150">SUM(Z121:Z122)</f>
        <v>3169.02</v>
      </c>
      <c r="AA123" s="200">
        <f>Z123/K123</f>
        <v>1.000985501753056</v>
      </c>
      <c r="AB123" s="2">
        <f t="shared" ref="AB123:AE123" si="151">SUM(AB121:AB122)</f>
        <v>0</v>
      </c>
      <c r="AC123" s="2">
        <f t="shared" si="151"/>
        <v>0</v>
      </c>
      <c r="AD123" s="2">
        <f t="shared" si="151"/>
        <v>0</v>
      </c>
      <c r="AE123" s="2">
        <f t="shared" si="151"/>
        <v>-3.1199999999998909</v>
      </c>
      <c r="AF123" s="45"/>
    </row>
    <row r="124" spans="1:32">
      <c r="A124" s="347" t="s">
        <v>27</v>
      </c>
      <c r="B124" s="347"/>
      <c r="C124" s="347"/>
      <c r="D124" s="347"/>
      <c r="E124" s="47"/>
      <c r="F124" s="3">
        <f>SUM(F123)</f>
        <v>2407.9</v>
      </c>
      <c r="G124" s="3">
        <f>SUM(G123)</f>
        <v>2240.4499999999998</v>
      </c>
      <c r="H124" s="3"/>
      <c r="I124" s="3">
        <f>SUM(I123)</f>
        <v>2887.1</v>
      </c>
      <c r="J124" s="3">
        <f>SUM(J123)</f>
        <v>278.8</v>
      </c>
      <c r="K124" s="1">
        <f t="shared" si="134"/>
        <v>3165.9</v>
      </c>
      <c r="L124" s="3"/>
      <c r="M124" s="55"/>
      <c r="N124" s="55"/>
      <c r="O124" s="152"/>
      <c r="P124" s="3">
        <f t="shared" ref="P124:X124" si="152">P123</f>
        <v>8.1100000000000012</v>
      </c>
      <c r="Q124" s="3">
        <f t="shared" si="152"/>
        <v>33.44</v>
      </c>
      <c r="R124" s="3">
        <f t="shared" si="152"/>
        <v>41.55</v>
      </c>
      <c r="S124" s="3">
        <f t="shared" si="152"/>
        <v>5.3369999999999997</v>
      </c>
      <c r="T124" s="3">
        <f t="shared" si="152"/>
        <v>35.847999999999999</v>
      </c>
      <c r="U124" s="245">
        <f t="shared" si="152"/>
        <v>41.185000000000002</v>
      </c>
      <c r="V124" s="72">
        <f t="shared" si="152"/>
        <v>5.3369999999999997</v>
      </c>
      <c r="W124" s="72">
        <f t="shared" si="152"/>
        <v>35.847999999999999</v>
      </c>
      <c r="X124" s="72">
        <f t="shared" si="152"/>
        <v>41.185000000000002</v>
      </c>
      <c r="Y124" s="268">
        <f t="shared" si="143"/>
        <v>1</v>
      </c>
      <c r="Z124" s="281">
        <f t="shared" ref="Z124" si="153">Z123</f>
        <v>3169.02</v>
      </c>
      <c r="AA124" s="200">
        <f>Z124/K124</f>
        <v>1.000985501753056</v>
      </c>
      <c r="AB124" s="178">
        <f t="shared" ref="AB124:AE124" si="154">AB123</f>
        <v>0</v>
      </c>
      <c r="AC124" s="178">
        <f t="shared" si="154"/>
        <v>0</v>
      </c>
      <c r="AD124" s="178">
        <f t="shared" si="154"/>
        <v>0</v>
      </c>
      <c r="AE124" s="178">
        <f t="shared" si="154"/>
        <v>-3.1199999999998909</v>
      </c>
      <c r="AF124" s="41"/>
    </row>
    <row r="125" spans="1:32">
      <c r="A125" s="330" t="s">
        <v>81</v>
      </c>
      <c r="B125" s="330"/>
      <c r="C125" s="330"/>
      <c r="D125" s="330"/>
      <c r="E125" s="42"/>
      <c r="F125" s="45"/>
      <c r="G125" s="45"/>
      <c r="H125" s="45"/>
      <c r="I125" s="45"/>
      <c r="J125" s="1"/>
      <c r="K125" s="41"/>
      <c r="L125" s="45"/>
      <c r="M125" s="46"/>
      <c r="N125" s="46"/>
      <c r="O125" s="146"/>
      <c r="P125" s="45"/>
      <c r="Q125" s="45"/>
      <c r="R125" s="45"/>
      <c r="S125" s="1"/>
      <c r="T125" s="1"/>
      <c r="U125" s="244"/>
      <c r="V125" s="68"/>
      <c r="W125" s="68"/>
      <c r="X125" s="68"/>
      <c r="Y125" s="267"/>
      <c r="Z125" s="279"/>
      <c r="AA125" s="201"/>
      <c r="AB125" s="177"/>
      <c r="AC125" s="177"/>
      <c r="AD125" s="177"/>
      <c r="AE125" s="177"/>
      <c r="AF125" s="41"/>
    </row>
    <row r="126" spans="1:32" ht="157.5" customHeight="1">
      <c r="A126" s="329">
        <v>5</v>
      </c>
      <c r="B126" s="329">
        <v>107</v>
      </c>
      <c r="C126" s="42" t="s">
        <v>24</v>
      </c>
      <c r="D126" s="57" t="s">
        <v>82</v>
      </c>
      <c r="E126" s="42">
        <v>65</v>
      </c>
      <c r="F126" s="292">
        <v>2450</v>
      </c>
      <c r="G126" s="292">
        <v>2258.4</v>
      </c>
      <c r="H126" s="292" t="s">
        <v>83</v>
      </c>
      <c r="I126" s="292">
        <v>2858.45</v>
      </c>
      <c r="J126" s="337">
        <v>231.81</v>
      </c>
      <c r="K126" s="337">
        <f>I126+J126</f>
        <v>3090.2599999999998</v>
      </c>
      <c r="L126" s="292" t="s">
        <v>84</v>
      </c>
      <c r="M126" s="328">
        <v>41634</v>
      </c>
      <c r="N126" s="328">
        <v>41968</v>
      </c>
      <c r="O126" s="309" t="s">
        <v>424</v>
      </c>
      <c r="P126" s="45">
        <v>0</v>
      </c>
      <c r="Q126" s="45">
        <v>24.35</v>
      </c>
      <c r="R126" s="45">
        <f>+Q126+P126</f>
        <v>24.35</v>
      </c>
      <c r="S126" s="45">
        <v>0</v>
      </c>
      <c r="T126" s="45">
        <v>24.36</v>
      </c>
      <c r="U126" s="239">
        <f>+T126+S126</f>
        <v>24.36</v>
      </c>
      <c r="V126" s="68">
        <v>0</v>
      </c>
      <c r="W126" s="68">
        <v>24.36</v>
      </c>
      <c r="X126" s="68">
        <f>V126+W126</f>
        <v>24.36</v>
      </c>
      <c r="Y126" s="267">
        <f t="shared" ref="Y126:Y127" si="155">X126/U126</f>
        <v>1</v>
      </c>
      <c r="Z126" s="298">
        <v>2960.77</v>
      </c>
      <c r="AA126" s="293">
        <f>Z126/K126</f>
        <v>0.95809737691974139</v>
      </c>
      <c r="AB126" s="180">
        <f t="shared" ref="AB126:AB127" si="156">S126-V126</f>
        <v>0</v>
      </c>
      <c r="AC126" s="180">
        <f t="shared" ref="AC126:AC127" si="157">T126-W126</f>
        <v>0</v>
      </c>
      <c r="AD126" s="180">
        <f t="shared" ref="AD126:AD127" si="158">AB126+AC126</f>
        <v>0</v>
      </c>
      <c r="AE126" s="292">
        <f>K126-Z126</f>
        <v>129.48999999999978</v>
      </c>
      <c r="AF126" s="337" t="s">
        <v>318</v>
      </c>
    </row>
    <row r="127" spans="1:32" ht="157.5">
      <c r="A127" s="329"/>
      <c r="B127" s="329"/>
      <c r="C127" s="42" t="s">
        <v>25</v>
      </c>
      <c r="D127" s="57" t="s">
        <v>85</v>
      </c>
      <c r="E127" s="42">
        <v>26</v>
      </c>
      <c r="F127" s="292"/>
      <c r="G127" s="292"/>
      <c r="H127" s="292"/>
      <c r="I127" s="292"/>
      <c r="J127" s="338"/>
      <c r="K127" s="338"/>
      <c r="L127" s="292"/>
      <c r="M127" s="328"/>
      <c r="N127" s="328"/>
      <c r="O127" s="311"/>
      <c r="P127" s="45">
        <v>0</v>
      </c>
      <c r="Q127" s="45">
        <v>18.78</v>
      </c>
      <c r="R127" s="45">
        <f>+Q127+P127</f>
        <v>18.78</v>
      </c>
      <c r="S127" s="45">
        <v>0</v>
      </c>
      <c r="T127" s="45">
        <v>16.09</v>
      </c>
      <c r="U127" s="239">
        <f>+T127+S127</f>
        <v>16.09</v>
      </c>
      <c r="V127" s="176">
        <v>0</v>
      </c>
      <c r="W127" s="176">
        <v>16.09</v>
      </c>
      <c r="X127" s="68">
        <f>V127+W127</f>
        <v>16.09</v>
      </c>
      <c r="Y127" s="267">
        <f t="shared" si="155"/>
        <v>1</v>
      </c>
      <c r="Z127" s="298"/>
      <c r="AA127" s="294"/>
      <c r="AB127" s="180">
        <f t="shared" si="156"/>
        <v>0</v>
      </c>
      <c r="AC127" s="180">
        <f t="shared" si="157"/>
        <v>0</v>
      </c>
      <c r="AD127" s="180">
        <f t="shared" si="158"/>
        <v>0</v>
      </c>
      <c r="AE127" s="292"/>
      <c r="AF127" s="338"/>
    </row>
    <row r="128" spans="1:32">
      <c r="A128" s="329"/>
      <c r="B128" s="319" t="s">
        <v>69</v>
      </c>
      <c r="C128" s="319"/>
      <c r="D128" s="319"/>
      <c r="E128" s="319"/>
      <c r="F128" s="2">
        <f>SUM(F126)</f>
        <v>2450</v>
      </c>
      <c r="G128" s="2">
        <f>SUM(G126)</f>
        <v>2258.4</v>
      </c>
      <c r="H128" s="2"/>
      <c r="I128" s="2">
        <f>SUM(I126)</f>
        <v>2858.45</v>
      </c>
      <c r="J128" s="2">
        <f>SUM(J126)</f>
        <v>231.81</v>
      </c>
      <c r="K128" s="1">
        <f t="shared" si="134"/>
        <v>3090.2599999999998</v>
      </c>
      <c r="L128" s="2"/>
      <c r="M128" s="34"/>
      <c r="N128" s="34"/>
      <c r="O128" s="34"/>
      <c r="P128" s="2">
        <f t="shared" ref="P128:X128" si="159">SUM(P126:P127)</f>
        <v>0</v>
      </c>
      <c r="Q128" s="2">
        <f t="shared" si="159"/>
        <v>43.13</v>
      </c>
      <c r="R128" s="2">
        <f t="shared" si="159"/>
        <v>43.13</v>
      </c>
      <c r="S128" s="2">
        <f t="shared" si="159"/>
        <v>0</v>
      </c>
      <c r="T128" s="2">
        <f t="shared" si="159"/>
        <v>40.450000000000003</v>
      </c>
      <c r="U128" s="2">
        <f t="shared" si="159"/>
        <v>40.450000000000003</v>
      </c>
      <c r="V128" s="69">
        <f t="shared" si="159"/>
        <v>0</v>
      </c>
      <c r="W128" s="69">
        <f t="shared" si="159"/>
        <v>40.450000000000003</v>
      </c>
      <c r="X128" s="69">
        <f t="shared" si="159"/>
        <v>40.450000000000003</v>
      </c>
      <c r="Y128" s="268">
        <f t="shared" ref="Y128:Y132" si="160">X128/U128</f>
        <v>1</v>
      </c>
      <c r="Z128" s="280">
        <f t="shared" ref="Z128" si="161">SUM(Z126:Z127)</f>
        <v>2960.77</v>
      </c>
      <c r="AA128" s="200">
        <f>Z128/K128</f>
        <v>0.95809737691974139</v>
      </c>
      <c r="AB128" s="2">
        <f t="shared" ref="AB128:AE128" si="162">SUM(AB126:AB127)</f>
        <v>0</v>
      </c>
      <c r="AC128" s="2">
        <f t="shared" si="162"/>
        <v>0</v>
      </c>
      <c r="AD128" s="2">
        <f t="shared" si="162"/>
        <v>0</v>
      </c>
      <c r="AE128" s="2">
        <f t="shared" si="162"/>
        <v>129.48999999999978</v>
      </c>
      <c r="AF128" s="41"/>
    </row>
    <row r="129" spans="1:33" ht="157.5" customHeight="1">
      <c r="A129" s="329">
        <v>6</v>
      </c>
      <c r="B129" s="329">
        <v>108</v>
      </c>
      <c r="C129" s="42" t="s">
        <v>24</v>
      </c>
      <c r="D129" s="57" t="s">
        <v>86</v>
      </c>
      <c r="E129" s="42">
        <v>148</v>
      </c>
      <c r="F129" s="292">
        <v>2566.4</v>
      </c>
      <c r="G129" s="290">
        <v>2377.04</v>
      </c>
      <c r="H129" s="292" t="s">
        <v>87</v>
      </c>
      <c r="I129" s="292">
        <v>3012.24</v>
      </c>
      <c r="J129" s="337">
        <v>292.25</v>
      </c>
      <c r="K129" s="337">
        <f>I129+J129</f>
        <v>3304.49</v>
      </c>
      <c r="L129" s="292" t="s">
        <v>84</v>
      </c>
      <c r="M129" s="328">
        <v>41634</v>
      </c>
      <c r="N129" s="328">
        <v>41968</v>
      </c>
      <c r="O129" s="309" t="s">
        <v>443</v>
      </c>
      <c r="P129" s="45">
        <v>0</v>
      </c>
      <c r="Q129" s="45">
        <v>22.2</v>
      </c>
      <c r="R129" s="45">
        <f>P129+Q129</f>
        <v>22.2</v>
      </c>
      <c r="S129" s="45">
        <v>0</v>
      </c>
      <c r="T129" s="45">
        <v>22.2</v>
      </c>
      <c r="U129" s="239">
        <f>S129+T129</f>
        <v>22.2</v>
      </c>
      <c r="V129" s="68">
        <v>0</v>
      </c>
      <c r="W129" s="68">
        <v>22.2</v>
      </c>
      <c r="X129" s="141">
        <f>V129+W129</f>
        <v>22.2</v>
      </c>
      <c r="Y129" s="267">
        <f t="shared" si="160"/>
        <v>1</v>
      </c>
      <c r="Z129" s="295">
        <v>3202.94</v>
      </c>
      <c r="AA129" s="293">
        <f>Z129/K129</f>
        <v>0.96926908539593104</v>
      </c>
      <c r="AB129" s="180">
        <f t="shared" ref="AB129:AB131" si="163">S129-V129</f>
        <v>0</v>
      </c>
      <c r="AC129" s="180">
        <f t="shared" ref="AC129:AC131" si="164">T129-W129</f>
        <v>0</v>
      </c>
      <c r="AD129" s="180">
        <f t="shared" ref="AD129:AD131" si="165">AB129+AC129</f>
        <v>0</v>
      </c>
      <c r="AE129" s="292">
        <f>K129-Z129</f>
        <v>101.54999999999973</v>
      </c>
      <c r="AF129" s="359" t="s">
        <v>318</v>
      </c>
    </row>
    <row r="130" spans="1:33" ht="150" customHeight="1">
      <c r="A130" s="329"/>
      <c r="B130" s="329"/>
      <c r="C130" s="42" t="s">
        <v>25</v>
      </c>
      <c r="D130" s="57" t="s">
        <v>88</v>
      </c>
      <c r="E130" s="42">
        <v>52</v>
      </c>
      <c r="F130" s="292"/>
      <c r="G130" s="290"/>
      <c r="H130" s="292"/>
      <c r="I130" s="292"/>
      <c r="J130" s="374"/>
      <c r="K130" s="374"/>
      <c r="L130" s="292"/>
      <c r="M130" s="328"/>
      <c r="N130" s="328"/>
      <c r="O130" s="310"/>
      <c r="P130" s="45">
        <v>2.2000000000000002</v>
      </c>
      <c r="Q130" s="45">
        <v>10.6</v>
      </c>
      <c r="R130" s="45">
        <f>P130+Q130</f>
        <v>12.8</v>
      </c>
      <c r="S130" s="45">
        <v>0</v>
      </c>
      <c r="T130" s="45">
        <v>12.8</v>
      </c>
      <c r="U130" s="239">
        <f>S130+T130</f>
        <v>12.8</v>
      </c>
      <c r="V130" s="68">
        <v>0</v>
      </c>
      <c r="W130" s="68">
        <v>12.8</v>
      </c>
      <c r="X130" s="141">
        <f t="shared" ref="X130:X131" si="166">V130+W130</f>
        <v>12.8</v>
      </c>
      <c r="Y130" s="267">
        <f t="shared" si="160"/>
        <v>1</v>
      </c>
      <c r="Z130" s="295"/>
      <c r="AA130" s="297"/>
      <c r="AB130" s="180">
        <f t="shared" si="163"/>
        <v>0</v>
      </c>
      <c r="AC130" s="180">
        <f t="shared" si="164"/>
        <v>0</v>
      </c>
      <c r="AD130" s="180">
        <f t="shared" si="165"/>
        <v>0</v>
      </c>
      <c r="AE130" s="292"/>
      <c r="AF130" s="361"/>
    </row>
    <row r="131" spans="1:33" ht="189">
      <c r="A131" s="329"/>
      <c r="B131" s="329"/>
      <c r="C131" s="42" t="s">
        <v>26</v>
      </c>
      <c r="D131" s="57" t="s">
        <v>89</v>
      </c>
      <c r="E131" s="42">
        <v>27</v>
      </c>
      <c r="F131" s="292"/>
      <c r="G131" s="290"/>
      <c r="H131" s="292"/>
      <c r="I131" s="292"/>
      <c r="J131" s="338"/>
      <c r="K131" s="338"/>
      <c r="L131" s="292"/>
      <c r="M131" s="328"/>
      <c r="N131" s="328"/>
      <c r="O131" s="311"/>
      <c r="P131" s="45">
        <v>0</v>
      </c>
      <c r="Q131" s="45">
        <v>10.6</v>
      </c>
      <c r="R131" s="45">
        <f>P131+Q131</f>
        <v>10.6</v>
      </c>
      <c r="S131" s="45">
        <v>0</v>
      </c>
      <c r="T131" s="45">
        <v>9.125</v>
      </c>
      <c r="U131" s="239">
        <f>S131+T131</f>
        <v>9.125</v>
      </c>
      <c r="V131" s="68">
        <v>0</v>
      </c>
      <c r="W131" s="68">
        <v>9.125</v>
      </c>
      <c r="X131" s="141">
        <f t="shared" si="166"/>
        <v>9.125</v>
      </c>
      <c r="Y131" s="267">
        <f t="shared" si="160"/>
        <v>1</v>
      </c>
      <c r="Z131" s="295"/>
      <c r="AA131" s="294"/>
      <c r="AB131" s="180">
        <f t="shared" si="163"/>
        <v>0</v>
      </c>
      <c r="AC131" s="180">
        <f t="shared" si="164"/>
        <v>0</v>
      </c>
      <c r="AD131" s="180">
        <f t="shared" si="165"/>
        <v>0</v>
      </c>
      <c r="AE131" s="292"/>
      <c r="AF131" s="360"/>
    </row>
    <row r="132" spans="1:33">
      <c r="A132" s="329"/>
      <c r="B132" s="319" t="s">
        <v>69</v>
      </c>
      <c r="C132" s="319"/>
      <c r="D132" s="319"/>
      <c r="E132" s="319"/>
      <c r="F132" s="2">
        <f>SUM(F129)</f>
        <v>2566.4</v>
      </c>
      <c r="G132" s="2">
        <f>SUM(G129)</f>
        <v>2377.04</v>
      </c>
      <c r="H132" s="2"/>
      <c r="I132" s="2">
        <f>SUM(I129)</f>
        <v>3012.24</v>
      </c>
      <c r="J132" s="2">
        <f>SUM(J129)</f>
        <v>292.25</v>
      </c>
      <c r="K132" s="1">
        <f t="shared" si="134"/>
        <v>3304.49</v>
      </c>
      <c r="L132" s="2"/>
      <c r="M132" s="34"/>
      <c r="N132" s="34"/>
      <c r="O132" s="34"/>
      <c r="P132" s="2">
        <f t="shared" ref="P132:X132" si="167">SUM(P129:P131)</f>
        <v>2.2000000000000002</v>
      </c>
      <c r="Q132" s="2">
        <f t="shared" si="167"/>
        <v>43.4</v>
      </c>
      <c r="R132" s="2">
        <f t="shared" si="167"/>
        <v>45.6</v>
      </c>
      <c r="S132" s="2">
        <f t="shared" si="167"/>
        <v>0</v>
      </c>
      <c r="T132" s="2">
        <f t="shared" si="167"/>
        <v>44.125</v>
      </c>
      <c r="U132" s="2">
        <f t="shared" si="167"/>
        <v>44.125</v>
      </c>
      <c r="V132" s="69">
        <f t="shared" si="167"/>
        <v>0</v>
      </c>
      <c r="W132" s="69">
        <f t="shared" si="167"/>
        <v>44.125</v>
      </c>
      <c r="X132" s="69">
        <f t="shared" si="167"/>
        <v>44.125</v>
      </c>
      <c r="Y132" s="268">
        <f t="shared" si="160"/>
        <v>1</v>
      </c>
      <c r="Z132" s="280">
        <f t="shared" ref="Z132" si="168">SUM(Z129:Z131)</f>
        <v>3202.94</v>
      </c>
      <c r="AA132" s="200">
        <f>Z132/K132</f>
        <v>0.96926908539593104</v>
      </c>
      <c r="AB132" s="2">
        <f t="shared" ref="AB132:AE132" si="169">SUM(AB129:AB131)</f>
        <v>0</v>
      </c>
      <c r="AC132" s="2">
        <f t="shared" si="169"/>
        <v>0</v>
      </c>
      <c r="AD132" s="2">
        <f t="shared" si="169"/>
        <v>0</v>
      </c>
      <c r="AE132" s="2">
        <f t="shared" si="169"/>
        <v>101.54999999999973</v>
      </c>
      <c r="AF132" s="45"/>
    </row>
    <row r="133" spans="1:33" ht="197.25" customHeight="1">
      <c r="A133" s="42">
        <v>7</v>
      </c>
      <c r="B133" s="329">
        <v>109</v>
      </c>
      <c r="C133" s="329"/>
      <c r="D133" s="57" t="s">
        <v>90</v>
      </c>
      <c r="E133" s="42">
        <v>148</v>
      </c>
      <c r="F133" s="45">
        <v>1794.3</v>
      </c>
      <c r="G133" s="45">
        <v>1737.13</v>
      </c>
      <c r="H133" s="45" t="s">
        <v>91</v>
      </c>
      <c r="I133" s="45">
        <v>2208.5100000000002</v>
      </c>
      <c r="J133" s="41">
        <v>206.08</v>
      </c>
      <c r="K133" s="41">
        <f>I133+J133</f>
        <v>2414.59</v>
      </c>
      <c r="L133" s="45" t="s">
        <v>84</v>
      </c>
      <c r="M133" s="46">
        <v>41634</v>
      </c>
      <c r="N133" s="46">
        <v>41968</v>
      </c>
      <c r="O133" s="159" t="s">
        <v>432</v>
      </c>
      <c r="P133" s="45">
        <v>1.1000000000000001</v>
      </c>
      <c r="Q133" s="45">
        <v>33.1</v>
      </c>
      <c r="R133" s="45">
        <f>P133+Q133</f>
        <v>34.200000000000003</v>
      </c>
      <c r="S133" s="45">
        <v>3.85</v>
      </c>
      <c r="T133" s="45">
        <v>33.15</v>
      </c>
      <c r="U133" s="239">
        <f>S133+T133</f>
        <v>37</v>
      </c>
      <c r="V133" s="176">
        <v>3.85</v>
      </c>
      <c r="W133" s="176">
        <v>33.15</v>
      </c>
      <c r="X133" s="68">
        <f>V133+W133</f>
        <v>37</v>
      </c>
      <c r="Y133" s="267">
        <f>X133/U133</f>
        <v>1</v>
      </c>
      <c r="Z133" s="279">
        <v>2372.6</v>
      </c>
      <c r="AA133" s="201">
        <f>Z133/K133</f>
        <v>0.98260988407969874</v>
      </c>
      <c r="AB133" s="180">
        <f t="shared" ref="AB133" si="170">S133-V133</f>
        <v>0</v>
      </c>
      <c r="AC133" s="180">
        <f t="shared" ref="AC133" si="171">T133-W133</f>
        <v>0</v>
      </c>
      <c r="AD133" s="180">
        <f>AB133+AC133</f>
        <v>0</v>
      </c>
      <c r="AE133" s="177">
        <f>K133-Z133</f>
        <v>41.990000000000236</v>
      </c>
      <c r="AF133" s="139" t="s">
        <v>318</v>
      </c>
    </row>
    <row r="134" spans="1:33">
      <c r="A134" s="347" t="s">
        <v>27</v>
      </c>
      <c r="B134" s="347"/>
      <c r="C134" s="347"/>
      <c r="D134" s="347"/>
      <c r="E134" s="47"/>
      <c r="F134" s="3">
        <f>F128+F132+F133</f>
        <v>6810.7</v>
      </c>
      <c r="G134" s="3">
        <f>G128+G132+G133</f>
        <v>6372.5700000000006</v>
      </c>
      <c r="H134" s="3"/>
      <c r="I134" s="3">
        <f>I128+I132+I133</f>
        <v>8079.2</v>
      </c>
      <c r="J134" s="3">
        <f>J128+J132+J133</f>
        <v>730.14</v>
      </c>
      <c r="K134" s="1">
        <f t="shared" si="134"/>
        <v>8809.34</v>
      </c>
      <c r="L134" s="3"/>
      <c r="M134" s="55"/>
      <c r="N134" s="55"/>
      <c r="O134" s="152"/>
      <c r="P134" s="16">
        <f t="shared" ref="P134:X134" si="172">P128+P132+P133</f>
        <v>3.3000000000000003</v>
      </c>
      <c r="Q134" s="3">
        <f t="shared" si="172"/>
        <v>119.63</v>
      </c>
      <c r="R134" s="3">
        <f t="shared" si="172"/>
        <v>122.93</v>
      </c>
      <c r="S134" s="3">
        <f t="shared" si="172"/>
        <v>3.85</v>
      </c>
      <c r="T134" s="3">
        <f t="shared" si="172"/>
        <v>117.72499999999999</v>
      </c>
      <c r="U134" s="245">
        <f t="shared" si="172"/>
        <v>121.575</v>
      </c>
      <c r="V134" s="73">
        <f t="shared" si="172"/>
        <v>3.85</v>
      </c>
      <c r="W134" s="72">
        <f t="shared" si="172"/>
        <v>117.72499999999999</v>
      </c>
      <c r="X134" s="72">
        <f t="shared" si="172"/>
        <v>121.575</v>
      </c>
      <c r="Y134" s="268">
        <f>X134/U134</f>
        <v>1</v>
      </c>
      <c r="Z134" s="281">
        <f t="shared" ref="Z134" si="173">Z128+Z132+Z133</f>
        <v>8536.31</v>
      </c>
      <c r="AA134" s="200">
        <f>Z134/K134</f>
        <v>0.96900675873561459</v>
      </c>
      <c r="AB134" s="178">
        <f t="shared" ref="AB134:AE134" si="174">AB128+AB132+AB133</f>
        <v>0</v>
      </c>
      <c r="AC134" s="178">
        <f t="shared" si="174"/>
        <v>0</v>
      </c>
      <c r="AD134" s="178">
        <f t="shared" si="174"/>
        <v>0</v>
      </c>
      <c r="AE134" s="178">
        <f t="shared" si="174"/>
        <v>273.02999999999975</v>
      </c>
      <c r="AF134" s="41"/>
    </row>
    <row r="135" spans="1:33">
      <c r="A135" s="330" t="s">
        <v>92</v>
      </c>
      <c r="B135" s="330"/>
      <c r="C135" s="330"/>
      <c r="D135" s="330"/>
      <c r="E135" s="42"/>
      <c r="F135" s="45"/>
      <c r="G135" s="45"/>
      <c r="H135" s="45"/>
      <c r="I135" s="45"/>
      <c r="J135" s="1"/>
      <c r="K135" s="41"/>
      <c r="L135" s="45"/>
      <c r="M135" s="46"/>
      <c r="N135" s="46"/>
      <c r="O135" s="146"/>
      <c r="P135" s="45"/>
      <c r="Q135" s="45"/>
      <c r="R135" s="45"/>
      <c r="S135" s="1"/>
      <c r="T135" s="1"/>
      <c r="U135" s="244"/>
      <c r="V135" s="68"/>
      <c r="W135" s="68"/>
      <c r="X135" s="68"/>
      <c r="Y135" s="267"/>
      <c r="Z135" s="279"/>
      <c r="AA135" s="201"/>
      <c r="AB135" s="177"/>
      <c r="AC135" s="177"/>
      <c r="AD135" s="177"/>
      <c r="AE135" s="177"/>
      <c r="AF135" s="41"/>
    </row>
    <row r="136" spans="1:33" ht="189">
      <c r="A136" s="42">
        <v>8</v>
      </c>
      <c r="B136" s="329">
        <v>110</v>
      </c>
      <c r="C136" s="329"/>
      <c r="D136" s="57" t="s">
        <v>93</v>
      </c>
      <c r="E136" s="42">
        <v>148</v>
      </c>
      <c r="F136" s="45">
        <v>3111</v>
      </c>
      <c r="G136" s="45">
        <v>2866.86</v>
      </c>
      <c r="H136" s="45" t="s">
        <v>94</v>
      </c>
      <c r="I136" s="45">
        <v>3634.18</v>
      </c>
      <c r="J136" s="41">
        <v>317.86</v>
      </c>
      <c r="K136" s="41">
        <f>I136+J136</f>
        <v>3952.04</v>
      </c>
      <c r="L136" s="45" t="s">
        <v>95</v>
      </c>
      <c r="M136" s="46">
        <v>41634</v>
      </c>
      <c r="N136" s="46">
        <v>41968</v>
      </c>
      <c r="O136" s="214" t="s">
        <v>444</v>
      </c>
      <c r="P136" s="45">
        <v>0</v>
      </c>
      <c r="Q136" s="45">
        <v>58.4</v>
      </c>
      <c r="R136" s="45">
        <f>P136+Q136</f>
        <v>58.4</v>
      </c>
      <c r="S136" s="45">
        <v>0</v>
      </c>
      <c r="T136" s="45">
        <f>58.96-0.39</f>
        <v>58.57</v>
      </c>
      <c r="U136" s="239">
        <f>S136+T136</f>
        <v>58.57</v>
      </c>
      <c r="V136" s="176">
        <v>0</v>
      </c>
      <c r="W136" s="176">
        <v>58.57</v>
      </c>
      <c r="X136" s="68">
        <f>V136+W136</f>
        <v>58.57</v>
      </c>
      <c r="Y136" s="267">
        <f>X136/U136</f>
        <v>1</v>
      </c>
      <c r="Z136" s="279">
        <v>3956.56</v>
      </c>
      <c r="AA136" s="201">
        <f>Z136/K136</f>
        <v>1.0011437131203125</v>
      </c>
      <c r="AB136" s="180">
        <f t="shared" ref="AB136:AB140" si="175">S136-V136</f>
        <v>0</v>
      </c>
      <c r="AC136" s="180">
        <f t="shared" ref="AC136:AC140" si="176">T136-W136</f>
        <v>0</v>
      </c>
      <c r="AD136" s="180">
        <f t="shared" ref="AD136:AD140" si="177">AB136+AC136</f>
        <v>0</v>
      </c>
      <c r="AE136" s="177">
        <f>K136-Z136</f>
        <v>-4.5199999999999818</v>
      </c>
      <c r="AF136" s="74" t="s">
        <v>318</v>
      </c>
    </row>
    <row r="137" spans="1:33" ht="157.5">
      <c r="A137" s="42">
        <v>9</v>
      </c>
      <c r="B137" s="329">
        <v>111</v>
      </c>
      <c r="C137" s="329"/>
      <c r="D137" s="57" t="s">
        <v>96</v>
      </c>
      <c r="E137" s="42">
        <v>26</v>
      </c>
      <c r="F137" s="45">
        <v>2393.6999999999998</v>
      </c>
      <c r="G137" s="45">
        <v>2165.08</v>
      </c>
      <c r="H137" s="45" t="s">
        <v>97</v>
      </c>
      <c r="I137" s="45">
        <v>2741.66</v>
      </c>
      <c r="J137" s="41">
        <v>270.3</v>
      </c>
      <c r="K137" s="41">
        <f>I137+J137</f>
        <v>3011.96</v>
      </c>
      <c r="L137" s="45" t="s">
        <v>98</v>
      </c>
      <c r="M137" s="46">
        <v>41634</v>
      </c>
      <c r="N137" s="46">
        <v>41968</v>
      </c>
      <c r="O137" s="146" t="s">
        <v>424</v>
      </c>
      <c r="P137" s="45">
        <v>0</v>
      </c>
      <c r="Q137" s="45">
        <v>41.84</v>
      </c>
      <c r="R137" s="45">
        <f>P137+Q137</f>
        <v>41.84</v>
      </c>
      <c r="S137" s="45">
        <v>0</v>
      </c>
      <c r="T137" s="45">
        <v>41.48</v>
      </c>
      <c r="U137" s="239">
        <f>S137+T137</f>
        <v>41.48</v>
      </c>
      <c r="V137" s="176">
        <v>0</v>
      </c>
      <c r="W137" s="176">
        <v>41.48</v>
      </c>
      <c r="X137" s="68">
        <f>V137+W137</f>
        <v>41.48</v>
      </c>
      <c r="Y137" s="267">
        <f t="shared" ref="Y137:Y138" si="178">X137/U137</f>
        <v>1</v>
      </c>
      <c r="Z137" s="279">
        <v>3043.84</v>
      </c>
      <c r="AA137" s="201">
        <f>Z137/K137</f>
        <v>1.0105844699132791</v>
      </c>
      <c r="AB137" s="180">
        <f t="shared" si="175"/>
        <v>0</v>
      </c>
      <c r="AC137" s="180">
        <f t="shared" si="176"/>
        <v>0</v>
      </c>
      <c r="AD137" s="180">
        <f t="shared" si="177"/>
        <v>0</v>
      </c>
      <c r="AE137" s="209">
        <f>K137-Z137</f>
        <v>-31.880000000000109</v>
      </c>
      <c r="AF137" s="74" t="s">
        <v>318</v>
      </c>
    </row>
    <row r="138" spans="1:33" ht="157.5" customHeight="1">
      <c r="A138" s="329">
        <v>10</v>
      </c>
      <c r="B138" s="329">
        <v>112</v>
      </c>
      <c r="C138" s="42" t="s">
        <v>24</v>
      </c>
      <c r="D138" s="57" t="s">
        <v>99</v>
      </c>
      <c r="E138" s="42">
        <v>48</v>
      </c>
      <c r="F138" s="292">
        <v>2824.6</v>
      </c>
      <c r="G138" s="292">
        <v>2607.9</v>
      </c>
      <c r="H138" s="292" t="s">
        <v>100</v>
      </c>
      <c r="I138" s="292">
        <v>3423.38</v>
      </c>
      <c r="J138" s="337">
        <v>329.06</v>
      </c>
      <c r="K138" s="337">
        <f>I138+J138</f>
        <v>3752.44</v>
      </c>
      <c r="L138" s="292" t="s">
        <v>95</v>
      </c>
      <c r="M138" s="328">
        <v>41702</v>
      </c>
      <c r="N138" s="328">
        <v>42038</v>
      </c>
      <c r="O138" s="309" t="s">
        <v>436</v>
      </c>
      <c r="P138" s="45">
        <v>0</v>
      </c>
      <c r="Q138" s="45">
        <v>10.82</v>
      </c>
      <c r="R138" s="45">
        <f>P138+Q138</f>
        <v>10.82</v>
      </c>
      <c r="S138" s="45">
        <v>0</v>
      </c>
      <c r="T138" s="45">
        <v>12.143000000000001</v>
      </c>
      <c r="U138" s="239">
        <f>S138+T138</f>
        <v>12.143000000000001</v>
      </c>
      <c r="V138" s="68">
        <v>0</v>
      </c>
      <c r="W138" s="68">
        <v>12.143000000000001</v>
      </c>
      <c r="X138" s="68">
        <f>+V138+W138</f>
        <v>12.143000000000001</v>
      </c>
      <c r="Y138" s="267">
        <f t="shared" si="178"/>
        <v>1</v>
      </c>
      <c r="Z138" s="298">
        <v>3730.89</v>
      </c>
      <c r="AA138" s="293">
        <f>Z138/K138</f>
        <v>0.99425707006641006</v>
      </c>
      <c r="AB138" s="180">
        <f t="shared" si="175"/>
        <v>0</v>
      </c>
      <c r="AC138" s="180">
        <f t="shared" si="176"/>
        <v>0</v>
      </c>
      <c r="AD138" s="180">
        <f t="shared" si="177"/>
        <v>0</v>
      </c>
      <c r="AE138" s="292">
        <f>K138-Z138</f>
        <v>21.550000000000182</v>
      </c>
      <c r="AF138" s="359" t="s">
        <v>318</v>
      </c>
    </row>
    <row r="139" spans="1:33" ht="168" customHeight="1">
      <c r="A139" s="329"/>
      <c r="B139" s="329"/>
      <c r="C139" s="42" t="s">
        <v>25</v>
      </c>
      <c r="D139" s="57" t="s">
        <v>101</v>
      </c>
      <c r="E139" s="42">
        <v>48</v>
      </c>
      <c r="F139" s="292"/>
      <c r="G139" s="292"/>
      <c r="H139" s="292"/>
      <c r="I139" s="292"/>
      <c r="J139" s="374"/>
      <c r="K139" s="374"/>
      <c r="L139" s="292"/>
      <c r="M139" s="328"/>
      <c r="N139" s="328"/>
      <c r="O139" s="310"/>
      <c r="P139" s="45">
        <v>3</v>
      </c>
      <c r="Q139" s="45">
        <v>15.45</v>
      </c>
      <c r="R139" s="45">
        <f>P139+Q139</f>
        <v>18.45</v>
      </c>
      <c r="S139" s="45">
        <v>10.89</v>
      </c>
      <c r="T139" s="45">
        <f>0.089+5.269+1.88+7.7</f>
        <v>14.938000000000001</v>
      </c>
      <c r="U139" s="239">
        <f>S139+T139</f>
        <v>25.828000000000003</v>
      </c>
      <c r="V139" s="176">
        <v>10.89</v>
      </c>
      <c r="W139" s="176">
        <f>0.089+5.269+1.88+7.7</f>
        <v>14.938000000000001</v>
      </c>
      <c r="X139" s="68">
        <f>+V139+W139</f>
        <v>25.828000000000003</v>
      </c>
      <c r="Y139" s="267">
        <f>X139/U139</f>
        <v>1</v>
      </c>
      <c r="Z139" s="298"/>
      <c r="AA139" s="297"/>
      <c r="AB139" s="180">
        <f t="shared" si="175"/>
        <v>0</v>
      </c>
      <c r="AC139" s="180">
        <f t="shared" si="176"/>
        <v>0</v>
      </c>
      <c r="AD139" s="180">
        <f t="shared" si="177"/>
        <v>0</v>
      </c>
      <c r="AE139" s="292"/>
      <c r="AF139" s="361"/>
    </row>
    <row r="140" spans="1:33" ht="157.5">
      <c r="A140" s="329"/>
      <c r="B140" s="329"/>
      <c r="C140" s="42" t="s">
        <v>26</v>
      </c>
      <c r="D140" s="57" t="s">
        <v>102</v>
      </c>
      <c r="E140" s="42">
        <v>52</v>
      </c>
      <c r="F140" s="292"/>
      <c r="G140" s="292"/>
      <c r="H140" s="292"/>
      <c r="I140" s="292"/>
      <c r="J140" s="338"/>
      <c r="K140" s="338"/>
      <c r="L140" s="292"/>
      <c r="M140" s="328"/>
      <c r="N140" s="328"/>
      <c r="O140" s="311"/>
      <c r="P140" s="45">
        <v>0</v>
      </c>
      <c r="Q140" s="45">
        <v>19.100000000000001</v>
      </c>
      <c r="R140" s="45">
        <f>P140+Q140</f>
        <v>19.100000000000001</v>
      </c>
      <c r="S140" s="45">
        <v>0</v>
      </c>
      <c r="T140" s="45">
        <v>19.100000000000001</v>
      </c>
      <c r="U140" s="239">
        <f>S140+T140</f>
        <v>19.100000000000001</v>
      </c>
      <c r="V140" s="176">
        <v>0</v>
      </c>
      <c r="W140" s="176">
        <v>19.100000000000001</v>
      </c>
      <c r="X140" s="68">
        <f>+V140+W140</f>
        <v>19.100000000000001</v>
      </c>
      <c r="Y140" s="267">
        <f>X140/U140</f>
        <v>1</v>
      </c>
      <c r="Z140" s="298"/>
      <c r="AA140" s="294"/>
      <c r="AB140" s="180">
        <f t="shared" si="175"/>
        <v>0</v>
      </c>
      <c r="AC140" s="180">
        <f t="shared" si="176"/>
        <v>0</v>
      </c>
      <c r="AD140" s="180">
        <f t="shared" si="177"/>
        <v>0</v>
      </c>
      <c r="AE140" s="292"/>
      <c r="AF140" s="360"/>
    </row>
    <row r="141" spans="1:33">
      <c r="A141" s="329"/>
      <c r="B141" s="319" t="s">
        <v>69</v>
      </c>
      <c r="C141" s="319"/>
      <c r="D141" s="319"/>
      <c r="E141" s="319"/>
      <c r="F141" s="2">
        <f>SUM(F138)</f>
        <v>2824.6</v>
      </c>
      <c r="G141" s="2">
        <f>SUM(G138)</f>
        <v>2607.9</v>
      </c>
      <c r="H141" s="2"/>
      <c r="I141" s="2">
        <f>SUM(I138)</f>
        <v>3423.38</v>
      </c>
      <c r="J141" s="2">
        <f>SUM(J138)</f>
        <v>329.06</v>
      </c>
      <c r="K141" s="1">
        <f t="shared" si="134"/>
        <v>3752.44</v>
      </c>
      <c r="L141" s="2"/>
      <c r="M141" s="34"/>
      <c r="N141" s="34"/>
      <c r="O141" s="34"/>
      <c r="P141" s="2">
        <f>P140+P139+P138</f>
        <v>3</v>
      </c>
      <c r="Q141" s="2">
        <f>Q138+Q139+Q140</f>
        <v>45.370000000000005</v>
      </c>
      <c r="R141" s="2">
        <f>R138+R139+R140</f>
        <v>48.370000000000005</v>
      </c>
      <c r="S141" s="2">
        <f t="shared" ref="S141:U141" si="179">S138+S139+S140</f>
        <v>10.89</v>
      </c>
      <c r="T141" s="2">
        <f t="shared" si="179"/>
        <v>46.181000000000004</v>
      </c>
      <c r="U141" s="2">
        <f t="shared" si="179"/>
        <v>57.071000000000005</v>
      </c>
      <c r="V141" s="2">
        <f>SUM(V136:V140)</f>
        <v>10.89</v>
      </c>
      <c r="W141" s="2">
        <f>SUM(W138:W140)</f>
        <v>46.181000000000004</v>
      </c>
      <c r="X141" s="2">
        <f>SUM(X138:X140)</f>
        <v>57.071000000000005</v>
      </c>
      <c r="Y141" s="268">
        <f>X141/U141</f>
        <v>1</v>
      </c>
      <c r="Z141" s="280">
        <f t="shared" ref="Z141" si="180">SUM(Z136:Z140)</f>
        <v>10731.289999999999</v>
      </c>
      <c r="AA141" s="200">
        <f>Z141/K141</f>
        <v>2.8598165460340468</v>
      </c>
      <c r="AB141" s="2">
        <f t="shared" ref="AB141:AE141" si="181">SUM(AB136:AB140)</f>
        <v>0</v>
      </c>
      <c r="AC141" s="2">
        <f t="shared" si="181"/>
        <v>0</v>
      </c>
      <c r="AD141" s="2">
        <f t="shared" si="181"/>
        <v>0</v>
      </c>
      <c r="AE141" s="2">
        <f t="shared" si="181"/>
        <v>-14.849999999999909</v>
      </c>
      <c r="AF141" s="45"/>
    </row>
    <row r="142" spans="1:33">
      <c r="A142" s="347" t="s">
        <v>27</v>
      </c>
      <c r="B142" s="347"/>
      <c r="C142" s="347"/>
      <c r="D142" s="347"/>
      <c r="E142" s="47"/>
      <c r="F142" s="3">
        <f>F136+F137+F141</f>
        <v>8329.2999999999993</v>
      </c>
      <c r="G142" s="3">
        <f>G136+G137+G141</f>
        <v>7639.84</v>
      </c>
      <c r="H142" s="3"/>
      <c r="I142" s="3">
        <f>I136+I137+I141</f>
        <v>9799.2200000000012</v>
      </c>
      <c r="J142" s="3">
        <f>J136+J137+J141</f>
        <v>917.22</v>
      </c>
      <c r="K142" s="1">
        <f t="shared" si="134"/>
        <v>10716.44</v>
      </c>
      <c r="L142" s="3"/>
      <c r="M142" s="55"/>
      <c r="N142" s="55"/>
      <c r="O142" s="152"/>
      <c r="P142" s="3">
        <f>P141+P137+P136</f>
        <v>3</v>
      </c>
      <c r="Q142" s="3">
        <f>Q141+Q137+Q136</f>
        <v>145.61000000000001</v>
      </c>
      <c r="R142" s="3">
        <f>SUM(R141+R137+R136)</f>
        <v>148.61000000000001</v>
      </c>
      <c r="S142" s="3">
        <f t="shared" ref="S142:U142" si="182">SUM(S141+S137+S136)</f>
        <v>10.89</v>
      </c>
      <c r="T142" s="3">
        <f t="shared" si="182"/>
        <v>146.23099999999999</v>
      </c>
      <c r="U142" s="245">
        <f t="shared" si="182"/>
        <v>157.12100000000001</v>
      </c>
      <c r="V142" s="14">
        <f>V141</f>
        <v>10.89</v>
      </c>
      <c r="W142" s="14">
        <f>W141+W137+W136</f>
        <v>146.23099999999999</v>
      </c>
      <c r="X142" s="14">
        <f>X141+X137+X136</f>
        <v>157.12100000000001</v>
      </c>
      <c r="Y142" s="268">
        <f>X142/U142</f>
        <v>1</v>
      </c>
      <c r="Z142" s="281">
        <f t="shared" ref="Z142" si="183">Z141</f>
        <v>10731.289999999999</v>
      </c>
      <c r="AA142" s="200">
        <f>Z142/K142</f>
        <v>1.0013857213776216</v>
      </c>
      <c r="AB142" s="178">
        <f t="shared" ref="AB142:AE142" si="184">AB141</f>
        <v>0</v>
      </c>
      <c r="AC142" s="178">
        <f t="shared" si="184"/>
        <v>0</v>
      </c>
      <c r="AD142" s="178">
        <f t="shared" si="184"/>
        <v>0</v>
      </c>
      <c r="AE142" s="178">
        <f t="shared" si="184"/>
        <v>-14.849999999999909</v>
      </c>
      <c r="AF142" s="41"/>
      <c r="AG142" s="17"/>
    </row>
    <row r="143" spans="1:33" s="94" customFormat="1">
      <c r="A143" s="396" t="s">
        <v>103</v>
      </c>
      <c r="B143" s="396"/>
      <c r="C143" s="396"/>
      <c r="D143" s="396"/>
      <c r="E143" s="396"/>
      <c r="F143" s="97">
        <f>F119+F124+F134+F142</f>
        <v>24353.05</v>
      </c>
      <c r="G143" s="97">
        <f>G119+G124+G134+G142</f>
        <v>22738.36</v>
      </c>
      <c r="H143" s="97"/>
      <c r="I143" s="97">
        <f>I119+I124+I134+I142</f>
        <v>28440.050000000003</v>
      </c>
      <c r="J143" s="97">
        <f>J119+J124+J134+J142</f>
        <v>2571.71</v>
      </c>
      <c r="K143" s="100">
        <f t="shared" si="134"/>
        <v>31011.760000000002</v>
      </c>
      <c r="L143" s="97"/>
      <c r="M143" s="101"/>
      <c r="N143" s="101"/>
      <c r="O143" s="101"/>
      <c r="P143" s="97">
        <f t="shared" ref="P143:X143" si="185">P142+P134+P124+P119</f>
        <v>30.940000000000005</v>
      </c>
      <c r="Q143" s="97">
        <f t="shared" si="185"/>
        <v>410.63</v>
      </c>
      <c r="R143" s="97">
        <f t="shared" si="185"/>
        <v>441.57000000000005</v>
      </c>
      <c r="S143" s="97">
        <f t="shared" si="185"/>
        <v>36.606999999999999</v>
      </c>
      <c r="T143" s="97">
        <f t="shared" si="185"/>
        <v>412.30400000000003</v>
      </c>
      <c r="U143" s="245">
        <f t="shared" si="185"/>
        <v>448.91100000000006</v>
      </c>
      <c r="V143" s="102">
        <f t="shared" si="185"/>
        <v>36.606999999999999</v>
      </c>
      <c r="W143" s="102">
        <f t="shared" si="185"/>
        <v>412.30400000000003</v>
      </c>
      <c r="X143" s="102">
        <f t="shared" si="185"/>
        <v>448.91100000000006</v>
      </c>
      <c r="Y143" s="268">
        <f>X143/U143</f>
        <v>1</v>
      </c>
      <c r="Z143" s="281">
        <f t="shared" ref="Z143" si="186">Z119+Z124+Z134+Z142+Z116</f>
        <v>30729.61</v>
      </c>
      <c r="AA143" s="202">
        <f>Z143/K143</f>
        <v>0.99090183852835179</v>
      </c>
      <c r="AB143" s="97">
        <f>AB142+AB134+AB124+AB119</f>
        <v>0</v>
      </c>
      <c r="AC143" s="97">
        <f t="shared" ref="AC143:AD143" si="187">AC142+AC134+AC124+AC119</f>
        <v>0</v>
      </c>
      <c r="AD143" s="97">
        <f t="shared" si="187"/>
        <v>0</v>
      </c>
      <c r="AE143" s="97">
        <f t="shared" ref="AE143" si="188">AE119+AE124+AE134+AE142+AE116</f>
        <v>282.15000000000009</v>
      </c>
      <c r="AF143" s="96"/>
    </row>
    <row r="144" spans="1:33">
      <c r="A144" s="386" t="s">
        <v>203</v>
      </c>
      <c r="B144" s="386"/>
      <c r="C144" s="386"/>
      <c r="D144" s="386"/>
      <c r="E144" s="54"/>
      <c r="F144" s="54"/>
      <c r="G144" s="54"/>
      <c r="H144" s="54"/>
      <c r="I144" s="54"/>
      <c r="J144" s="1"/>
      <c r="K144" s="41"/>
      <c r="L144" s="54"/>
      <c r="M144" s="54"/>
      <c r="N144" s="54"/>
      <c r="O144" s="151"/>
      <c r="P144" s="54"/>
      <c r="Q144" s="54"/>
      <c r="R144" s="54"/>
      <c r="S144" s="1"/>
      <c r="T144" s="1"/>
      <c r="U144" s="244"/>
      <c r="V144" s="1"/>
      <c r="W144" s="1"/>
      <c r="X144" s="177"/>
      <c r="Y144" s="269"/>
      <c r="Z144" s="274"/>
      <c r="AA144" s="201"/>
      <c r="AB144" s="1"/>
      <c r="AC144" s="1"/>
      <c r="AD144" s="177"/>
      <c r="AE144" s="1"/>
      <c r="AF144" s="44"/>
    </row>
    <row r="145" spans="1:32">
      <c r="A145" s="347" t="s">
        <v>204</v>
      </c>
      <c r="B145" s="347"/>
      <c r="C145" s="347"/>
      <c r="D145" s="347"/>
      <c r="E145" s="42"/>
      <c r="F145" s="47"/>
      <c r="G145" s="47"/>
      <c r="H145" s="47"/>
      <c r="I145" s="47"/>
      <c r="J145" s="1"/>
      <c r="K145" s="41"/>
      <c r="L145" s="47"/>
      <c r="M145" s="3"/>
      <c r="N145" s="3"/>
      <c r="O145" s="153"/>
      <c r="P145" s="3"/>
      <c r="Q145" s="3"/>
      <c r="R145" s="3"/>
      <c r="S145" s="1"/>
      <c r="T145" s="1"/>
      <c r="U145" s="244"/>
      <c r="V145" s="178"/>
      <c r="W145" s="178"/>
      <c r="X145" s="177"/>
      <c r="Y145" s="268"/>
      <c r="Z145" s="279"/>
      <c r="AA145" s="201"/>
      <c r="AB145" s="177"/>
      <c r="AC145" s="177"/>
      <c r="AD145" s="177"/>
      <c r="AE145" s="177"/>
      <c r="AF145" s="50"/>
    </row>
    <row r="146" spans="1:32" ht="189" customHeight="1">
      <c r="A146" s="354">
        <v>1</v>
      </c>
      <c r="B146" s="354" t="s">
        <v>205</v>
      </c>
      <c r="C146" s="52" t="s">
        <v>206</v>
      </c>
      <c r="D146" s="57" t="s">
        <v>207</v>
      </c>
      <c r="E146" s="52">
        <v>47</v>
      </c>
      <c r="F146" s="292">
        <v>2259.36</v>
      </c>
      <c r="G146" s="292">
        <v>2196.4</v>
      </c>
      <c r="H146" s="292" t="s">
        <v>208</v>
      </c>
      <c r="I146" s="296">
        <v>2764.27</v>
      </c>
      <c r="J146" s="337">
        <v>684.43</v>
      </c>
      <c r="K146" s="337">
        <f>I146+J146</f>
        <v>3448.7</v>
      </c>
      <c r="L146" s="296" t="s">
        <v>161</v>
      </c>
      <c r="M146" s="289">
        <v>41702</v>
      </c>
      <c r="N146" s="289">
        <v>42038</v>
      </c>
      <c r="O146" s="314">
        <v>42368</v>
      </c>
      <c r="P146" s="15">
        <v>0</v>
      </c>
      <c r="Q146" s="15">
        <v>46.42</v>
      </c>
      <c r="R146" s="12">
        <f t="shared" ref="R146:R151" si="189">P146+Q146</f>
        <v>46.42</v>
      </c>
      <c r="S146" s="15">
        <v>8.25</v>
      </c>
      <c r="T146" s="15">
        <v>38.200000000000003</v>
      </c>
      <c r="U146" s="238">
        <f t="shared" ref="U146:U150" si="190">S146+T146</f>
        <v>46.45</v>
      </c>
      <c r="V146" s="143">
        <v>8.25</v>
      </c>
      <c r="W146" s="143">
        <v>38.200000000000003</v>
      </c>
      <c r="X146" s="90">
        <f t="shared" ref="X146:X151" si="191">+V146+W146</f>
        <v>46.45</v>
      </c>
      <c r="Y146" s="267">
        <f>X146/U146</f>
        <v>1</v>
      </c>
      <c r="Z146" s="298">
        <v>3443.68</v>
      </c>
      <c r="AA146" s="293">
        <f>Z146/K146</f>
        <v>0.99854437904137794</v>
      </c>
      <c r="AB146" s="180">
        <f t="shared" ref="AB146:AB151" si="192">S146-V146</f>
        <v>0</v>
      </c>
      <c r="AC146" s="180">
        <f t="shared" ref="AC146:AC151" si="193">T146-W146</f>
        <v>0</v>
      </c>
      <c r="AD146" s="180">
        <f t="shared" ref="AD146:AD150" si="194">AB146+AC146</f>
        <v>0</v>
      </c>
      <c r="AE146" s="290">
        <f>K146-Z146</f>
        <v>5.0199999999999818</v>
      </c>
      <c r="AF146" s="344" t="s">
        <v>318</v>
      </c>
    </row>
    <row r="147" spans="1:32" ht="157.5">
      <c r="A147" s="354"/>
      <c r="B147" s="354"/>
      <c r="C147" s="52" t="s">
        <v>209</v>
      </c>
      <c r="D147" s="57" t="s">
        <v>210</v>
      </c>
      <c r="E147" s="52">
        <v>85</v>
      </c>
      <c r="F147" s="292"/>
      <c r="G147" s="292"/>
      <c r="H147" s="292"/>
      <c r="I147" s="296"/>
      <c r="J147" s="338"/>
      <c r="K147" s="338"/>
      <c r="L147" s="296"/>
      <c r="M147" s="289"/>
      <c r="N147" s="289"/>
      <c r="O147" s="316"/>
      <c r="P147" s="15">
        <v>0</v>
      </c>
      <c r="Q147" s="15">
        <v>23.38</v>
      </c>
      <c r="R147" s="12">
        <f t="shared" si="189"/>
        <v>23.38</v>
      </c>
      <c r="S147" s="15">
        <v>0</v>
      </c>
      <c r="T147" s="15">
        <v>23.41</v>
      </c>
      <c r="U147" s="238">
        <f t="shared" si="190"/>
        <v>23.41</v>
      </c>
      <c r="V147" s="216">
        <v>0</v>
      </c>
      <c r="W147" s="216">
        <v>23.41</v>
      </c>
      <c r="X147" s="90">
        <f t="shared" si="191"/>
        <v>23.41</v>
      </c>
      <c r="Y147" s="267">
        <f t="shared" ref="Y147:Y151" si="195">X147/U147</f>
        <v>1</v>
      </c>
      <c r="Z147" s="298"/>
      <c r="AA147" s="294"/>
      <c r="AB147" s="180">
        <f t="shared" si="192"/>
        <v>0</v>
      </c>
      <c r="AC147" s="180">
        <f t="shared" si="193"/>
        <v>0</v>
      </c>
      <c r="AD147" s="180">
        <f t="shared" si="194"/>
        <v>0</v>
      </c>
      <c r="AE147" s="290"/>
      <c r="AF147" s="344"/>
    </row>
    <row r="148" spans="1:32" ht="157.5">
      <c r="A148" s="52">
        <v>2</v>
      </c>
      <c r="B148" s="52" t="s">
        <v>211</v>
      </c>
      <c r="C148" s="52">
        <v>114</v>
      </c>
      <c r="D148" s="57" t="s">
        <v>212</v>
      </c>
      <c r="E148" s="52" t="s">
        <v>28</v>
      </c>
      <c r="F148" s="45">
        <v>1286.5999999999999</v>
      </c>
      <c r="G148" s="45">
        <v>1250.6199999999999</v>
      </c>
      <c r="H148" s="37" t="s">
        <v>213</v>
      </c>
      <c r="I148" s="51">
        <v>1425.95</v>
      </c>
      <c r="J148" s="41">
        <v>344.01</v>
      </c>
      <c r="K148" s="41">
        <f>I148+J148</f>
        <v>1769.96</v>
      </c>
      <c r="L148" s="52" t="s">
        <v>231</v>
      </c>
      <c r="M148" s="58">
        <v>41702</v>
      </c>
      <c r="N148" s="58">
        <v>42038</v>
      </c>
      <c r="O148" s="149" t="s">
        <v>437</v>
      </c>
      <c r="P148" s="15">
        <v>9.81</v>
      </c>
      <c r="Q148" s="15">
        <v>20.8</v>
      </c>
      <c r="R148" s="12">
        <f t="shared" si="189"/>
        <v>30.61</v>
      </c>
      <c r="S148" s="15">
        <v>6.4</v>
      </c>
      <c r="T148" s="15">
        <f>22.79+3.11</f>
        <v>25.9</v>
      </c>
      <c r="U148" s="238">
        <f t="shared" si="190"/>
        <v>32.299999999999997</v>
      </c>
      <c r="V148" s="143">
        <v>6.4</v>
      </c>
      <c r="W148" s="143">
        <f>22.79+3.11</f>
        <v>25.9</v>
      </c>
      <c r="X148" s="90">
        <f t="shared" si="191"/>
        <v>32.299999999999997</v>
      </c>
      <c r="Y148" s="267">
        <f t="shared" si="195"/>
        <v>1</v>
      </c>
      <c r="Z148" s="279">
        <v>1714.54</v>
      </c>
      <c r="AA148" s="201">
        <f>Z148/K148</f>
        <v>0.96868855793351261</v>
      </c>
      <c r="AB148" s="180">
        <f t="shared" si="192"/>
        <v>0</v>
      </c>
      <c r="AC148" s="180">
        <f t="shared" si="193"/>
        <v>0</v>
      </c>
      <c r="AD148" s="180">
        <f t="shared" si="194"/>
        <v>0</v>
      </c>
      <c r="AE148" s="177">
        <f>K148-Z148</f>
        <v>55.420000000000073</v>
      </c>
      <c r="AF148" s="111" t="s">
        <v>318</v>
      </c>
    </row>
    <row r="149" spans="1:32" ht="283.5" customHeight="1">
      <c r="A149" s="111">
        <v>3</v>
      </c>
      <c r="B149" s="111" t="s">
        <v>214</v>
      </c>
      <c r="C149" s="111">
        <v>115</v>
      </c>
      <c r="D149" s="57" t="s">
        <v>215</v>
      </c>
      <c r="E149" s="111">
        <v>48</v>
      </c>
      <c r="F149" s="113">
        <v>1820.19</v>
      </c>
      <c r="G149" s="113">
        <v>1750.12</v>
      </c>
      <c r="H149" s="37" t="s">
        <v>216</v>
      </c>
      <c r="I149" s="112">
        <v>2061.1799999999998</v>
      </c>
      <c r="J149" s="114">
        <v>205.85</v>
      </c>
      <c r="K149" s="114">
        <f>I149+J149</f>
        <v>2267.0299999999997</v>
      </c>
      <c r="L149" s="112" t="s">
        <v>232</v>
      </c>
      <c r="M149" s="59">
        <v>41634</v>
      </c>
      <c r="N149" s="59">
        <v>41968</v>
      </c>
      <c r="O149" s="59" t="s">
        <v>438</v>
      </c>
      <c r="P149" s="115">
        <v>0</v>
      </c>
      <c r="Q149" s="115">
        <v>36.200000000000003</v>
      </c>
      <c r="R149" s="115">
        <f t="shared" si="189"/>
        <v>36.200000000000003</v>
      </c>
      <c r="S149" s="115">
        <v>0</v>
      </c>
      <c r="T149" s="115">
        <f>17.35+14.02+10.25</f>
        <v>41.620000000000005</v>
      </c>
      <c r="U149" s="238">
        <f>S149+T149</f>
        <v>41.620000000000005</v>
      </c>
      <c r="V149" s="175">
        <v>0</v>
      </c>
      <c r="W149" s="175">
        <v>41.62</v>
      </c>
      <c r="X149" s="90">
        <f t="shared" si="191"/>
        <v>41.62</v>
      </c>
      <c r="Y149" s="267">
        <f t="shared" si="195"/>
        <v>0.99999999999999978</v>
      </c>
      <c r="Z149" s="279">
        <v>2243.15</v>
      </c>
      <c r="AA149" s="201">
        <f>Z149/K149</f>
        <v>0.98946639435737527</v>
      </c>
      <c r="AB149" s="180">
        <f t="shared" si="192"/>
        <v>0</v>
      </c>
      <c r="AC149" s="180">
        <f t="shared" si="193"/>
        <v>0</v>
      </c>
      <c r="AD149" s="180">
        <f t="shared" si="194"/>
        <v>0</v>
      </c>
      <c r="AE149" s="177">
        <f>K149-Z149</f>
        <v>23.879999999999654</v>
      </c>
      <c r="AF149" s="111" t="s">
        <v>318</v>
      </c>
    </row>
    <row r="150" spans="1:32" ht="346.5">
      <c r="A150" s="52">
        <v>4</v>
      </c>
      <c r="B150" s="52" t="s">
        <v>217</v>
      </c>
      <c r="C150" s="52">
        <v>116</v>
      </c>
      <c r="D150" s="57" t="s">
        <v>218</v>
      </c>
      <c r="E150" s="52" t="s">
        <v>28</v>
      </c>
      <c r="F150" s="45">
        <v>2565</v>
      </c>
      <c r="G150" s="45">
        <v>2489.52</v>
      </c>
      <c r="H150" s="37" t="s">
        <v>219</v>
      </c>
      <c r="I150" s="51">
        <v>3017.65</v>
      </c>
      <c r="J150" s="41">
        <v>261.68</v>
      </c>
      <c r="K150" s="41">
        <f>I150+J150</f>
        <v>3279.33</v>
      </c>
      <c r="L150" s="52" t="s">
        <v>233</v>
      </c>
      <c r="M150" s="59">
        <v>41634</v>
      </c>
      <c r="N150" s="59">
        <v>41968</v>
      </c>
      <c r="O150" s="59">
        <v>42216</v>
      </c>
      <c r="P150" s="12">
        <v>12.74</v>
      </c>
      <c r="Q150" s="12">
        <v>33.79</v>
      </c>
      <c r="R150" s="12">
        <f t="shared" si="189"/>
        <v>46.53</v>
      </c>
      <c r="S150" s="12">
        <v>0.35</v>
      </c>
      <c r="T150" s="12">
        <v>46.99</v>
      </c>
      <c r="U150" s="238">
        <f t="shared" si="190"/>
        <v>47.34</v>
      </c>
      <c r="V150" s="175">
        <v>0.35</v>
      </c>
      <c r="W150" s="175">
        <v>46.99</v>
      </c>
      <c r="X150" s="90">
        <f t="shared" si="191"/>
        <v>47.34</v>
      </c>
      <c r="Y150" s="267">
        <f t="shared" si="195"/>
        <v>1</v>
      </c>
      <c r="Z150" s="279">
        <v>3063.93</v>
      </c>
      <c r="AA150" s="201">
        <f>Z150/K150</f>
        <v>0.9343158511037315</v>
      </c>
      <c r="AB150" s="180">
        <f t="shared" si="192"/>
        <v>0</v>
      </c>
      <c r="AC150" s="180">
        <f t="shared" si="193"/>
        <v>0</v>
      </c>
      <c r="AD150" s="180">
        <f t="shared" si="194"/>
        <v>0</v>
      </c>
      <c r="AE150" s="177">
        <f>K150-Z150</f>
        <v>215.40000000000009</v>
      </c>
      <c r="AF150" s="155" t="s">
        <v>318</v>
      </c>
    </row>
    <row r="151" spans="1:32" ht="409.5">
      <c r="A151" s="52">
        <v>5</v>
      </c>
      <c r="B151" s="52" t="s">
        <v>220</v>
      </c>
      <c r="C151" s="52">
        <v>117</v>
      </c>
      <c r="D151" s="57" t="s">
        <v>221</v>
      </c>
      <c r="E151" s="52" t="s">
        <v>28</v>
      </c>
      <c r="F151" s="45">
        <v>4543</v>
      </c>
      <c r="G151" s="45">
        <v>4370.5730000000003</v>
      </c>
      <c r="H151" s="37" t="s">
        <v>222</v>
      </c>
      <c r="I151" s="51">
        <v>5384.24</v>
      </c>
      <c r="J151" s="41">
        <v>98.9</v>
      </c>
      <c r="K151" s="41">
        <f>I151+J151</f>
        <v>5483.1399999999994</v>
      </c>
      <c r="L151" s="52" t="s">
        <v>233</v>
      </c>
      <c r="M151" s="59">
        <v>41634</v>
      </c>
      <c r="N151" s="59">
        <v>41968</v>
      </c>
      <c r="O151" s="59">
        <v>42399</v>
      </c>
      <c r="P151" s="15">
        <v>0</v>
      </c>
      <c r="Q151" s="15">
        <v>84.63</v>
      </c>
      <c r="R151" s="12">
        <f t="shared" si="189"/>
        <v>84.63</v>
      </c>
      <c r="S151" s="143">
        <v>9.3490000000000002</v>
      </c>
      <c r="T151" s="143">
        <f>5.73+44.22+16.87</f>
        <v>66.820000000000007</v>
      </c>
      <c r="U151" s="238">
        <f>S151+T151</f>
        <v>76.169000000000011</v>
      </c>
      <c r="V151" s="143">
        <v>9.3490000000000002</v>
      </c>
      <c r="W151" s="143">
        <v>66.819999999999993</v>
      </c>
      <c r="X151" s="90">
        <f t="shared" si="191"/>
        <v>76.168999999999997</v>
      </c>
      <c r="Y151" s="267">
        <f t="shared" si="195"/>
        <v>0.99999999999999978</v>
      </c>
      <c r="Z151" s="279">
        <v>5283.67</v>
      </c>
      <c r="AA151" s="201">
        <f>Z151/K151</f>
        <v>0.96362120974478138</v>
      </c>
      <c r="AB151" s="180">
        <f t="shared" si="192"/>
        <v>0</v>
      </c>
      <c r="AC151" s="180">
        <f t="shared" si="193"/>
        <v>0</v>
      </c>
      <c r="AD151" s="180">
        <f>AB151+AC151</f>
        <v>0</v>
      </c>
      <c r="AE151" s="177">
        <f>K151-Z151</f>
        <v>199.46999999999935</v>
      </c>
      <c r="AF151" s="220" t="s">
        <v>318</v>
      </c>
    </row>
    <row r="152" spans="1:32">
      <c r="A152" s="347"/>
      <c r="B152" s="347"/>
      <c r="C152" s="347"/>
      <c r="D152" s="347"/>
      <c r="E152" s="47"/>
      <c r="F152" s="3">
        <f>SUM(F146:F151)</f>
        <v>12474.15</v>
      </c>
      <c r="G152" s="3">
        <f>SUM(G146:G151)</f>
        <v>12057.233</v>
      </c>
      <c r="H152" s="3"/>
      <c r="I152" s="3">
        <f>SUM(I146:I151)</f>
        <v>14653.289999999999</v>
      </c>
      <c r="J152" s="237">
        <f>SUM(J146:J151)</f>
        <v>1594.8700000000001</v>
      </c>
      <c r="K152" s="1">
        <f t="shared" ref="K152:K173" si="196">I152+J152</f>
        <v>16248.16</v>
      </c>
      <c r="L152" s="3"/>
      <c r="M152" s="3"/>
      <c r="N152" s="3"/>
      <c r="O152" s="153"/>
      <c r="P152" s="3">
        <f t="shared" ref="P152:AD152" si="197">SUM(P146:P151)</f>
        <v>22.55</v>
      </c>
      <c r="Q152" s="16">
        <f t="shared" si="197"/>
        <v>245.22</v>
      </c>
      <c r="R152" s="16">
        <f t="shared" si="197"/>
        <v>267.77</v>
      </c>
      <c r="S152" s="3">
        <f t="shared" si="197"/>
        <v>24.349</v>
      </c>
      <c r="T152" s="3">
        <f t="shared" si="197"/>
        <v>242.94</v>
      </c>
      <c r="U152" s="16">
        <f t="shared" si="197"/>
        <v>267.28899999999999</v>
      </c>
      <c r="V152" s="178">
        <f t="shared" si="197"/>
        <v>24.349</v>
      </c>
      <c r="W152" s="178">
        <f t="shared" si="197"/>
        <v>242.94</v>
      </c>
      <c r="X152" s="178">
        <f t="shared" si="197"/>
        <v>267.28899999999999</v>
      </c>
      <c r="Y152" s="270">
        <f t="shared" si="197"/>
        <v>6</v>
      </c>
      <c r="Z152" s="281">
        <f t="shared" ref="Z152" si="198">SUM(Z146:Z151)</f>
        <v>15748.97</v>
      </c>
      <c r="AA152" s="200">
        <f>Z152/K152</f>
        <v>0.96927713661116088</v>
      </c>
      <c r="AB152" s="178">
        <f t="shared" si="197"/>
        <v>0</v>
      </c>
      <c r="AC152" s="178">
        <f t="shared" si="197"/>
        <v>0</v>
      </c>
      <c r="AD152" s="178">
        <f t="shared" si="197"/>
        <v>0</v>
      </c>
      <c r="AE152" s="178">
        <f t="shared" ref="AE152" si="199">SUM(AE146:AE151)</f>
        <v>499.18999999999915</v>
      </c>
      <c r="AF152" s="3"/>
    </row>
    <row r="153" spans="1:32">
      <c r="A153" s="347" t="s">
        <v>223</v>
      </c>
      <c r="B153" s="347"/>
      <c r="C153" s="347"/>
      <c r="D153" s="347"/>
      <c r="E153" s="42"/>
      <c r="F153" s="47"/>
      <c r="G153" s="47"/>
      <c r="H153" s="47"/>
      <c r="I153" s="47"/>
      <c r="J153" s="41"/>
      <c r="K153" s="41"/>
      <c r="L153" s="47"/>
      <c r="M153" s="3"/>
      <c r="N153" s="3"/>
      <c r="O153" s="153"/>
      <c r="P153" s="3"/>
      <c r="Q153" s="3"/>
      <c r="R153" s="3"/>
      <c r="S153" s="1"/>
      <c r="T153" s="1"/>
      <c r="U153" s="244"/>
      <c r="V153" s="178"/>
      <c r="W153" s="178"/>
      <c r="X153" s="177"/>
      <c r="Y153" s="267"/>
      <c r="Z153" s="279"/>
      <c r="AA153" s="201"/>
      <c r="AB153" s="177"/>
      <c r="AC153" s="177"/>
      <c r="AD153" s="177"/>
      <c r="AE153" s="177"/>
      <c r="AF153" s="50"/>
    </row>
    <row r="154" spans="1:32" ht="315" customHeight="1">
      <c r="A154" s="397">
        <v>6</v>
      </c>
      <c r="B154" s="397" t="s">
        <v>224</v>
      </c>
      <c r="C154" s="56" t="s">
        <v>225</v>
      </c>
      <c r="D154" s="60" t="s">
        <v>226</v>
      </c>
      <c r="E154" s="52">
        <v>74</v>
      </c>
      <c r="F154" s="292">
        <v>1591.38</v>
      </c>
      <c r="G154" s="292">
        <v>1421.16</v>
      </c>
      <c r="H154" s="292" t="s">
        <v>227</v>
      </c>
      <c r="I154" s="296">
        <v>1477.18</v>
      </c>
      <c r="J154" s="337">
        <v>138.08000000000001</v>
      </c>
      <c r="K154" s="337">
        <f>I154+J154</f>
        <v>1615.26</v>
      </c>
      <c r="L154" s="296" t="s">
        <v>234</v>
      </c>
      <c r="M154" s="289">
        <v>41702</v>
      </c>
      <c r="N154" s="289">
        <v>42038</v>
      </c>
      <c r="O154" s="314">
        <v>42369</v>
      </c>
      <c r="P154" s="15">
        <v>10.47</v>
      </c>
      <c r="Q154" s="15">
        <v>19.489999999999998</v>
      </c>
      <c r="R154" s="12">
        <f>P154+Q154</f>
        <v>29.96</v>
      </c>
      <c r="S154" s="93">
        <v>14.28</v>
      </c>
      <c r="T154" s="93">
        <v>16.984000000000002</v>
      </c>
      <c r="U154" s="238">
        <f t="shared" ref="U154:U155" si="200">S154+T154</f>
        <v>31.264000000000003</v>
      </c>
      <c r="V154" s="216">
        <v>14.28</v>
      </c>
      <c r="W154" s="216">
        <v>16.984000000000002</v>
      </c>
      <c r="X154" s="90">
        <f>V154+W154</f>
        <v>31.264000000000003</v>
      </c>
      <c r="Y154" s="267">
        <f>X154/U154</f>
        <v>1</v>
      </c>
      <c r="Z154" s="295">
        <v>1223.6199999999999</v>
      </c>
      <c r="AA154" s="293">
        <f>Z154/K154</f>
        <v>0.75753748622512773</v>
      </c>
      <c r="AB154" s="180">
        <f t="shared" ref="AB154:AB155" si="201">S154-V154</f>
        <v>0</v>
      </c>
      <c r="AC154" s="180">
        <f t="shared" ref="AC154:AC155" si="202">T154-W154</f>
        <v>0</v>
      </c>
      <c r="AD154" s="180">
        <f t="shared" ref="AD154:AD155" si="203">AB154+AC154</f>
        <v>0</v>
      </c>
      <c r="AE154" s="290">
        <f>K154-Z154</f>
        <v>391.6400000000001</v>
      </c>
      <c r="AF154" s="344" t="s">
        <v>318</v>
      </c>
    </row>
    <row r="155" spans="1:32" ht="189">
      <c r="A155" s="397"/>
      <c r="B155" s="397"/>
      <c r="C155" s="56" t="s">
        <v>228</v>
      </c>
      <c r="D155" s="60" t="s">
        <v>229</v>
      </c>
      <c r="E155" s="52">
        <v>74</v>
      </c>
      <c r="F155" s="292"/>
      <c r="G155" s="292"/>
      <c r="H155" s="292"/>
      <c r="I155" s="296"/>
      <c r="J155" s="338"/>
      <c r="K155" s="338"/>
      <c r="L155" s="296"/>
      <c r="M155" s="289"/>
      <c r="N155" s="289"/>
      <c r="O155" s="316"/>
      <c r="P155" s="15">
        <v>0</v>
      </c>
      <c r="Q155" s="15">
        <v>4.01</v>
      </c>
      <c r="R155" s="12">
        <f>P155+Q155</f>
        <v>4.01</v>
      </c>
      <c r="S155" s="140">
        <v>0</v>
      </c>
      <c r="T155" s="140">
        <v>0.04</v>
      </c>
      <c r="U155" s="238">
        <f t="shared" si="200"/>
        <v>0.04</v>
      </c>
      <c r="V155" s="216">
        <v>0</v>
      </c>
      <c r="W155" s="216">
        <v>0.04</v>
      </c>
      <c r="X155" s="90">
        <f>V155+W155</f>
        <v>0.04</v>
      </c>
      <c r="Y155" s="267">
        <f>X155/U155</f>
        <v>1</v>
      </c>
      <c r="Z155" s="295"/>
      <c r="AA155" s="294"/>
      <c r="AB155" s="180">
        <f t="shared" si="201"/>
        <v>0</v>
      </c>
      <c r="AC155" s="180">
        <f t="shared" si="202"/>
        <v>0</v>
      </c>
      <c r="AD155" s="180">
        <f t="shared" si="203"/>
        <v>0</v>
      </c>
      <c r="AE155" s="290"/>
      <c r="AF155" s="344"/>
    </row>
    <row r="156" spans="1:32">
      <c r="A156" s="347"/>
      <c r="B156" s="347"/>
      <c r="C156" s="347"/>
      <c r="D156" s="347"/>
      <c r="E156" s="42"/>
      <c r="F156" s="2">
        <f>F154</f>
        <v>1591.38</v>
      </c>
      <c r="G156" s="2">
        <f>G154</f>
        <v>1421.16</v>
      </c>
      <c r="H156" s="2"/>
      <c r="I156" s="2">
        <f>I154</f>
        <v>1477.18</v>
      </c>
      <c r="J156" s="2">
        <f>J154</f>
        <v>138.08000000000001</v>
      </c>
      <c r="K156" s="1">
        <f t="shared" si="196"/>
        <v>1615.26</v>
      </c>
      <c r="L156" s="43"/>
      <c r="M156" s="61"/>
      <c r="N156" s="61"/>
      <c r="O156" s="61"/>
      <c r="P156" s="4">
        <f t="shared" ref="P156:X156" si="204">SUM(P154:P155)</f>
        <v>10.47</v>
      </c>
      <c r="Q156" s="4">
        <f t="shared" si="204"/>
        <v>23.5</v>
      </c>
      <c r="R156" s="4">
        <f t="shared" si="204"/>
        <v>33.97</v>
      </c>
      <c r="S156" s="4">
        <f t="shared" si="204"/>
        <v>14.28</v>
      </c>
      <c r="T156" s="4">
        <f t="shared" si="204"/>
        <v>17.024000000000001</v>
      </c>
      <c r="U156" s="4">
        <f t="shared" si="204"/>
        <v>31.304000000000002</v>
      </c>
      <c r="V156" s="4">
        <f t="shared" si="204"/>
        <v>14.28</v>
      </c>
      <c r="W156" s="4">
        <f t="shared" si="204"/>
        <v>17.024000000000001</v>
      </c>
      <c r="X156" s="4">
        <f t="shared" si="204"/>
        <v>31.304000000000002</v>
      </c>
      <c r="Y156" s="268">
        <f>X156/U156</f>
        <v>1</v>
      </c>
      <c r="Z156" s="282">
        <f t="shared" ref="Z156" si="205">SUM(Z154:Z155)</f>
        <v>1223.6199999999999</v>
      </c>
      <c r="AA156" s="200">
        <f>Z156/K156</f>
        <v>0.75753748622512773</v>
      </c>
      <c r="AB156" s="4">
        <f t="shared" ref="AB156:AD156" si="206">SUM(AB154:AB155)</f>
        <v>0</v>
      </c>
      <c r="AC156" s="4">
        <f t="shared" si="206"/>
        <v>0</v>
      </c>
      <c r="AD156" s="4">
        <f t="shared" si="206"/>
        <v>0</v>
      </c>
      <c r="AE156" s="4">
        <f t="shared" ref="AE156" si="207">SUM(AE154:AE155)</f>
        <v>391.6400000000001</v>
      </c>
      <c r="AF156" s="44"/>
    </row>
    <row r="157" spans="1:32" s="94" customFormat="1">
      <c r="A157" s="323" t="s">
        <v>230</v>
      </c>
      <c r="B157" s="323"/>
      <c r="C157" s="323"/>
      <c r="D157" s="323"/>
      <c r="E157" s="99"/>
      <c r="F157" s="95">
        <f>F156+F152</f>
        <v>14065.529999999999</v>
      </c>
      <c r="G157" s="95">
        <f>G156+G152</f>
        <v>13478.393</v>
      </c>
      <c r="H157" s="99"/>
      <c r="I157" s="95">
        <f>I156+I152</f>
        <v>16130.47</v>
      </c>
      <c r="J157" s="95">
        <f>J156+J152</f>
        <v>1732.95</v>
      </c>
      <c r="K157" s="100">
        <f t="shared" si="196"/>
        <v>17863.419999999998</v>
      </c>
      <c r="L157" s="99"/>
      <c r="M157" s="99"/>
      <c r="N157" s="99"/>
      <c r="O157" s="99"/>
      <c r="P157" s="95">
        <f t="shared" ref="P157:X157" si="208">P156+P152</f>
        <v>33.020000000000003</v>
      </c>
      <c r="Q157" s="95">
        <f t="shared" si="208"/>
        <v>268.72000000000003</v>
      </c>
      <c r="R157" s="103">
        <f t="shared" si="208"/>
        <v>301.74</v>
      </c>
      <c r="S157" s="103">
        <f t="shared" si="208"/>
        <v>38.628999999999998</v>
      </c>
      <c r="T157" s="103">
        <f t="shared" si="208"/>
        <v>259.964</v>
      </c>
      <c r="U157" s="247">
        <f t="shared" si="208"/>
        <v>298.59299999999996</v>
      </c>
      <c r="V157" s="95">
        <f t="shared" si="208"/>
        <v>38.628999999999998</v>
      </c>
      <c r="W157" s="95">
        <f t="shared" si="208"/>
        <v>259.964</v>
      </c>
      <c r="X157" s="95">
        <f t="shared" si="208"/>
        <v>298.59299999999996</v>
      </c>
      <c r="Y157" s="271">
        <f>X157/U157</f>
        <v>1</v>
      </c>
      <c r="Z157" s="280">
        <f>Z156+Z152</f>
        <v>16972.59</v>
      </c>
      <c r="AA157" s="202">
        <f>Z157/K157</f>
        <v>0.95013104993332753</v>
      </c>
      <c r="AB157" s="95">
        <f>AB156+AB152</f>
        <v>0</v>
      </c>
      <c r="AC157" s="95">
        <f>AC156+AC152</f>
        <v>0</v>
      </c>
      <c r="AD157" s="95">
        <f>AD156+AD152</f>
        <v>0</v>
      </c>
      <c r="AE157" s="95">
        <f>AE156+AE152</f>
        <v>890.82999999999925</v>
      </c>
      <c r="AF157" s="99"/>
    </row>
    <row r="158" spans="1:32" s="5" customFormat="1" ht="31.5">
      <c r="A158" s="347" t="s">
        <v>36</v>
      </c>
      <c r="B158" s="347"/>
      <c r="C158" s="347"/>
      <c r="D158" s="347"/>
      <c r="E158" s="347"/>
      <c r="F158" s="3"/>
      <c r="G158" s="3"/>
      <c r="H158" s="3"/>
      <c r="I158" s="3"/>
      <c r="J158" s="3"/>
      <c r="K158" s="1"/>
      <c r="L158" s="3"/>
      <c r="M158" s="55"/>
      <c r="N158" s="55"/>
      <c r="O158" s="152"/>
      <c r="P158" s="3"/>
      <c r="Q158" s="3"/>
      <c r="R158" s="3"/>
      <c r="S158" s="3"/>
      <c r="T158" s="3"/>
      <c r="U158" s="245"/>
      <c r="V158" s="178"/>
      <c r="W158" s="178"/>
      <c r="X158" s="178"/>
      <c r="Y158" s="268"/>
      <c r="Z158" s="281"/>
      <c r="AA158" s="200"/>
      <c r="AB158" s="178"/>
      <c r="AC158" s="178"/>
      <c r="AD158" s="178"/>
      <c r="AE158" s="178"/>
      <c r="AF158" s="41"/>
    </row>
    <row r="159" spans="1:32" s="5" customFormat="1" ht="31.5">
      <c r="A159" s="347" t="s">
        <v>37</v>
      </c>
      <c r="B159" s="347"/>
      <c r="C159" s="347"/>
      <c r="D159" s="347"/>
      <c r="E159" s="42"/>
      <c r="F159" s="47"/>
      <c r="G159" s="47"/>
      <c r="H159" s="47"/>
      <c r="I159" s="47"/>
      <c r="J159" s="3"/>
      <c r="K159" s="41"/>
      <c r="L159" s="47"/>
      <c r="M159" s="3"/>
      <c r="N159" s="3"/>
      <c r="O159" s="153"/>
      <c r="P159" s="3"/>
      <c r="Q159" s="3"/>
      <c r="R159" s="3"/>
      <c r="S159" s="3"/>
      <c r="T159" s="3"/>
      <c r="U159" s="245"/>
      <c r="V159" s="178"/>
      <c r="W159" s="178"/>
      <c r="X159" s="177"/>
      <c r="Y159" s="268"/>
      <c r="Z159" s="279"/>
      <c r="AA159" s="201"/>
      <c r="AB159" s="177"/>
      <c r="AC159" s="177"/>
      <c r="AD159" s="177"/>
      <c r="AE159" s="177"/>
      <c r="AF159" s="50"/>
    </row>
    <row r="160" spans="1:32" s="5" customFormat="1" ht="189" customHeight="1">
      <c r="A160" s="329">
        <v>1</v>
      </c>
      <c r="B160" s="329">
        <v>119</v>
      </c>
      <c r="C160" s="42" t="s">
        <v>38</v>
      </c>
      <c r="D160" s="57" t="s">
        <v>39</v>
      </c>
      <c r="E160" s="42">
        <v>85</v>
      </c>
      <c r="F160" s="292">
        <v>2435</v>
      </c>
      <c r="G160" s="292">
        <v>2297.42</v>
      </c>
      <c r="H160" s="292" t="s">
        <v>40</v>
      </c>
      <c r="I160" s="292">
        <v>2582.5300000000002</v>
      </c>
      <c r="J160" s="292">
        <v>254.46</v>
      </c>
      <c r="K160" s="337">
        <f>I160+J160</f>
        <v>2836.9900000000002</v>
      </c>
      <c r="L160" s="329" t="s">
        <v>41</v>
      </c>
      <c r="M160" s="289">
        <v>41635</v>
      </c>
      <c r="N160" s="289">
        <v>41969</v>
      </c>
      <c r="O160" s="314" t="s">
        <v>425</v>
      </c>
      <c r="P160" s="15">
        <v>2</v>
      </c>
      <c r="Q160" s="15">
        <v>21.33</v>
      </c>
      <c r="R160" s="12">
        <f>Q160+P160</f>
        <v>23.33</v>
      </c>
      <c r="S160" s="15">
        <v>2</v>
      </c>
      <c r="T160" s="15">
        <v>20.114999999999998</v>
      </c>
      <c r="U160" s="246">
        <f>T160+S160</f>
        <v>22.114999999999998</v>
      </c>
      <c r="V160" s="143">
        <v>2</v>
      </c>
      <c r="W160" s="143">
        <v>20.114999999999998</v>
      </c>
      <c r="X160" s="177">
        <f t="shared" ref="X160:X171" si="209">V160+W160</f>
        <v>22.114999999999998</v>
      </c>
      <c r="Y160" s="267">
        <f>X160/U160</f>
        <v>1</v>
      </c>
      <c r="Z160" s="395">
        <v>2756.38</v>
      </c>
      <c r="AA160" s="293">
        <f>Z160/K160</f>
        <v>0.97158608243243716</v>
      </c>
      <c r="AB160" s="180">
        <f t="shared" ref="AB160:AB162" si="210">S160-V160</f>
        <v>0</v>
      </c>
      <c r="AC160" s="180">
        <f t="shared" ref="AC160:AC162" si="211">T160-W160</f>
        <v>0</v>
      </c>
      <c r="AD160" s="180">
        <f t="shared" ref="AD160:AD162" si="212">AB160+AC160</f>
        <v>0</v>
      </c>
      <c r="AE160" s="290">
        <f>K160-Z160</f>
        <v>80.610000000000127</v>
      </c>
      <c r="AF160" s="344" t="s">
        <v>318</v>
      </c>
    </row>
    <row r="161" spans="1:32" s="5" customFormat="1" ht="157.5">
      <c r="A161" s="329"/>
      <c r="B161" s="329"/>
      <c r="C161" s="42" t="s">
        <v>42</v>
      </c>
      <c r="D161" s="57" t="s">
        <v>43</v>
      </c>
      <c r="E161" s="42">
        <v>47</v>
      </c>
      <c r="F161" s="292"/>
      <c r="G161" s="292"/>
      <c r="H161" s="292"/>
      <c r="I161" s="292"/>
      <c r="J161" s="292"/>
      <c r="K161" s="374"/>
      <c r="L161" s="329"/>
      <c r="M161" s="289"/>
      <c r="N161" s="289"/>
      <c r="O161" s="315"/>
      <c r="P161" s="15">
        <v>5.96</v>
      </c>
      <c r="Q161" s="15">
        <v>1.37</v>
      </c>
      <c r="R161" s="12">
        <f>Q161+P161</f>
        <v>7.33</v>
      </c>
      <c r="S161" s="15">
        <v>5.96</v>
      </c>
      <c r="T161" s="15">
        <v>1.37</v>
      </c>
      <c r="U161" s="246">
        <f t="shared" ref="U161:U162" si="213">T161+S161</f>
        <v>7.33</v>
      </c>
      <c r="V161" s="143">
        <v>5.96</v>
      </c>
      <c r="W161" s="143">
        <v>1.37</v>
      </c>
      <c r="X161" s="177">
        <f t="shared" si="209"/>
        <v>7.33</v>
      </c>
      <c r="Y161" s="267">
        <f t="shared" ref="Y161:Y162" si="214">X161/U161</f>
        <v>1</v>
      </c>
      <c r="Z161" s="395"/>
      <c r="AA161" s="297"/>
      <c r="AB161" s="180">
        <f t="shared" si="210"/>
        <v>0</v>
      </c>
      <c r="AC161" s="180">
        <f t="shared" si="211"/>
        <v>0</v>
      </c>
      <c r="AD161" s="180">
        <f t="shared" si="212"/>
        <v>0</v>
      </c>
      <c r="AE161" s="290"/>
      <c r="AF161" s="344"/>
    </row>
    <row r="162" spans="1:32" s="5" customFormat="1" ht="189">
      <c r="A162" s="329"/>
      <c r="B162" s="329"/>
      <c r="C162" s="42" t="s">
        <v>44</v>
      </c>
      <c r="D162" s="57" t="s">
        <v>45</v>
      </c>
      <c r="E162" s="42">
        <v>84</v>
      </c>
      <c r="F162" s="292"/>
      <c r="G162" s="292"/>
      <c r="H162" s="292"/>
      <c r="I162" s="292"/>
      <c r="J162" s="292"/>
      <c r="K162" s="338"/>
      <c r="L162" s="329"/>
      <c r="M162" s="289"/>
      <c r="N162" s="289"/>
      <c r="O162" s="316"/>
      <c r="P162" s="15">
        <v>0</v>
      </c>
      <c r="Q162" s="15">
        <v>7.7</v>
      </c>
      <c r="R162" s="12">
        <f>Q162+P162</f>
        <v>7.7</v>
      </c>
      <c r="S162" s="15">
        <v>0</v>
      </c>
      <c r="T162" s="15">
        <v>7.82</v>
      </c>
      <c r="U162" s="246">
        <f t="shared" si="213"/>
        <v>7.82</v>
      </c>
      <c r="V162" s="143">
        <v>0</v>
      </c>
      <c r="W162" s="143">
        <v>7.82</v>
      </c>
      <c r="X162" s="177">
        <f t="shared" si="209"/>
        <v>7.82</v>
      </c>
      <c r="Y162" s="267">
        <f t="shared" si="214"/>
        <v>1</v>
      </c>
      <c r="Z162" s="395"/>
      <c r="AA162" s="294"/>
      <c r="AB162" s="180">
        <f t="shared" si="210"/>
        <v>0</v>
      </c>
      <c r="AC162" s="180">
        <f t="shared" si="211"/>
        <v>0</v>
      </c>
      <c r="AD162" s="180">
        <f t="shared" si="212"/>
        <v>0</v>
      </c>
      <c r="AE162" s="290"/>
      <c r="AF162" s="344"/>
    </row>
    <row r="163" spans="1:32" s="5" customFormat="1" ht="31.5">
      <c r="A163" s="347" t="s">
        <v>27</v>
      </c>
      <c r="B163" s="347"/>
      <c r="C163" s="347"/>
      <c r="D163" s="347"/>
      <c r="E163" s="47"/>
      <c r="F163" s="3">
        <f>SUM(F160)</f>
        <v>2435</v>
      </c>
      <c r="G163" s="3">
        <f>SUM(G160)</f>
        <v>2297.42</v>
      </c>
      <c r="H163" s="3"/>
      <c r="I163" s="3">
        <f>SUM(I160)</f>
        <v>2582.5300000000002</v>
      </c>
      <c r="J163" s="3">
        <f>SUM(J160)</f>
        <v>254.46</v>
      </c>
      <c r="K163" s="1">
        <f t="shared" si="196"/>
        <v>2836.9900000000002</v>
      </c>
      <c r="L163" s="3"/>
      <c r="M163" s="3"/>
      <c r="N163" s="3"/>
      <c r="O163" s="153"/>
      <c r="P163" s="3">
        <f t="shared" ref="P163:X163" si="215">SUM(P160:P162)</f>
        <v>7.96</v>
      </c>
      <c r="Q163" s="3">
        <f t="shared" si="215"/>
        <v>30.4</v>
      </c>
      <c r="R163" s="3">
        <f t="shared" si="215"/>
        <v>38.36</v>
      </c>
      <c r="S163" s="3">
        <f t="shared" si="215"/>
        <v>7.96</v>
      </c>
      <c r="T163" s="3">
        <f t="shared" si="215"/>
        <v>29.305</v>
      </c>
      <c r="U163" s="245">
        <f t="shared" si="215"/>
        <v>37.265000000000001</v>
      </c>
      <c r="V163" s="178">
        <f t="shared" si="215"/>
        <v>7.96</v>
      </c>
      <c r="W163" s="178">
        <f t="shared" si="215"/>
        <v>29.305</v>
      </c>
      <c r="X163" s="178">
        <f t="shared" si="215"/>
        <v>37.265000000000001</v>
      </c>
      <c r="Y163" s="268">
        <f>X163/U163</f>
        <v>1</v>
      </c>
      <c r="Z163" s="281">
        <f>SUM(Z160:Z162)</f>
        <v>2756.38</v>
      </c>
      <c r="AA163" s="200">
        <f>Z163/K163</f>
        <v>0.97158608243243716</v>
      </c>
      <c r="AB163" s="178">
        <f>SUM(AB160:AB162)</f>
        <v>0</v>
      </c>
      <c r="AC163" s="178">
        <f>SUM(AC160:AC162)</f>
        <v>0</v>
      </c>
      <c r="AD163" s="178">
        <f>SUM(AD160:AD162)</f>
        <v>0</v>
      </c>
      <c r="AE163" s="178">
        <f>SUM(AE160:AE162)</f>
        <v>80.610000000000127</v>
      </c>
      <c r="AF163" s="3"/>
    </row>
    <row r="164" spans="1:32" s="5" customFormat="1" ht="31.5">
      <c r="A164" s="347" t="s">
        <v>46</v>
      </c>
      <c r="B164" s="347"/>
      <c r="C164" s="347"/>
      <c r="D164" s="347"/>
      <c r="E164" s="42"/>
      <c r="F164" s="47"/>
      <c r="G164" s="47"/>
      <c r="H164" s="47"/>
      <c r="I164" s="47"/>
      <c r="J164" s="3"/>
      <c r="K164" s="41"/>
      <c r="L164" s="47"/>
      <c r="M164" s="3"/>
      <c r="N164" s="3"/>
      <c r="O164" s="153"/>
      <c r="P164" s="3"/>
      <c r="Q164" s="3"/>
      <c r="R164" s="3"/>
      <c r="S164" s="3"/>
      <c r="T164" s="3"/>
      <c r="U164" s="245"/>
      <c r="V164" s="178"/>
      <c r="W164" s="178"/>
      <c r="X164" s="177"/>
      <c r="Y164" s="268"/>
      <c r="Z164" s="279"/>
      <c r="AA164" s="201"/>
      <c r="AB164" s="177"/>
      <c r="AC164" s="177"/>
      <c r="AD164" s="177"/>
      <c r="AE164" s="177"/>
      <c r="AF164" s="50"/>
    </row>
    <row r="165" spans="1:32" s="5" customFormat="1" ht="220.5">
      <c r="A165" s="42">
        <v>2</v>
      </c>
      <c r="B165" s="42">
        <v>120</v>
      </c>
      <c r="C165" s="42">
        <v>120</v>
      </c>
      <c r="D165" s="57" t="s">
        <v>47</v>
      </c>
      <c r="E165" s="42">
        <v>57</v>
      </c>
      <c r="F165" s="45">
        <v>2020</v>
      </c>
      <c r="G165" s="45">
        <v>1940.79</v>
      </c>
      <c r="H165" s="45" t="s">
        <v>48</v>
      </c>
      <c r="I165" s="45">
        <v>2520.02</v>
      </c>
      <c r="J165" s="45">
        <v>153.13</v>
      </c>
      <c r="K165" s="41">
        <f>I165+J165</f>
        <v>2673.15</v>
      </c>
      <c r="L165" s="42" t="s">
        <v>49</v>
      </c>
      <c r="M165" s="62">
        <v>41635</v>
      </c>
      <c r="N165" s="62">
        <v>41969</v>
      </c>
      <c r="O165" s="149" t="s">
        <v>438</v>
      </c>
      <c r="P165" s="15">
        <v>0</v>
      </c>
      <c r="Q165" s="15">
        <v>34.1</v>
      </c>
      <c r="R165" s="12">
        <f>Q165+P165</f>
        <v>34.1</v>
      </c>
      <c r="S165" s="12">
        <v>1.02</v>
      </c>
      <c r="T165" s="12">
        <v>35.222999999999999</v>
      </c>
      <c r="U165" s="246">
        <f t="shared" ref="U165:U166" si="216">T165+S165</f>
        <v>36.243000000000002</v>
      </c>
      <c r="V165" s="175">
        <v>1.02</v>
      </c>
      <c r="W165" s="175">
        <v>35.222999999999999</v>
      </c>
      <c r="X165" s="177">
        <f t="shared" si="209"/>
        <v>36.243000000000002</v>
      </c>
      <c r="Y165" s="267">
        <f>X165/U165</f>
        <v>1</v>
      </c>
      <c r="Z165" s="283">
        <v>2619.13</v>
      </c>
      <c r="AA165" s="201">
        <f>Z165/K165</f>
        <v>0.97979163159568305</v>
      </c>
      <c r="AB165" s="180">
        <f t="shared" ref="AB165:AB166" si="217">S165-V165</f>
        <v>0</v>
      </c>
      <c r="AC165" s="180">
        <f t="shared" ref="AC165:AC166" si="218">T165-W165</f>
        <v>0</v>
      </c>
      <c r="AD165" s="180">
        <f t="shared" ref="AD165:AD166" si="219">AB165+AC165</f>
        <v>0</v>
      </c>
      <c r="AE165" s="177">
        <f>K165-Z165</f>
        <v>54.019999999999982</v>
      </c>
      <c r="AF165" s="138" t="s">
        <v>318</v>
      </c>
    </row>
    <row r="166" spans="1:32" s="5" customFormat="1" ht="189">
      <c r="A166" s="42">
        <v>3</v>
      </c>
      <c r="B166" s="42">
        <v>121</v>
      </c>
      <c r="C166" s="42">
        <v>121</v>
      </c>
      <c r="D166" s="57" t="s">
        <v>50</v>
      </c>
      <c r="E166" s="42">
        <v>86</v>
      </c>
      <c r="F166" s="45">
        <v>1503</v>
      </c>
      <c r="G166" s="45">
        <v>1431.11</v>
      </c>
      <c r="H166" s="45" t="s">
        <v>51</v>
      </c>
      <c r="I166" s="45">
        <v>1788</v>
      </c>
      <c r="J166" s="45">
        <v>78.738789999999995</v>
      </c>
      <c r="K166" s="41">
        <f>I166+J166</f>
        <v>1866.7387899999999</v>
      </c>
      <c r="L166" s="42" t="s">
        <v>52</v>
      </c>
      <c r="M166" s="62">
        <v>41634</v>
      </c>
      <c r="N166" s="62">
        <v>41968</v>
      </c>
      <c r="O166" s="229" t="s">
        <v>445</v>
      </c>
      <c r="P166" s="15">
        <v>0</v>
      </c>
      <c r="Q166" s="15">
        <v>31.6</v>
      </c>
      <c r="R166" s="12">
        <f>Q166+P166</f>
        <v>31.6</v>
      </c>
      <c r="S166" s="12">
        <v>0</v>
      </c>
      <c r="T166" s="12">
        <v>31.61</v>
      </c>
      <c r="U166" s="246">
        <f t="shared" si="216"/>
        <v>31.61</v>
      </c>
      <c r="V166" s="175">
        <v>0</v>
      </c>
      <c r="W166" s="175">
        <v>31.61</v>
      </c>
      <c r="X166" s="177">
        <f t="shared" si="209"/>
        <v>31.61</v>
      </c>
      <c r="Y166" s="267">
        <f>X166/U166</f>
        <v>1</v>
      </c>
      <c r="Z166" s="283">
        <v>1848.01</v>
      </c>
      <c r="AA166" s="201">
        <f>Z166/K166</f>
        <v>0.98996710728874937</v>
      </c>
      <c r="AB166" s="180">
        <f t="shared" si="217"/>
        <v>0</v>
      </c>
      <c r="AC166" s="180">
        <f t="shared" si="218"/>
        <v>0</v>
      </c>
      <c r="AD166" s="180">
        <f t="shared" si="219"/>
        <v>0</v>
      </c>
      <c r="AE166" s="177">
        <f>K166-Z166</f>
        <v>18.72878999999989</v>
      </c>
      <c r="AF166" s="50" t="s">
        <v>318</v>
      </c>
    </row>
    <row r="167" spans="1:32" s="5" customFormat="1" ht="31.5">
      <c r="A167" s="347" t="s">
        <v>27</v>
      </c>
      <c r="B167" s="347"/>
      <c r="C167" s="347"/>
      <c r="D167" s="347"/>
      <c r="E167" s="47"/>
      <c r="F167" s="3">
        <f>SUM(F165:F166)</f>
        <v>3523</v>
      </c>
      <c r="G167" s="3">
        <f>SUM(G165:G166)</f>
        <v>3371.8999999999996</v>
      </c>
      <c r="H167" s="3"/>
      <c r="I167" s="3">
        <f>SUM(I165:I166)</f>
        <v>4308.0200000000004</v>
      </c>
      <c r="J167" s="3">
        <f>SUM(J165:J166)</f>
        <v>231.86878999999999</v>
      </c>
      <c r="K167" s="1">
        <f t="shared" si="196"/>
        <v>4539.8887900000009</v>
      </c>
      <c r="L167" s="3"/>
      <c r="M167" s="3"/>
      <c r="N167" s="3"/>
      <c r="O167" s="153"/>
      <c r="P167" s="3">
        <f t="shared" ref="P167:X167" si="220">SUM(P165:P166)</f>
        <v>0</v>
      </c>
      <c r="Q167" s="3">
        <f t="shared" si="220"/>
        <v>65.7</v>
      </c>
      <c r="R167" s="3">
        <f t="shared" si="220"/>
        <v>65.7</v>
      </c>
      <c r="S167" s="3">
        <f t="shared" si="220"/>
        <v>1.02</v>
      </c>
      <c r="T167" s="3">
        <f t="shared" si="220"/>
        <v>66.832999999999998</v>
      </c>
      <c r="U167" s="245">
        <f t="shared" si="220"/>
        <v>67.853000000000009</v>
      </c>
      <c r="V167" s="178">
        <f t="shared" si="220"/>
        <v>1.02</v>
      </c>
      <c r="W167" s="178">
        <f t="shared" si="220"/>
        <v>66.832999999999998</v>
      </c>
      <c r="X167" s="178">
        <f t="shared" si="220"/>
        <v>67.853000000000009</v>
      </c>
      <c r="Y167" s="268">
        <f>X167/U167</f>
        <v>1</v>
      </c>
      <c r="Z167" s="281">
        <f t="shared" ref="Z167" si="221">SUM(Z165:Z166)</f>
        <v>4467.1400000000003</v>
      </c>
      <c r="AA167" s="200">
        <f>Z167/K167</f>
        <v>0.98397564491882616</v>
      </c>
      <c r="AB167" s="178">
        <f t="shared" ref="AB167:AE167" si="222">SUM(AB165:AB166)</f>
        <v>0</v>
      </c>
      <c r="AC167" s="178">
        <f t="shared" si="222"/>
        <v>0</v>
      </c>
      <c r="AD167" s="178">
        <f t="shared" si="222"/>
        <v>0</v>
      </c>
      <c r="AE167" s="178">
        <f t="shared" si="222"/>
        <v>72.748789999999872</v>
      </c>
      <c r="AF167" s="3"/>
    </row>
    <row r="168" spans="1:32" s="5" customFormat="1" ht="31.5">
      <c r="A168" s="347" t="s">
        <v>53</v>
      </c>
      <c r="B168" s="347"/>
      <c r="C168" s="347"/>
      <c r="D168" s="347"/>
      <c r="E168" s="42"/>
      <c r="F168" s="47"/>
      <c r="G168" s="47"/>
      <c r="H168" s="47"/>
      <c r="I168" s="47"/>
      <c r="J168" s="3"/>
      <c r="K168" s="41"/>
      <c r="L168" s="47"/>
      <c r="M168" s="3"/>
      <c r="N168" s="3"/>
      <c r="O168" s="153"/>
      <c r="P168" s="3"/>
      <c r="Q168" s="3"/>
      <c r="R168" s="3"/>
      <c r="S168" s="3"/>
      <c r="T168" s="3"/>
      <c r="U168" s="245"/>
      <c r="V168" s="178"/>
      <c r="W168" s="178"/>
      <c r="X168" s="177"/>
      <c r="Y168" s="268"/>
      <c r="Z168" s="279"/>
      <c r="AA168" s="201"/>
      <c r="AB168" s="177"/>
      <c r="AC168" s="177"/>
      <c r="AD168" s="177"/>
      <c r="AE168" s="177"/>
      <c r="AF168" s="50"/>
    </row>
    <row r="169" spans="1:32" s="5" customFormat="1" ht="189">
      <c r="A169" s="42">
        <v>4</v>
      </c>
      <c r="B169" s="42">
        <v>122</v>
      </c>
      <c r="C169" s="42">
        <v>122</v>
      </c>
      <c r="D169" s="57" t="s">
        <v>54</v>
      </c>
      <c r="E169" s="42">
        <v>86</v>
      </c>
      <c r="F169" s="45">
        <v>856</v>
      </c>
      <c r="G169" s="45">
        <v>825.49</v>
      </c>
      <c r="H169" s="45" t="s">
        <v>55</v>
      </c>
      <c r="I169" s="45">
        <v>1068.42</v>
      </c>
      <c r="J169" s="45">
        <v>38.26</v>
      </c>
      <c r="K169" s="41">
        <f>I169+J169</f>
        <v>1106.68</v>
      </c>
      <c r="L169" s="42" t="s">
        <v>56</v>
      </c>
      <c r="M169" s="62">
        <v>41634</v>
      </c>
      <c r="N169" s="62">
        <v>41968</v>
      </c>
      <c r="O169" s="149" t="s">
        <v>439</v>
      </c>
      <c r="P169" s="15">
        <v>0</v>
      </c>
      <c r="Q169" s="15">
        <v>14.94</v>
      </c>
      <c r="R169" s="12">
        <f>Q169+P169</f>
        <v>14.94</v>
      </c>
      <c r="S169" s="12">
        <v>0</v>
      </c>
      <c r="T169" s="12">
        <v>15.092000000000001</v>
      </c>
      <c r="U169" s="246">
        <f t="shared" ref="U169:U171" si="223">T169+S169</f>
        <v>15.092000000000001</v>
      </c>
      <c r="V169" s="143">
        <v>0</v>
      </c>
      <c r="W169" s="143">
        <v>15.093999999999999</v>
      </c>
      <c r="X169" s="177">
        <f t="shared" si="209"/>
        <v>15.093999999999999</v>
      </c>
      <c r="Y169" s="267">
        <f>X169/U169</f>
        <v>1.0001325205406837</v>
      </c>
      <c r="Z169" s="283">
        <v>1095.5899999999999</v>
      </c>
      <c r="AA169" s="201">
        <f>Z169/K169</f>
        <v>0.98997903639715168</v>
      </c>
      <c r="AB169" s="180">
        <f t="shared" ref="AB169:AB171" si="224">S169-V169</f>
        <v>0</v>
      </c>
      <c r="AC169" s="180">
        <f t="shared" ref="AC169:AC171" si="225">T169-W169</f>
        <v>-1.9999999999988916E-3</v>
      </c>
      <c r="AD169" s="180">
        <f t="shared" ref="AD169:AD171" si="226">AB169+AC169</f>
        <v>-1.9999999999988916E-3</v>
      </c>
      <c r="AE169" s="177">
        <f>K169-Z169</f>
        <v>11.090000000000146</v>
      </c>
      <c r="AF169" s="50" t="s">
        <v>318</v>
      </c>
    </row>
    <row r="170" spans="1:32" s="5" customFormat="1" ht="189" customHeight="1">
      <c r="A170" s="329">
        <v>5</v>
      </c>
      <c r="B170" s="329">
        <v>123</v>
      </c>
      <c r="C170" s="42" t="s">
        <v>57</v>
      </c>
      <c r="D170" s="57" t="s">
        <v>58</v>
      </c>
      <c r="E170" s="42">
        <v>57</v>
      </c>
      <c r="F170" s="292">
        <v>1868.75</v>
      </c>
      <c r="G170" s="292">
        <v>1806.42</v>
      </c>
      <c r="H170" s="292" t="s">
        <v>59</v>
      </c>
      <c r="I170" s="292">
        <v>2310.31</v>
      </c>
      <c r="J170" s="292">
        <v>226.47499999999999</v>
      </c>
      <c r="K170" s="337">
        <f>I170+J170</f>
        <v>2536.7849999999999</v>
      </c>
      <c r="L170" s="329" t="s">
        <v>60</v>
      </c>
      <c r="M170" s="289">
        <v>41634</v>
      </c>
      <c r="N170" s="289">
        <v>41968</v>
      </c>
      <c r="O170" s="314" t="s">
        <v>425</v>
      </c>
      <c r="P170" s="15">
        <v>15.63</v>
      </c>
      <c r="Q170" s="15">
        <v>17.72</v>
      </c>
      <c r="R170" s="12">
        <f>Q170+P170</f>
        <v>33.35</v>
      </c>
      <c r="S170" s="12">
        <v>9.43</v>
      </c>
      <c r="T170" s="12">
        <v>18.62</v>
      </c>
      <c r="U170" s="246">
        <f t="shared" si="223"/>
        <v>28.05</v>
      </c>
      <c r="V170" s="143">
        <v>9.43</v>
      </c>
      <c r="W170" s="143">
        <v>18.62</v>
      </c>
      <c r="X170" s="177">
        <f t="shared" si="209"/>
        <v>28.05</v>
      </c>
      <c r="Y170" s="267">
        <f>X170/U170</f>
        <v>1</v>
      </c>
      <c r="Z170" s="395">
        <v>2461.44</v>
      </c>
      <c r="AA170" s="293">
        <f>Z170/K170</f>
        <v>0.97029902021653402</v>
      </c>
      <c r="AB170" s="180">
        <f t="shared" si="224"/>
        <v>0</v>
      </c>
      <c r="AC170" s="180">
        <f t="shared" si="225"/>
        <v>0</v>
      </c>
      <c r="AD170" s="180">
        <f t="shared" si="226"/>
        <v>0</v>
      </c>
      <c r="AE170" s="290">
        <f>K170-Z170</f>
        <v>75.3449999999998</v>
      </c>
      <c r="AF170" s="344" t="s">
        <v>318</v>
      </c>
    </row>
    <row r="171" spans="1:32" s="5" customFormat="1" ht="189">
      <c r="A171" s="329"/>
      <c r="B171" s="329"/>
      <c r="C171" s="42" t="s">
        <v>61</v>
      </c>
      <c r="D171" s="57" t="s">
        <v>62</v>
      </c>
      <c r="E171" s="42">
        <v>85</v>
      </c>
      <c r="F171" s="292"/>
      <c r="G171" s="292"/>
      <c r="H171" s="292"/>
      <c r="I171" s="292"/>
      <c r="J171" s="292"/>
      <c r="K171" s="338"/>
      <c r="L171" s="329"/>
      <c r="M171" s="289"/>
      <c r="N171" s="289"/>
      <c r="O171" s="316"/>
      <c r="P171" s="15">
        <v>2.5499999999999998</v>
      </c>
      <c r="Q171" s="15">
        <v>18.86</v>
      </c>
      <c r="R171" s="12">
        <f>Q171+P171</f>
        <v>21.41</v>
      </c>
      <c r="S171" s="12">
        <v>0.9</v>
      </c>
      <c r="T171" s="12">
        <v>20.51</v>
      </c>
      <c r="U171" s="246">
        <f t="shared" si="223"/>
        <v>21.41</v>
      </c>
      <c r="V171" s="143">
        <v>0.9</v>
      </c>
      <c r="W171" s="143">
        <v>20.51</v>
      </c>
      <c r="X171" s="177">
        <f t="shared" si="209"/>
        <v>21.41</v>
      </c>
      <c r="Y171" s="267">
        <f>X171/U171</f>
        <v>1</v>
      </c>
      <c r="Z171" s="395"/>
      <c r="AA171" s="294"/>
      <c r="AB171" s="180">
        <f t="shared" si="224"/>
        <v>0</v>
      </c>
      <c r="AC171" s="180">
        <f t="shared" si="225"/>
        <v>0</v>
      </c>
      <c r="AD171" s="180">
        <f t="shared" si="226"/>
        <v>0</v>
      </c>
      <c r="AE171" s="290"/>
      <c r="AF171" s="344"/>
    </row>
    <row r="172" spans="1:32" s="5" customFormat="1" ht="31.5">
      <c r="A172" s="347" t="s">
        <v>27</v>
      </c>
      <c r="B172" s="347"/>
      <c r="C172" s="347"/>
      <c r="D172" s="347"/>
      <c r="E172" s="42"/>
      <c r="F172" s="2">
        <f>SUM(F169:F171)</f>
        <v>2724.75</v>
      </c>
      <c r="G172" s="2">
        <f>SUM(G169:G171)</f>
        <v>2631.91</v>
      </c>
      <c r="H172" s="2"/>
      <c r="I172" s="2">
        <f>SUM(I169:I171)</f>
        <v>3378.73</v>
      </c>
      <c r="J172" s="2">
        <f>SUM(J169:J171)</f>
        <v>264.73500000000001</v>
      </c>
      <c r="K172" s="1">
        <f t="shared" si="196"/>
        <v>3643.4650000000001</v>
      </c>
      <c r="L172" s="43"/>
      <c r="M172" s="61"/>
      <c r="N172" s="61"/>
      <c r="O172" s="61"/>
      <c r="P172" s="4">
        <f t="shared" ref="P172:X172" si="227">SUM(P169:P171)</f>
        <v>18.18</v>
      </c>
      <c r="Q172" s="4">
        <f t="shared" si="227"/>
        <v>51.519999999999996</v>
      </c>
      <c r="R172" s="4">
        <f t="shared" si="227"/>
        <v>69.7</v>
      </c>
      <c r="S172" s="4">
        <f t="shared" si="227"/>
        <v>10.33</v>
      </c>
      <c r="T172" s="4">
        <f t="shared" si="227"/>
        <v>54.222000000000008</v>
      </c>
      <c r="U172" s="4">
        <f t="shared" si="227"/>
        <v>64.552000000000007</v>
      </c>
      <c r="V172" s="4">
        <f t="shared" si="227"/>
        <v>10.33</v>
      </c>
      <c r="W172" s="4">
        <f t="shared" si="227"/>
        <v>54.224000000000004</v>
      </c>
      <c r="X172" s="4">
        <f t="shared" si="227"/>
        <v>64.554000000000002</v>
      </c>
      <c r="Y172" s="268">
        <f>X172/U172</f>
        <v>1.0000309827735778</v>
      </c>
      <c r="Z172" s="281">
        <f t="shared" ref="Z172" si="228">SUM(Z169:Z171)</f>
        <v>3557.0299999999997</v>
      </c>
      <c r="AA172" s="200">
        <f>Z172/K172</f>
        <v>0.97627670363239383</v>
      </c>
      <c r="AB172" s="4">
        <f t="shared" ref="AB172:AE172" si="229">SUM(AB169:AB171)</f>
        <v>0</v>
      </c>
      <c r="AC172" s="4">
        <f t="shared" si="229"/>
        <v>-1.9999999999988916E-3</v>
      </c>
      <c r="AD172" s="4">
        <f t="shared" si="229"/>
        <v>-1.9999999999988916E-3</v>
      </c>
      <c r="AE172" s="4">
        <f t="shared" si="229"/>
        <v>86.434999999999945</v>
      </c>
      <c r="AF172" s="44"/>
    </row>
    <row r="173" spans="1:32" s="104" customFormat="1" ht="42.75" customHeight="1">
      <c r="A173" s="396" t="s">
        <v>63</v>
      </c>
      <c r="B173" s="396"/>
      <c r="C173" s="396"/>
      <c r="D173" s="396"/>
      <c r="E173" s="98"/>
      <c r="F173" s="97">
        <f>SUM(F163+F167+F172)</f>
        <v>8682.75</v>
      </c>
      <c r="G173" s="97">
        <f t="shared" ref="G173:X173" si="230">SUM(G163+G167+G172)</f>
        <v>8301.23</v>
      </c>
      <c r="H173" s="97"/>
      <c r="I173" s="97">
        <f t="shared" si="230"/>
        <v>10269.280000000001</v>
      </c>
      <c r="J173" s="97">
        <f t="shared" si="230"/>
        <v>751.06379000000004</v>
      </c>
      <c r="K173" s="100">
        <f t="shared" si="196"/>
        <v>11020.343790000001</v>
      </c>
      <c r="L173" s="97"/>
      <c r="M173" s="97"/>
      <c r="N173" s="97"/>
      <c r="O173" s="97"/>
      <c r="P173" s="97">
        <f t="shared" si="230"/>
        <v>26.14</v>
      </c>
      <c r="Q173" s="97">
        <f t="shared" si="230"/>
        <v>147.62</v>
      </c>
      <c r="R173" s="97">
        <f t="shared" si="230"/>
        <v>173.76</v>
      </c>
      <c r="S173" s="97">
        <f t="shared" si="230"/>
        <v>19.310000000000002</v>
      </c>
      <c r="T173" s="97">
        <f t="shared" si="230"/>
        <v>150.36000000000001</v>
      </c>
      <c r="U173" s="245">
        <f t="shared" si="230"/>
        <v>169.67000000000002</v>
      </c>
      <c r="V173" s="97">
        <f t="shared" si="230"/>
        <v>19.310000000000002</v>
      </c>
      <c r="W173" s="97">
        <f t="shared" si="230"/>
        <v>150.36200000000002</v>
      </c>
      <c r="X173" s="97">
        <f t="shared" si="230"/>
        <v>169.67200000000003</v>
      </c>
      <c r="Y173" s="268">
        <f>X173/U173</f>
        <v>1.0000117875876702</v>
      </c>
      <c r="Z173" s="281">
        <f t="shared" ref="Z173" si="231">SUM(Z163+Z167+Z172)</f>
        <v>10780.55</v>
      </c>
      <c r="AA173" s="202">
        <f>Z173/K173</f>
        <v>0.97824080676887837</v>
      </c>
      <c r="AB173" s="97">
        <f t="shared" ref="AB173:AE173" si="232">SUM(AB163+AB167+AB172)</f>
        <v>0</v>
      </c>
      <c r="AC173" s="97">
        <f t="shared" si="232"/>
        <v>-1.9999999999988916E-3</v>
      </c>
      <c r="AD173" s="97">
        <f t="shared" si="232"/>
        <v>-1.9999999999988916E-3</v>
      </c>
      <c r="AE173" s="97">
        <f t="shared" si="232"/>
        <v>239.79378999999994</v>
      </c>
      <c r="AF173" s="97"/>
    </row>
    <row r="174" spans="1:32">
      <c r="A174" s="347" t="s">
        <v>104</v>
      </c>
      <c r="B174" s="347"/>
      <c r="C174" s="347"/>
      <c r="D174" s="347"/>
      <c r="E174" s="47"/>
      <c r="F174" s="3"/>
      <c r="G174" s="3"/>
      <c r="H174" s="3"/>
      <c r="I174" s="3"/>
      <c r="J174" s="1"/>
      <c r="K174" s="41"/>
      <c r="L174" s="3"/>
      <c r="M174" s="3"/>
      <c r="N174" s="3"/>
      <c r="O174" s="153"/>
      <c r="P174" s="3"/>
      <c r="Q174" s="3"/>
      <c r="R174" s="3"/>
      <c r="S174" s="1"/>
      <c r="T174" s="1"/>
      <c r="U174" s="244"/>
      <c r="V174" s="178"/>
      <c r="W174" s="178"/>
      <c r="X174" s="178"/>
      <c r="Y174" s="268"/>
      <c r="Z174" s="281"/>
      <c r="AA174" s="201"/>
      <c r="AB174" s="178"/>
      <c r="AC174" s="178"/>
      <c r="AD174" s="178"/>
      <c r="AE174" s="178"/>
      <c r="AF174" s="3"/>
    </row>
    <row r="175" spans="1:32" ht="157.5" customHeight="1">
      <c r="A175" s="329">
        <v>1</v>
      </c>
      <c r="B175" s="329">
        <v>124</v>
      </c>
      <c r="C175" s="42" t="s">
        <v>105</v>
      </c>
      <c r="D175" s="57" t="s">
        <v>106</v>
      </c>
      <c r="E175" s="63">
        <v>85</v>
      </c>
      <c r="F175" s="292">
        <v>1683.5</v>
      </c>
      <c r="G175" s="292">
        <v>1531.98</v>
      </c>
      <c r="H175" s="292" t="s">
        <v>107</v>
      </c>
      <c r="I175" s="292">
        <v>1889.78</v>
      </c>
      <c r="J175" s="337">
        <v>282.77</v>
      </c>
      <c r="K175" s="337">
        <f>I175+J175</f>
        <v>2172.5500000000002</v>
      </c>
      <c r="L175" s="329" t="s">
        <v>108</v>
      </c>
      <c r="M175" s="289" t="s">
        <v>109</v>
      </c>
      <c r="N175" s="289">
        <v>41969</v>
      </c>
      <c r="O175" s="314">
        <v>42422</v>
      </c>
      <c r="P175" s="15">
        <v>24.38</v>
      </c>
      <c r="Q175" s="15">
        <v>0.3</v>
      </c>
      <c r="R175" s="12">
        <f>Q175+P175</f>
        <v>24.68</v>
      </c>
      <c r="S175" s="15">
        <v>17.52</v>
      </c>
      <c r="T175" s="15">
        <v>8.89</v>
      </c>
      <c r="U175" s="238">
        <f t="shared" ref="U175:U177" si="233">S175+T175</f>
        <v>26.41</v>
      </c>
      <c r="V175" s="208">
        <v>17.52</v>
      </c>
      <c r="W175" s="208">
        <v>8.89</v>
      </c>
      <c r="X175" s="177">
        <f>V175+W175</f>
        <v>26.41</v>
      </c>
      <c r="Y175" s="267">
        <f>X175/U175</f>
        <v>1</v>
      </c>
      <c r="Z175" s="395">
        <v>2161.06</v>
      </c>
      <c r="AA175" s="293">
        <f>Z175/K175</f>
        <v>0.99471128397505226</v>
      </c>
      <c r="AB175" s="180">
        <f t="shared" ref="AB175:AB177" si="234">S175-V175</f>
        <v>0</v>
      </c>
      <c r="AC175" s="180">
        <f t="shared" ref="AC175:AC177" si="235">T175-W175</f>
        <v>0</v>
      </c>
      <c r="AD175" s="180">
        <f t="shared" ref="AD175:AD177" si="236">AB175+AC175</f>
        <v>0</v>
      </c>
      <c r="AE175" s="290">
        <f>K175-Z175</f>
        <v>11.490000000000236</v>
      </c>
      <c r="AF175" s="400" t="s">
        <v>318</v>
      </c>
    </row>
    <row r="176" spans="1:32" ht="157.5">
      <c r="A176" s="329"/>
      <c r="B176" s="329"/>
      <c r="C176" s="42" t="s">
        <v>110</v>
      </c>
      <c r="D176" s="57" t="s">
        <v>111</v>
      </c>
      <c r="E176" s="63">
        <v>27</v>
      </c>
      <c r="F176" s="292"/>
      <c r="G176" s="292"/>
      <c r="H176" s="292"/>
      <c r="I176" s="292"/>
      <c r="J176" s="374"/>
      <c r="K176" s="374"/>
      <c r="L176" s="329"/>
      <c r="M176" s="289"/>
      <c r="N176" s="289"/>
      <c r="O176" s="315"/>
      <c r="P176" s="15">
        <v>8.4600000000000009</v>
      </c>
      <c r="Q176" s="15">
        <v>1</v>
      </c>
      <c r="R176" s="12">
        <f>Q176+P176</f>
        <v>9.4600000000000009</v>
      </c>
      <c r="S176" s="15">
        <v>7.04</v>
      </c>
      <c r="T176" s="15">
        <v>0.48</v>
      </c>
      <c r="U176" s="238">
        <f t="shared" si="233"/>
        <v>7.52</v>
      </c>
      <c r="V176" s="208">
        <v>7.04</v>
      </c>
      <c r="W176" s="208">
        <v>0.48</v>
      </c>
      <c r="X176" s="177">
        <f>V176+W176</f>
        <v>7.52</v>
      </c>
      <c r="Y176" s="267">
        <f>X176/U176</f>
        <v>1</v>
      </c>
      <c r="Z176" s="395"/>
      <c r="AA176" s="297"/>
      <c r="AB176" s="180">
        <f t="shared" si="234"/>
        <v>0</v>
      </c>
      <c r="AC176" s="180">
        <f t="shared" si="235"/>
        <v>0</v>
      </c>
      <c r="AD176" s="180">
        <f t="shared" si="236"/>
        <v>0</v>
      </c>
      <c r="AE176" s="290"/>
      <c r="AF176" s="403"/>
    </row>
    <row r="177" spans="1:33" ht="157.5">
      <c r="A177" s="329"/>
      <c r="B177" s="329"/>
      <c r="C177" s="42" t="s">
        <v>112</v>
      </c>
      <c r="D177" s="57" t="s">
        <v>113</v>
      </c>
      <c r="E177" s="63">
        <v>8</v>
      </c>
      <c r="F177" s="292"/>
      <c r="G177" s="292"/>
      <c r="H177" s="292"/>
      <c r="I177" s="292"/>
      <c r="J177" s="338"/>
      <c r="K177" s="338"/>
      <c r="L177" s="329"/>
      <c r="M177" s="289"/>
      <c r="N177" s="289"/>
      <c r="O177" s="316"/>
      <c r="P177" s="15">
        <v>19.7</v>
      </c>
      <c r="Q177" s="15">
        <v>7.9</v>
      </c>
      <c r="R177" s="12">
        <f>Q177+P177</f>
        <v>27.6</v>
      </c>
      <c r="S177" s="15">
        <v>22.01</v>
      </c>
      <c r="T177" s="15">
        <v>7.6</v>
      </c>
      <c r="U177" s="238">
        <f t="shared" si="233"/>
        <v>29.61</v>
      </c>
      <c r="V177" s="143">
        <v>22.01</v>
      </c>
      <c r="W177" s="143">
        <v>7.6</v>
      </c>
      <c r="X177" s="177">
        <f>V177+W177</f>
        <v>29.61</v>
      </c>
      <c r="Y177" s="267">
        <f>X177/U177</f>
        <v>1</v>
      </c>
      <c r="Z177" s="395"/>
      <c r="AA177" s="294"/>
      <c r="AB177" s="180">
        <f t="shared" si="234"/>
        <v>0</v>
      </c>
      <c r="AC177" s="180">
        <f t="shared" si="235"/>
        <v>0</v>
      </c>
      <c r="AD177" s="180">
        <f t="shared" si="236"/>
        <v>0</v>
      </c>
      <c r="AE177" s="290"/>
      <c r="AF177" s="399"/>
    </row>
    <row r="178" spans="1:33">
      <c r="A178" s="347" t="s">
        <v>27</v>
      </c>
      <c r="B178" s="347"/>
      <c r="C178" s="347"/>
      <c r="D178" s="347"/>
      <c r="E178" s="47"/>
      <c r="F178" s="3">
        <f>SUM(F175)</f>
        <v>1683.5</v>
      </c>
      <c r="G178" s="3">
        <f>SUM(G175)</f>
        <v>1531.98</v>
      </c>
      <c r="H178" s="3"/>
      <c r="I178" s="3">
        <f>I175</f>
        <v>1889.78</v>
      </c>
      <c r="J178" s="3">
        <f>J175</f>
        <v>282.77</v>
      </c>
      <c r="K178" s="1">
        <f t="shared" ref="K178:K221" si="237">I178+J178</f>
        <v>2172.5500000000002</v>
      </c>
      <c r="L178" s="3"/>
      <c r="M178" s="3"/>
      <c r="N178" s="3"/>
      <c r="O178" s="153"/>
      <c r="P178" s="3">
        <f t="shared" ref="P178:X178" si="238">SUM(P175:P177)</f>
        <v>52.540000000000006</v>
      </c>
      <c r="Q178" s="3">
        <f t="shared" si="238"/>
        <v>9.2000000000000011</v>
      </c>
      <c r="R178" s="3">
        <f t="shared" si="238"/>
        <v>61.74</v>
      </c>
      <c r="S178" s="3">
        <f t="shared" si="238"/>
        <v>46.57</v>
      </c>
      <c r="T178" s="3">
        <f t="shared" si="238"/>
        <v>16.97</v>
      </c>
      <c r="U178" s="245">
        <f t="shared" si="238"/>
        <v>63.54</v>
      </c>
      <c r="V178" s="178">
        <f t="shared" si="238"/>
        <v>46.57</v>
      </c>
      <c r="W178" s="178">
        <f t="shared" si="238"/>
        <v>16.97</v>
      </c>
      <c r="X178" s="178">
        <f t="shared" si="238"/>
        <v>63.54</v>
      </c>
      <c r="Y178" s="268">
        <f>X178/U178</f>
        <v>1</v>
      </c>
      <c r="Z178" s="281">
        <f>SUM(Z175:Z177)</f>
        <v>2161.06</v>
      </c>
      <c r="AA178" s="200">
        <f>Z178/K178</f>
        <v>0.99471128397505226</v>
      </c>
      <c r="AB178" s="178">
        <f>SUM(AB175:AB177)</f>
        <v>0</v>
      </c>
      <c r="AC178" s="178">
        <f>SUM(AC175:AC177)</f>
        <v>0</v>
      </c>
      <c r="AD178" s="178">
        <f>SUM(AD175:AD177)</f>
        <v>0</v>
      </c>
      <c r="AE178" s="178">
        <f>SUM(AE175:AE177)</f>
        <v>11.490000000000236</v>
      </c>
      <c r="AF178" s="3"/>
    </row>
    <row r="179" spans="1:33">
      <c r="A179" s="347" t="s">
        <v>114</v>
      </c>
      <c r="B179" s="347"/>
      <c r="C179" s="347"/>
      <c r="D179" s="347"/>
      <c r="E179" s="42"/>
      <c r="F179" s="47"/>
      <c r="G179" s="47"/>
      <c r="H179" s="47"/>
      <c r="I179" s="47"/>
      <c r="J179" s="1"/>
      <c r="K179" s="41"/>
      <c r="L179" s="47"/>
      <c r="M179" s="3"/>
      <c r="N179" s="3"/>
      <c r="O179" s="153"/>
      <c r="P179" s="3"/>
      <c r="Q179" s="3"/>
      <c r="R179" s="3"/>
      <c r="S179" s="1"/>
      <c r="T179" s="1"/>
      <c r="U179" s="244"/>
      <c r="V179" s="178"/>
      <c r="W179" s="178"/>
      <c r="X179" s="177"/>
      <c r="Y179" s="267"/>
      <c r="Z179" s="279"/>
      <c r="AA179" s="201"/>
      <c r="AB179" s="177"/>
      <c r="AC179" s="177"/>
      <c r="AD179" s="177"/>
      <c r="AE179" s="177"/>
      <c r="AF179" s="50"/>
    </row>
    <row r="180" spans="1:33" ht="157.5">
      <c r="A180" s="42">
        <v>2</v>
      </c>
      <c r="B180" s="42">
        <v>125</v>
      </c>
      <c r="C180" s="42">
        <v>125</v>
      </c>
      <c r="D180" s="57" t="s">
        <v>115</v>
      </c>
      <c r="E180" s="42">
        <v>37</v>
      </c>
      <c r="F180" s="45">
        <v>612.6</v>
      </c>
      <c r="G180" s="45">
        <v>571.85</v>
      </c>
      <c r="H180" s="45" t="s">
        <v>116</v>
      </c>
      <c r="I180" s="45">
        <v>611.23</v>
      </c>
      <c r="J180" s="41">
        <v>148.24</v>
      </c>
      <c r="K180" s="41">
        <f>I180+J180</f>
        <v>759.47</v>
      </c>
      <c r="L180" s="42" t="s">
        <v>117</v>
      </c>
      <c r="M180" s="62" t="s">
        <v>118</v>
      </c>
      <c r="N180" s="62" t="s">
        <v>119</v>
      </c>
      <c r="O180" s="149">
        <v>42185</v>
      </c>
      <c r="P180" s="15">
        <v>28.52</v>
      </c>
      <c r="Q180" s="15">
        <v>1.94</v>
      </c>
      <c r="R180" s="12">
        <f>Q180+P180</f>
        <v>30.46</v>
      </c>
      <c r="S180" s="15">
        <v>28.52</v>
      </c>
      <c r="T180" s="15">
        <v>1.94</v>
      </c>
      <c r="U180" s="238">
        <f t="shared" ref="U180" si="239">S180+T180</f>
        <v>30.46</v>
      </c>
      <c r="V180" s="143">
        <v>28.52</v>
      </c>
      <c r="W180" s="143">
        <v>1.94</v>
      </c>
      <c r="X180" s="177">
        <f>V180+W180</f>
        <v>30.46</v>
      </c>
      <c r="Y180" s="267">
        <f>X180/U180</f>
        <v>1</v>
      </c>
      <c r="Z180" s="283">
        <v>756.5</v>
      </c>
      <c r="AA180" s="201">
        <f>Z180/K180</f>
        <v>0.99608937811895137</v>
      </c>
      <c r="AB180" s="180">
        <f t="shared" ref="AB180" si="240">S180-V180</f>
        <v>0</v>
      </c>
      <c r="AC180" s="180">
        <f t="shared" ref="AC180" si="241">T180-W180</f>
        <v>0</v>
      </c>
      <c r="AD180" s="180">
        <f>AB180+AC180</f>
        <v>0</v>
      </c>
      <c r="AE180" s="177">
        <f>K180-Z180</f>
        <v>2.9700000000000273</v>
      </c>
      <c r="AF180" s="137" t="s">
        <v>318</v>
      </c>
    </row>
    <row r="181" spans="1:33">
      <c r="A181" s="347" t="s">
        <v>27</v>
      </c>
      <c r="B181" s="347"/>
      <c r="C181" s="347"/>
      <c r="D181" s="347"/>
      <c r="E181" s="47"/>
      <c r="F181" s="3">
        <f>SUM(F180:F180)</f>
        <v>612.6</v>
      </c>
      <c r="G181" s="3">
        <f>SUM(G180:G180)</f>
        <v>571.85</v>
      </c>
      <c r="H181" s="3"/>
      <c r="I181" s="3">
        <f>I180</f>
        <v>611.23</v>
      </c>
      <c r="J181" s="3">
        <f>J180</f>
        <v>148.24</v>
      </c>
      <c r="K181" s="1">
        <f t="shared" si="237"/>
        <v>759.47</v>
      </c>
      <c r="L181" s="3"/>
      <c r="M181" s="3"/>
      <c r="N181" s="3"/>
      <c r="O181" s="153"/>
      <c r="P181" s="3">
        <f t="shared" ref="P181:X181" si="242">SUM(P180:P180)</f>
        <v>28.52</v>
      </c>
      <c r="Q181" s="3">
        <f t="shared" si="242"/>
        <v>1.94</v>
      </c>
      <c r="R181" s="3">
        <f t="shared" si="242"/>
        <v>30.46</v>
      </c>
      <c r="S181" s="3">
        <f t="shared" si="242"/>
        <v>28.52</v>
      </c>
      <c r="T181" s="3">
        <f t="shared" si="242"/>
        <v>1.94</v>
      </c>
      <c r="U181" s="245">
        <f t="shared" si="242"/>
        <v>30.46</v>
      </c>
      <c r="V181" s="178">
        <f t="shared" si="242"/>
        <v>28.52</v>
      </c>
      <c r="W181" s="178">
        <f t="shared" si="242"/>
        <v>1.94</v>
      </c>
      <c r="X181" s="178">
        <f t="shared" si="242"/>
        <v>30.46</v>
      </c>
      <c r="Y181" s="268">
        <f>X181/U181</f>
        <v>1</v>
      </c>
      <c r="Z181" s="281">
        <f t="shared" ref="Z181" si="243">SUM(Z180:Z180)</f>
        <v>756.5</v>
      </c>
      <c r="AA181" s="200">
        <f>Z181/K181</f>
        <v>0.99608937811895137</v>
      </c>
      <c r="AB181" s="178">
        <f t="shared" ref="AB181:AE181" si="244">SUM(AB180:AB180)</f>
        <v>0</v>
      </c>
      <c r="AC181" s="178">
        <f t="shared" si="244"/>
        <v>0</v>
      </c>
      <c r="AD181" s="178">
        <f t="shared" si="244"/>
        <v>0</v>
      </c>
      <c r="AE181" s="178">
        <f t="shared" si="244"/>
        <v>2.9700000000000273</v>
      </c>
      <c r="AF181" s="3"/>
    </row>
    <row r="182" spans="1:33">
      <c r="A182" s="347" t="s">
        <v>120</v>
      </c>
      <c r="B182" s="347"/>
      <c r="C182" s="347"/>
      <c r="D182" s="347"/>
      <c r="E182" s="42"/>
      <c r="F182" s="47"/>
      <c r="G182" s="47"/>
      <c r="H182" s="47"/>
      <c r="I182" s="47"/>
      <c r="J182" s="1"/>
      <c r="K182" s="41"/>
      <c r="L182" s="47"/>
      <c r="M182" s="3"/>
      <c r="N182" s="3"/>
      <c r="O182" s="153"/>
      <c r="P182" s="3"/>
      <c r="Q182" s="3"/>
      <c r="R182" s="3"/>
      <c r="S182" s="1"/>
      <c r="T182" s="1"/>
      <c r="U182" s="244"/>
      <c r="V182" s="178"/>
      <c r="W182" s="178"/>
      <c r="X182" s="177"/>
      <c r="Y182" s="267"/>
      <c r="Z182" s="279"/>
      <c r="AA182" s="201"/>
      <c r="AB182" s="177"/>
      <c r="AC182" s="177"/>
      <c r="AD182" s="177"/>
      <c r="AE182" s="177"/>
      <c r="AF182" s="50"/>
    </row>
    <row r="183" spans="1:33" ht="126">
      <c r="A183" s="329">
        <v>3</v>
      </c>
      <c r="B183" s="329">
        <v>126</v>
      </c>
      <c r="C183" s="42" t="s">
        <v>121</v>
      </c>
      <c r="D183" s="57" t="s">
        <v>122</v>
      </c>
      <c r="E183" s="42">
        <v>1</v>
      </c>
      <c r="F183" s="292">
        <v>2198.86</v>
      </c>
      <c r="G183" s="292">
        <v>2112.4299999999998</v>
      </c>
      <c r="H183" s="292" t="s">
        <v>123</v>
      </c>
      <c r="I183" s="292">
        <v>2495.4</v>
      </c>
      <c r="J183" s="337">
        <v>622.77</v>
      </c>
      <c r="K183" s="337">
        <f>I183+J183</f>
        <v>3118.17</v>
      </c>
      <c r="L183" s="329" t="s">
        <v>124</v>
      </c>
      <c r="M183" s="289" t="s">
        <v>109</v>
      </c>
      <c r="N183" s="289" t="s">
        <v>125</v>
      </c>
      <c r="O183" s="314">
        <v>42072</v>
      </c>
      <c r="P183" s="15">
        <v>23.14</v>
      </c>
      <c r="Q183" s="15">
        <v>10.56</v>
      </c>
      <c r="R183" s="12">
        <f>Q183+P183</f>
        <v>33.700000000000003</v>
      </c>
      <c r="S183" s="15">
        <v>8.82</v>
      </c>
      <c r="T183" s="15">
        <v>25.9</v>
      </c>
      <c r="U183" s="238">
        <f>S183+T183</f>
        <v>34.72</v>
      </c>
      <c r="V183" s="143">
        <v>8.82</v>
      </c>
      <c r="W183" s="143">
        <v>25.9</v>
      </c>
      <c r="X183" s="177">
        <f>V183+W183</f>
        <v>34.72</v>
      </c>
      <c r="Y183" s="267">
        <f>X183/U183</f>
        <v>1</v>
      </c>
      <c r="Z183" s="395">
        <v>3073.99</v>
      </c>
      <c r="AA183" s="293">
        <f>Z183/K183</f>
        <v>0.98583143318035893</v>
      </c>
      <c r="AB183" s="180">
        <f t="shared" ref="AB183:AB185" si="245">S183-V183</f>
        <v>0</v>
      </c>
      <c r="AC183" s="180">
        <f t="shared" ref="AC183:AC185" si="246">T183-W183</f>
        <v>0</v>
      </c>
      <c r="AD183" s="180">
        <f t="shared" ref="AD183:AD185" si="247">AB183+AC183</f>
        <v>0</v>
      </c>
      <c r="AE183" s="290">
        <f>K183-Z183</f>
        <v>44.180000000000291</v>
      </c>
      <c r="AF183" s="344" t="s">
        <v>318</v>
      </c>
    </row>
    <row r="184" spans="1:33" ht="157.5">
      <c r="A184" s="329"/>
      <c r="B184" s="329"/>
      <c r="C184" s="42" t="s">
        <v>126</v>
      </c>
      <c r="D184" s="57" t="s">
        <v>127</v>
      </c>
      <c r="E184" s="42">
        <v>52</v>
      </c>
      <c r="F184" s="292"/>
      <c r="G184" s="292"/>
      <c r="H184" s="292"/>
      <c r="I184" s="292"/>
      <c r="J184" s="374"/>
      <c r="K184" s="374"/>
      <c r="L184" s="329"/>
      <c r="M184" s="289"/>
      <c r="N184" s="289"/>
      <c r="O184" s="315"/>
      <c r="P184" s="15">
        <v>19.55</v>
      </c>
      <c r="Q184" s="15">
        <v>5.25</v>
      </c>
      <c r="R184" s="12">
        <f>Q184+P184</f>
        <v>24.8</v>
      </c>
      <c r="S184" s="15">
        <v>8.7799999999999994</v>
      </c>
      <c r="T184" s="15">
        <v>15.98</v>
      </c>
      <c r="U184" s="238">
        <f t="shared" ref="U184:U188" si="248">S184+T184</f>
        <v>24.759999999999998</v>
      </c>
      <c r="V184" s="143">
        <v>8.7799999999999994</v>
      </c>
      <c r="W184" s="143">
        <v>15.98</v>
      </c>
      <c r="X184" s="177">
        <f>V184+W184</f>
        <v>24.759999999999998</v>
      </c>
      <c r="Y184" s="267">
        <f t="shared" ref="Y184:Y191" si="249">X184/U184</f>
        <v>1</v>
      </c>
      <c r="Z184" s="395"/>
      <c r="AA184" s="297"/>
      <c r="AB184" s="180">
        <f t="shared" si="245"/>
        <v>0</v>
      </c>
      <c r="AC184" s="180">
        <f t="shared" si="246"/>
        <v>0</v>
      </c>
      <c r="AD184" s="180">
        <f t="shared" si="247"/>
        <v>0</v>
      </c>
      <c r="AE184" s="290"/>
      <c r="AF184" s="344"/>
    </row>
    <row r="185" spans="1:33" ht="157.5" customHeight="1">
      <c r="A185" s="329"/>
      <c r="B185" s="329"/>
      <c r="C185" s="42" t="s">
        <v>128</v>
      </c>
      <c r="D185" s="57" t="s">
        <v>129</v>
      </c>
      <c r="E185" s="42">
        <v>26</v>
      </c>
      <c r="F185" s="292"/>
      <c r="G185" s="292"/>
      <c r="H185" s="292"/>
      <c r="I185" s="292"/>
      <c r="J185" s="338"/>
      <c r="K185" s="338"/>
      <c r="L185" s="329"/>
      <c r="M185" s="289"/>
      <c r="N185" s="289"/>
      <c r="O185" s="316"/>
      <c r="P185" s="15">
        <v>3</v>
      </c>
      <c r="Q185" s="15">
        <v>3.55</v>
      </c>
      <c r="R185" s="12">
        <f>Q185+P185</f>
        <v>6.55</v>
      </c>
      <c r="S185" s="15">
        <v>0</v>
      </c>
      <c r="T185" s="15">
        <v>6.55</v>
      </c>
      <c r="U185" s="238">
        <f t="shared" si="248"/>
        <v>6.55</v>
      </c>
      <c r="V185" s="143">
        <v>0</v>
      </c>
      <c r="W185" s="143">
        <v>6.55</v>
      </c>
      <c r="X185" s="177">
        <f>V185+W185</f>
        <v>6.55</v>
      </c>
      <c r="Y185" s="267">
        <f t="shared" si="249"/>
        <v>1</v>
      </c>
      <c r="Z185" s="395"/>
      <c r="AA185" s="294"/>
      <c r="AB185" s="180">
        <f t="shared" si="245"/>
        <v>0</v>
      </c>
      <c r="AC185" s="180">
        <f t="shared" si="246"/>
        <v>0</v>
      </c>
      <c r="AD185" s="180">
        <f t="shared" si="247"/>
        <v>0</v>
      </c>
      <c r="AE185" s="290"/>
      <c r="AF185" s="344"/>
    </row>
    <row r="186" spans="1:33">
      <c r="A186" s="43"/>
      <c r="B186" s="43"/>
      <c r="C186" s="43"/>
      <c r="D186" s="48" t="s">
        <v>130</v>
      </c>
      <c r="E186" s="43"/>
      <c r="F186" s="2">
        <f>F183</f>
        <v>2198.86</v>
      </c>
      <c r="G186" s="2">
        <f>G183</f>
        <v>2112.4299999999998</v>
      </c>
      <c r="H186" s="2"/>
      <c r="I186" s="2">
        <f>I183</f>
        <v>2495.4</v>
      </c>
      <c r="J186" s="2">
        <f>J183</f>
        <v>622.77</v>
      </c>
      <c r="K186" s="1">
        <f t="shared" si="237"/>
        <v>3118.17</v>
      </c>
      <c r="L186" s="43"/>
      <c r="M186" s="61"/>
      <c r="N186" s="61"/>
      <c r="O186" s="61"/>
      <c r="P186" s="4">
        <f t="shared" ref="P186:X186" si="250">SUM(P183:P185)</f>
        <v>45.69</v>
      </c>
      <c r="Q186" s="4">
        <f t="shared" si="250"/>
        <v>19.36</v>
      </c>
      <c r="R186" s="4">
        <f t="shared" si="250"/>
        <v>65.05</v>
      </c>
      <c r="S186" s="4">
        <f t="shared" si="250"/>
        <v>17.600000000000001</v>
      </c>
      <c r="T186" s="4">
        <f t="shared" si="250"/>
        <v>48.429999999999993</v>
      </c>
      <c r="U186" s="4">
        <f t="shared" si="250"/>
        <v>66.03</v>
      </c>
      <c r="V186" s="4">
        <f t="shared" si="250"/>
        <v>17.600000000000001</v>
      </c>
      <c r="W186" s="4">
        <f t="shared" si="250"/>
        <v>48.429999999999993</v>
      </c>
      <c r="X186" s="4">
        <f t="shared" si="250"/>
        <v>66.03</v>
      </c>
      <c r="Y186" s="268">
        <f t="shared" si="249"/>
        <v>1</v>
      </c>
      <c r="Z186" s="282">
        <f>SUM(Z183:Z185)</f>
        <v>3073.99</v>
      </c>
      <c r="AA186" s="200">
        <f>Z186/K186</f>
        <v>0.98583143318035893</v>
      </c>
      <c r="AB186" s="4">
        <f>SUM(AB183:AB185)</f>
        <v>0</v>
      </c>
      <c r="AC186" s="4">
        <f>SUM(AC183:AC185)</f>
        <v>0</v>
      </c>
      <c r="AD186" s="4">
        <f>SUM(AD183:AD185)</f>
        <v>0</v>
      </c>
      <c r="AE186" s="1">
        <f>SUM(AE183)</f>
        <v>44.180000000000291</v>
      </c>
      <c r="AF186" s="44"/>
    </row>
    <row r="187" spans="1:33" ht="157.5" customHeight="1">
      <c r="A187" s="329">
        <v>4</v>
      </c>
      <c r="B187" s="329">
        <v>127</v>
      </c>
      <c r="C187" s="42" t="s">
        <v>131</v>
      </c>
      <c r="D187" s="57" t="s">
        <v>132</v>
      </c>
      <c r="E187" s="42">
        <v>27</v>
      </c>
      <c r="F187" s="292">
        <v>1906.17</v>
      </c>
      <c r="G187" s="292">
        <v>1760.95</v>
      </c>
      <c r="H187" s="344" t="s">
        <v>133</v>
      </c>
      <c r="I187" s="292">
        <v>2020.78</v>
      </c>
      <c r="J187" s="337">
        <v>504.58</v>
      </c>
      <c r="K187" s="337">
        <f>I187+J187</f>
        <v>2525.36</v>
      </c>
      <c r="L187" s="329" t="s">
        <v>134</v>
      </c>
      <c r="M187" s="289" t="s">
        <v>109</v>
      </c>
      <c r="N187" s="289" t="s">
        <v>125</v>
      </c>
      <c r="O187" s="314" t="s">
        <v>482</v>
      </c>
      <c r="P187" s="15">
        <v>34.704999999999998</v>
      </c>
      <c r="Q187" s="15">
        <v>13.816000000000001</v>
      </c>
      <c r="R187" s="12">
        <f>Q187+P187</f>
        <v>48.521000000000001</v>
      </c>
      <c r="S187" s="15">
        <v>26.51</v>
      </c>
      <c r="T187" s="15">
        <v>22.2</v>
      </c>
      <c r="U187" s="238">
        <f t="shared" si="248"/>
        <v>48.71</v>
      </c>
      <c r="V187" s="143">
        <v>26.51</v>
      </c>
      <c r="W187" s="143">
        <v>22.2</v>
      </c>
      <c r="X187" s="177">
        <f>V187+W187</f>
        <v>48.71</v>
      </c>
      <c r="Y187" s="267">
        <f t="shared" si="249"/>
        <v>1</v>
      </c>
      <c r="Z187" s="395">
        <v>2342.35</v>
      </c>
      <c r="AA187" s="293">
        <f>Z187/K187</f>
        <v>0.92753112427535078</v>
      </c>
      <c r="AB187" s="180">
        <f t="shared" ref="AB187:AB188" si="251">S187-V187</f>
        <v>0</v>
      </c>
      <c r="AC187" s="180">
        <f t="shared" ref="AC187:AC188" si="252">T187-W187</f>
        <v>0</v>
      </c>
      <c r="AD187" s="180">
        <f t="shared" ref="AD187:AD188" si="253">AB187+AC187</f>
        <v>0</v>
      </c>
      <c r="AE187" s="290">
        <f>K187-Z187</f>
        <v>183.01000000000022</v>
      </c>
      <c r="AF187" s="400" t="s">
        <v>318</v>
      </c>
      <c r="AG187" s="17"/>
    </row>
    <row r="188" spans="1:33" ht="157.5">
      <c r="A188" s="329"/>
      <c r="B188" s="329"/>
      <c r="C188" s="42" t="s">
        <v>135</v>
      </c>
      <c r="D188" s="57" t="s">
        <v>136</v>
      </c>
      <c r="E188" s="42">
        <v>65</v>
      </c>
      <c r="F188" s="292"/>
      <c r="G188" s="292"/>
      <c r="H188" s="344"/>
      <c r="I188" s="292"/>
      <c r="J188" s="338"/>
      <c r="K188" s="338"/>
      <c r="L188" s="329"/>
      <c r="M188" s="289"/>
      <c r="N188" s="289"/>
      <c r="O188" s="316"/>
      <c r="P188" s="15">
        <v>19.11</v>
      </c>
      <c r="Q188" s="15">
        <v>8.1649999999999991</v>
      </c>
      <c r="R188" s="12">
        <f>Q188+P188</f>
        <v>27.274999999999999</v>
      </c>
      <c r="S188" s="15">
        <v>14.675000000000001</v>
      </c>
      <c r="T188" s="15">
        <v>12.019</v>
      </c>
      <c r="U188" s="238">
        <f t="shared" si="248"/>
        <v>26.694000000000003</v>
      </c>
      <c r="V188" s="143">
        <v>14.675000000000001</v>
      </c>
      <c r="W188" s="143">
        <v>12.019</v>
      </c>
      <c r="X188" s="177">
        <f>V188+W188</f>
        <v>26.694000000000003</v>
      </c>
      <c r="Y188" s="267">
        <f t="shared" si="249"/>
        <v>1</v>
      </c>
      <c r="Z188" s="395"/>
      <c r="AA188" s="294"/>
      <c r="AB188" s="180">
        <f t="shared" si="251"/>
        <v>0</v>
      </c>
      <c r="AC188" s="180">
        <f t="shared" si="252"/>
        <v>0</v>
      </c>
      <c r="AD188" s="180">
        <f t="shared" si="253"/>
        <v>0</v>
      </c>
      <c r="AE188" s="290"/>
      <c r="AF188" s="399"/>
    </row>
    <row r="189" spans="1:33">
      <c r="A189" s="43"/>
      <c r="B189" s="43"/>
      <c r="C189" s="43"/>
      <c r="D189" s="48" t="s">
        <v>137</v>
      </c>
      <c r="E189" s="43"/>
      <c r="F189" s="2">
        <f>F187</f>
        <v>1906.17</v>
      </c>
      <c r="G189" s="2">
        <f>G187</f>
        <v>1760.95</v>
      </c>
      <c r="H189" s="2"/>
      <c r="I189" s="2">
        <f>I187</f>
        <v>2020.78</v>
      </c>
      <c r="J189" s="2">
        <f>J187</f>
        <v>504.58</v>
      </c>
      <c r="K189" s="1">
        <f t="shared" si="237"/>
        <v>2525.36</v>
      </c>
      <c r="L189" s="43"/>
      <c r="M189" s="61"/>
      <c r="N189" s="61"/>
      <c r="O189" s="61"/>
      <c r="P189" s="4">
        <f t="shared" ref="P189:X189" si="254">SUM(P187:P188)</f>
        <v>53.814999999999998</v>
      </c>
      <c r="Q189" s="4">
        <f t="shared" si="254"/>
        <v>21.981000000000002</v>
      </c>
      <c r="R189" s="4">
        <f t="shared" si="254"/>
        <v>75.795999999999992</v>
      </c>
      <c r="S189" s="4">
        <f t="shared" si="254"/>
        <v>41.185000000000002</v>
      </c>
      <c r="T189" s="4">
        <f t="shared" si="254"/>
        <v>34.219000000000001</v>
      </c>
      <c r="U189" s="4">
        <f t="shared" si="254"/>
        <v>75.403999999999996</v>
      </c>
      <c r="V189" s="4">
        <f t="shared" si="254"/>
        <v>41.185000000000002</v>
      </c>
      <c r="W189" s="4">
        <f t="shared" si="254"/>
        <v>34.219000000000001</v>
      </c>
      <c r="X189" s="4">
        <f t="shared" si="254"/>
        <v>75.403999999999996</v>
      </c>
      <c r="Y189" s="268">
        <f t="shared" si="249"/>
        <v>1</v>
      </c>
      <c r="Z189" s="282">
        <f t="shared" ref="Z189" si="255">SUM(Z187:Z188)</f>
        <v>2342.35</v>
      </c>
      <c r="AA189" s="200">
        <f>Z189/K189</f>
        <v>0.92753112427535078</v>
      </c>
      <c r="AB189" s="4">
        <f t="shared" ref="AB189:AD189" si="256">SUM(AB187:AB188)</f>
        <v>0</v>
      </c>
      <c r="AC189" s="4">
        <f t="shared" si="256"/>
        <v>0</v>
      </c>
      <c r="AD189" s="4">
        <f t="shared" si="256"/>
        <v>0</v>
      </c>
      <c r="AE189" s="4">
        <v>0</v>
      </c>
      <c r="AF189" s="44"/>
    </row>
    <row r="190" spans="1:33">
      <c r="A190" s="347" t="s">
        <v>27</v>
      </c>
      <c r="B190" s="347"/>
      <c r="C190" s="347"/>
      <c r="D190" s="347"/>
      <c r="E190" s="42"/>
      <c r="F190" s="2">
        <f>F186+F189</f>
        <v>4105.0300000000007</v>
      </c>
      <c r="G190" s="2">
        <f>G186+G189</f>
        <v>3873.38</v>
      </c>
      <c r="H190" s="2"/>
      <c r="I190" s="2">
        <f>I186+I189</f>
        <v>4516.18</v>
      </c>
      <c r="J190" s="2">
        <f>J186+J189</f>
        <v>1127.3499999999999</v>
      </c>
      <c r="K190" s="1">
        <f t="shared" si="237"/>
        <v>5643.5300000000007</v>
      </c>
      <c r="L190" s="43"/>
      <c r="M190" s="61"/>
      <c r="N190" s="61"/>
      <c r="O190" s="61"/>
      <c r="P190" s="64">
        <f t="shared" ref="P190:X190" si="257">P189+P186</f>
        <v>99.504999999999995</v>
      </c>
      <c r="Q190" s="64">
        <f t="shared" si="257"/>
        <v>41.341000000000001</v>
      </c>
      <c r="R190" s="64">
        <f t="shared" si="257"/>
        <v>140.846</v>
      </c>
      <c r="S190" s="64">
        <f t="shared" si="257"/>
        <v>58.785000000000004</v>
      </c>
      <c r="T190" s="64">
        <f t="shared" si="257"/>
        <v>82.649000000000001</v>
      </c>
      <c r="U190" s="64">
        <f t="shared" si="257"/>
        <v>141.434</v>
      </c>
      <c r="V190" s="4">
        <f t="shared" si="257"/>
        <v>58.785000000000004</v>
      </c>
      <c r="W190" s="4">
        <f t="shared" si="257"/>
        <v>82.649000000000001</v>
      </c>
      <c r="X190" s="4">
        <f t="shared" si="257"/>
        <v>141.434</v>
      </c>
      <c r="Y190" s="268">
        <f t="shared" si="249"/>
        <v>1</v>
      </c>
      <c r="Z190" s="281">
        <f>SUM(Z186:Z188)</f>
        <v>5416.34</v>
      </c>
      <c r="AA190" s="200">
        <f>Z190/K190</f>
        <v>0.95974328124418573</v>
      </c>
      <c r="AB190" s="1">
        <f>SUM(AB183:AB185)</f>
        <v>0</v>
      </c>
      <c r="AC190" s="1">
        <f>SUM(AC183:AC185)</f>
        <v>0</v>
      </c>
      <c r="AD190" s="1">
        <f>SUM(AD183:AD188)</f>
        <v>0</v>
      </c>
      <c r="AE190" s="1">
        <v>0</v>
      </c>
      <c r="AF190" s="44"/>
    </row>
    <row r="191" spans="1:33" s="94" customFormat="1">
      <c r="A191" s="396" t="s">
        <v>138</v>
      </c>
      <c r="B191" s="396"/>
      <c r="C191" s="396"/>
      <c r="D191" s="396"/>
      <c r="E191" s="98"/>
      <c r="F191" s="97">
        <f>F178+F181+F186+F189</f>
        <v>6401.13</v>
      </c>
      <c r="G191" s="97">
        <f>SUM(G178+G181+G190)</f>
        <v>5977.21</v>
      </c>
      <c r="H191" s="97"/>
      <c r="I191" s="97">
        <f>I178+I181+I190</f>
        <v>7017.1900000000005</v>
      </c>
      <c r="J191" s="97">
        <f>J178+J181+J190</f>
        <v>1558.36</v>
      </c>
      <c r="K191" s="100">
        <f t="shared" si="237"/>
        <v>8575.5500000000011</v>
      </c>
      <c r="L191" s="97"/>
      <c r="M191" s="97"/>
      <c r="N191" s="97"/>
      <c r="O191" s="97"/>
      <c r="P191" s="105">
        <f t="shared" ref="P191:X191" si="258">P190+P181+P178</f>
        <v>180.565</v>
      </c>
      <c r="Q191" s="105">
        <f t="shared" si="258"/>
        <v>52.481000000000002</v>
      </c>
      <c r="R191" s="105">
        <f t="shared" si="258"/>
        <v>233.04600000000002</v>
      </c>
      <c r="S191" s="105">
        <f t="shared" si="258"/>
        <v>133.875</v>
      </c>
      <c r="T191" s="105">
        <f t="shared" si="258"/>
        <v>101.559</v>
      </c>
      <c r="U191" s="16">
        <f t="shared" si="258"/>
        <v>235.434</v>
      </c>
      <c r="V191" s="97">
        <f t="shared" si="258"/>
        <v>133.875</v>
      </c>
      <c r="W191" s="97">
        <f t="shared" si="258"/>
        <v>101.559</v>
      </c>
      <c r="X191" s="97">
        <f t="shared" si="258"/>
        <v>235.434</v>
      </c>
      <c r="Y191" s="268">
        <f t="shared" si="249"/>
        <v>1</v>
      </c>
      <c r="Z191" s="281">
        <f>Z190+Z181+Z178</f>
        <v>8333.9</v>
      </c>
      <c r="AA191" s="202">
        <f>Z191/K191</f>
        <v>0.97182104937875691</v>
      </c>
      <c r="AB191" s="97">
        <f>AB190+AB181+AB178</f>
        <v>0</v>
      </c>
      <c r="AC191" s="97">
        <f>AC190+AC181+AC178</f>
        <v>0</v>
      </c>
      <c r="AD191" s="97">
        <f>AD190+AD181+AD178</f>
        <v>0</v>
      </c>
      <c r="AE191" s="97">
        <f>AE190+AE181+AE178</f>
        <v>14.460000000000264</v>
      </c>
      <c r="AF191" s="97"/>
    </row>
    <row r="192" spans="1:33">
      <c r="A192" s="347" t="s">
        <v>139</v>
      </c>
      <c r="B192" s="347"/>
      <c r="C192" s="347"/>
      <c r="D192" s="347"/>
      <c r="E192" s="78"/>
      <c r="F192" s="81"/>
      <c r="G192" s="81"/>
      <c r="H192" s="81"/>
      <c r="I192" s="81"/>
      <c r="J192" s="1"/>
      <c r="K192" s="77"/>
      <c r="L192" s="81"/>
      <c r="M192" s="81"/>
      <c r="N192" s="81"/>
      <c r="O192" s="153"/>
      <c r="P192" s="81"/>
      <c r="Q192" s="81"/>
      <c r="R192" s="81"/>
      <c r="S192" s="1"/>
      <c r="T192" s="1"/>
      <c r="U192" s="244"/>
      <c r="V192" s="178"/>
      <c r="W192" s="178"/>
      <c r="X192" s="178"/>
      <c r="Y192" s="267"/>
      <c r="Z192" s="281"/>
      <c r="AA192" s="201"/>
      <c r="AB192" s="178"/>
      <c r="AC192" s="178"/>
      <c r="AD192" s="178"/>
      <c r="AE192" s="178"/>
      <c r="AF192" s="81"/>
    </row>
    <row r="193" spans="1:32">
      <c r="A193" s="347" t="s">
        <v>140</v>
      </c>
      <c r="B193" s="347"/>
      <c r="C193" s="347"/>
      <c r="D193" s="347"/>
      <c r="E193" s="78"/>
      <c r="F193" s="82"/>
      <c r="G193" s="82"/>
      <c r="H193" s="82"/>
      <c r="I193" s="82"/>
      <c r="J193" s="1"/>
      <c r="K193" s="77"/>
      <c r="L193" s="82"/>
      <c r="M193" s="82"/>
      <c r="N193" s="82"/>
      <c r="O193" s="147"/>
      <c r="P193" s="82"/>
      <c r="Q193" s="82"/>
      <c r="R193" s="82"/>
      <c r="S193" s="1"/>
      <c r="T193" s="1"/>
      <c r="U193" s="244"/>
      <c r="V193" s="177"/>
      <c r="W193" s="177"/>
      <c r="X193" s="177"/>
      <c r="Y193" s="267"/>
      <c r="Z193" s="279"/>
      <c r="AA193" s="201"/>
      <c r="AB193" s="177"/>
      <c r="AC193" s="177"/>
      <c r="AD193" s="177"/>
      <c r="AE193" s="177"/>
      <c r="AF193" s="82"/>
    </row>
    <row r="194" spans="1:32" ht="189" customHeight="1">
      <c r="A194" s="354">
        <v>62</v>
      </c>
      <c r="B194" s="354" t="s">
        <v>141</v>
      </c>
      <c r="C194" s="76" t="s">
        <v>142</v>
      </c>
      <c r="D194" s="76" t="s">
        <v>143</v>
      </c>
      <c r="E194" s="76">
        <v>27</v>
      </c>
      <c r="F194" s="296">
        <v>2307</v>
      </c>
      <c r="G194" s="344">
        <v>2167.91</v>
      </c>
      <c r="H194" s="344" t="s">
        <v>144</v>
      </c>
      <c r="I194" s="296">
        <v>2471.8000000000002</v>
      </c>
      <c r="J194" s="337">
        <v>185.44</v>
      </c>
      <c r="K194" s="337">
        <f>I194+J194</f>
        <v>2657.2400000000002</v>
      </c>
      <c r="L194" s="296" t="s">
        <v>145</v>
      </c>
      <c r="M194" s="344" t="s">
        <v>118</v>
      </c>
      <c r="N194" s="344" t="s">
        <v>119</v>
      </c>
      <c r="O194" s="398">
        <v>42460</v>
      </c>
      <c r="P194" s="83">
        <v>9.1999999999999993</v>
      </c>
      <c r="Q194" s="83">
        <v>14.3</v>
      </c>
      <c r="R194" s="84">
        <f>Q194+P194</f>
        <v>23.5</v>
      </c>
      <c r="S194" s="83">
        <v>9</v>
      </c>
      <c r="T194" s="83">
        <v>16.63</v>
      </c>
      <c r="U194" s="238">
        <f>S194+T194</f>
        <v>25.63</v>
      </c>
      <c r="V194" s="216">
        <v>9</v>
      </c>
      <c r="W194" s="216">
        <v>16.63</v>
      </c>
      <c r="X194" s="175">
        <f>W194+V194</f>
        <v>25.63</v>
      </c>
      <c r="Y194" s="267">
        <f t="shared" ref="Y194:Y220" si="259">X194/U194</f>
        <v>1</v>
      </c>
      <c r="Z194" s="295">
        <v>2503.79</v>
      </c>
      <c r="AA194" s="293">
        <f>Z194/K194</f>
        <v>0.94225211121313834</v>
      </c>
      <c r="AB194" s="180">
        <f t="shared" ref="AB194:AB195" si="260">S194-V194</f>
        <v>0</v>
      </c>
      <c r="AC194" s="180">
        <f t="shared" ref="AC194:AC195" si="261">T194-W194</f>
        <v>0</v>
      </c>
      <c r="AD194" s="180">
        <f t="shared" ref="AD194:AD195" si="262">AB194+AC194</f>
        <v>0</v>
      </c>
      <c r="AE194" s="290">
        <f>K194-Z194</f>
        <v>153.45000000000027</v>
      </c>
      <c r="AF194" s="344" t="s">
        <v>318</v>
      </c>
    </row>
    <row r="195" spans="1:32" ht="189">
      <c r="A195" s="354"/>
      <c r="B195" s="354"/>
      <c r="C195" s="76" t="s">
        <v>146</v>
      </c>
      <c r="D195" s="76" t="s">
        <v>147</v>
      </c>
      <c r="E195" s="76">
        <v>27</v>
      </c>
      <c r="F195" s="296"/>
      <c r="G195" s="344"/>
      <c r="H195" s="344"/>
      <c r="I195" s="296"/>
      <c r="J195" s="338"/>
      <c r="K195" s="338"/>
      <c r="L195" s="296"/>
      <c r="M195" s="344"/>
      <c r="N195" s="344"/>
      <c r="O195" s="399"/>
      <c r="P195" s="83">
        <v>11.25</v>
      </c>
      <c r="Q195" s="83">
        <v>12</v>
      </c>
      <c r="R195" s="84">
        <f>Q195+P195</f>
        <v>23.25</v>
      </c>
      <c r="S195" s="221">
        <v>16.97</v>
      </c>
      <c r="T195" s="221">
        <v>13.34</v>
      </c>
      <c r="U195" s="238">
        <f>S195+T195</f>
        <v>30.31</v>
      </c>
      <c r="V195" s="216">
        <v>16.97</v>
      </c>
      <c r="W195" s="216">
        <v>13.34</v>
      </c>
      <c r="X195" s="221">
        <f>W195+V195</f>
        <v>30.31</v>
      </c>
      <c r="Y195" s="267">
        <f t="shared" si="259"/>
        <v>1</v>
      </c>
      <c r="Z195" s="295"/>
      <c r="AA195" s="294"/>
      <c r="AB195" s="180">
        <f t="shared" si="260"/>
        <v>0</v>
      </c>
      <c r="AC195" s="180">
        <f t="shared" si="261"/>
        <v>0</v>
      </c>
      <c r="AD195" s="180">
        <f t="shared" si="262"/>
        <v>0</v>
      </c>
      <c r="AE195" s="290"/>
      <c r="AF195" s="344"/>
    </row>
    <row r="196" spans="1:32">
      <c r="A196" s="79"/>
      <c r="B196" s="79"/>
      <c r="C196" s="79"/>
      <c r="D196" s="79" t="s">
        <v>69</v>
      </c>
      <c r="E196" s="79"/>
      <c r="F196" s="2">
        <f>F194</f>
        <v>2307</v>
      </c>
      <c r="G196" s="2">
        <f>G194</f>
        <v>2167.91</v>
      </c>
      <c r="H196" s="2"/>
      <c r="I196" s="2">
        <f>I194</f>
        <v>2471.8000000000002</v>
      </c>
      <c r="J196" s="2">
        <f>J194</f>
        <v>185.44</v>
      </c>
      <c r="K196" s="1">
        <f t="shared" ref="K196:K220" si="263">I196+J196</f>
        <v>2657.2400000000002</v>
      </c>
      <c r="L196" s="79"/>
      <c r="M196" s="61"/>
      <c r="N196" s="61"/>
      <c r="O196" s="61"/>
      <c r="P196" s="4">
        <f t="shared" ref="P196:U196" si="264">SUM(P194:P195)</f>
        <v>20.45</v>
      </c>
      <c r="Q196" s="4">
        <f t="shared" si="264"/>
        <v>26.3</v>
      </c>
      <c r="R196" s="4">
        <f t="shared" si="264"/>
        <v>46.75</v>
      </c>
      <c r="S196" s="4">
        <f t="shared" si="264"/>
        <v>25.97</v>
      </c>
      <c r="T196" s="4">
        <f t="shared" si="264"/>
        <v>29.97</v>
      </c>
      <c r="U196" s="4">
        <f t="shared" si="264"/>
        <v>55.94</v>
      </c>
      <c r="V196" s="4">
        <f t="shared" ref="V196:X196" si="265">SUM(V194:V195)</f>
        <v>25.97</v>
      </c>
      <c r="W196" s="4">
        <f t="shared" si="265"/>
        <v>29.97</v>
      </c>
      <c r="X196" s="4">
        <f t="shared" si="265"/>
        <v>55.94</v>
      </c>
      <c r="Y196" s="268">
        <f t="shared" si="259"/>
        <v>1</v>
      </c>
      <c r="Z196" s="282">
        <f t="shared" ref="Z196" si="266">SUM(Z194:Z195)</f>
        <v>2503.79</v>
      </c>
      <c r="AA196" s="200">
        <f>Z196/K196</f>
        <v>0.94225211121313834</v>
      </c>
      <c r="AB196" s="4">
        <f t="shared" ref="AB196:AE196" si="267">SUM(AB194:AB195)</f>
        <v>0</v>
      </c>
      <c r="AC196" s="4">
        <f t="shared" si="267"/>
        <v>0</v>
      </c>
      <c r="AD196" s="4">
        <f t="shared" si="267"/>
        <v>0</v>
      </c>
      <c r="AE196" s="4">
        <f t="shared" si="267"/>
        <v>153.45000000000027</v>
      </c>
      <c r="AF196" s="80"/>
    </row>
    <row r="197" spans="1:32" ht="157.5">
      <c r="A197" s="354">
        <v>63</v>
      </c>
      <c r="B197" s="354" t="s">
        <v>148</v>
      </c>
      <c r="C197" s="76" t="s">
        <v>149</v>
      </c>
      <c r="D197" s="76" t="s">
        <v>150</v>
      </c>
      <c r="E197" s="76" t="s">
        <v>28</v>
      </c>
      <c r="F197" s="296">
        <v>1000</v>
      </c>
      <c r="G197" s="344">
        <v>899.55</v>
      </c>
      <c r="H197" s="344" t="s">
        <v>151</v>
      </c>
      <c r="I197" s="296">
        <v>1128.76</v>
      </c>
      <c r="J197" s="337">
        <v>149.74</v>
      </c>
      <c r="K197" s="337">
        <f>I197+J197</f>
        <v>1278.5</v>
      </c>
      <c r="L197" s="296" t="s">
        <v>152</v>
      </c>
      <c r="M197" s="344" t="s">
        <v>118</v>
      </c>
      <c r="N197" s="344" t="s">
        <v>119</v>
      </c>
      <c r="O197" s="400" t="s">
        <v>440</v>
      </c>
      <c r="P197" s="83">
        <v>0</v>
      </c>
      <c r="Q197" s="83">
        <v>14.2</v>
      </c>
      <c r="R197" s="84">
        <f>Q197+P197</f>
        <v>14.2</v>
      </c>
      <c r="S197" s="83">
        <v>0</v>
      </c>
      <c r="T197" s="83">
        <v>15.2</v>
      </c>
      <c r="U197" s="238">
        <f>S197+T197</f>
        <v>15.2</v>
      </c>
      <c r="V197" s="174">
        <v>0</v>
      </c>
      <c r="W197" s="174">
        <v>15.2</v>
      </c>
      <c r="X197" s="175">
        <f>W197+V197</f>
        <v>15.2</v>
      </c>
      <c r="Y197" s="267">
        <f t="shared" si="259"/>
        <v>1</v>
      </c>
      <c r="Z197" s="295">
        <v>1289.0999999999999</v>
      </c>
      <c r="AA197" s="293">
        <f>Z197/K197</f>
        <v>1.0082909659757529</v>
      </c>
      <c r="AB197" s="180">
        <f t="shared" ref="AB197:AB198" si="268">S197-V197</f>
        <v>0</v>
      </c>
      <c r="AC197" s="180">
        <f t="shared" ref="AC197:AC198" si="269">T197-W197</f>
        <v>0</v>
      </c>
      <c r="AD197" s="180">
        <f t="shared" ref="AD197:AD198" si="270">AB197+AC197</f>
        <v>0</v>
      </c>
      <c r="AE197" s="290">
        <f>K197-Z197</f>
        <v>-10.599999999999909</v>
      </c>
      <c r="AF197" s="344" t="s">
        <v>318</v>
      </c>
    </row>
    <row r="198" spans="1:32" ht="148.5" customHeight="1">
      <c r="A198" s="354"/>
      <c r="B198" s="354"/>
      <c r="C198" s="76" t="s">
        <v>153</v>
      </c>
      <c r="D198" s="76" t="s">
        <v>154</v>
      </c>
      <c r="E198" s="76">
        <v>106</v>
      </c>
      <c r="F198" s="296"/>
      <c r="G198" s="344"/>
      <c r="H198" s="344"/>
      <c r="I198" s="401"/>
      <c r="J198" s="338"/>
      <c r="K198" s="338"/>
      <c r="L198" s="401"/>
      <c r="M198" s="344"/>
      <c r="N198" s="344"/>
      <c r="O198" s="399"/>
      <c r="P198" s="83">
        <v>0</v>
      </c>
      <c r="Q198" s="83">
        <v>12.4</v>
      </c>
      <c r="R198" s="84">
        <f>Q198+P198</f>
        <v>12.4</v>
      </c>
      <c r="S198" s="83">
        <v>0</v>
      </c>
      <c r="T198" s="83">
        <v>14.8</v>
      </c>
      <c r="U198" s="238">
        <f>S198+T198</f>
        <v>14.8</v>
      </c>
      <c r="V198" s="174">
        <v>0</v>
      </c>
      <c r="W198" s="174">
        <v>14.8</v>
      </c>
      <c r="X198" s="175">
        <f>W198+V198</f>
        <v>14.8</v>
      </c>
      <c r="Y198" s="267">
        <f t="shared" si="259"/>
        <v>1</v>
      </c>
      <c r="Z198" s="295"/>
      <c r="AA198" s="294"/>
      <c r="AB198" s="180">
        <f t="shared" si="268"/>
        <v>0</v>
      </c>
      <c r="AC198" s="180">
        <f t="shared" si="269"/>
        <v>0</v>
      </c>
      <c r="AD198" s="180">
        <f t="shared" si="270"/>
        <v>0</v>
      </c>
      <c r="AE198" s="290"/>
      <c r="AF198" s="344"/>
    </row>
    <row r="199" spans="1:32">
      <c r="A199" s="79"/>
      <c r="B199" s="79"/>
      <c r="C199" s="79"/>
      <c r="D199" s="79" t="s">
        <v>69</v>
      </c>
      <c r="E199" s="79"/>
      <c r="F199" s="2">
        <f>F197</f>
        <v>1000</v>
      </c>
      <c r="G199" s="2">
        <f>G197</f>
        <v>899.55</v>
      </c>
      <c r="H199" s="2"/>
      <c r="I199" s="2">
        <f>I197</f>
        <v>1128.76</v>
      </c>
      <c r="J199" s="2">
        <f>J197</f>
        <v>149.74</v>
      </c>
      <c r="K199" s="1">
        <f t="shared" si="263"/>
        <v>1278.5</v>
      </c>
      <c r="L199" s="79"/>
      <c r="M199" s="61"/>
      <c r="N199" s="61"/>
      <c r="O199" s="61"/>
      <c r="P199" s="4">
        <f t="shared" ref="P199:X199" si="271">SUM(P197:P198)</f>
        <v>0</v>
      </c>
      <c r="Q199" s="4">
        <f t="shared" si="271"/>
        <v>26.6</v>
      </c>
      <c r="R199" s="4">
        <f t="shared" si="271"/>
        <v>26.6</v>
      </c>
      <c r="S199" s="4">
        <f t="shared" si="271"/>
        <v>0</v>
      </c>
      <c r="T199" s="4">
        <f t="shared" si="271"/>
        <v>30</v>
      </c>
      <c r="U199" s="4">
        <f t="shared" si="271"/>
        <v>30</v>
      </c>
      <c r="V199" s="4">
        <f t="shared" si="271"/>
        <v>0</v>
      </c>
      <c r="W199" s="4">
        <f t="shared" si="271"/>
        <v>30</v>
      </c>
      <c r="X199" s="4">
        <f t="shared" si="271"/>
        <v>30</v>
      </c>
      <c r="Y199" s="268">
        <f t="shared" si="259"/>
        <v>1</v>
      </c>
      <c r="Z199" s="282">
        <f t="shared" ref="Z199" si="272">SUM(Z197:Z198)</f>
        <v>1289.0999999999999</v>
      </c>
      <c r="AA199" s="200">
        <f>Z199/K199</f>
        <v>1.0082909659757529</v>
      </c>
      <c r="AB199" s="4">
        <f t="shared" ref="AB199:AE199" si="273">SUM(AB197:AB198)</f>
        <v>0</v>
      </c>
      <c r="AC199" s="4">
        <f t="shared" si="273"/>
        <v>0</v>
      </c>
      <c r="AD199" s="4">
        <f t="shared" si="273"/>
        <v>0</v>
      </c>
      <c r="AE199" s="4">
        <f t="shared" si="273"/>
        <v>-10.599999999999909</v>
      </c>
      <c r="AF199" s="80"/>
    </row>
    <row r="200" spans="1:32">
      <c r="A200" s="347" t="s">
        <v>155</v>
      </c>
      <c r="B200" s="347"/>
      <c r="C200" s="347"/>
      <c r="D200" s="347"/>
      <c r="E200" s="65"/>
      <c r="F200" s="7">
        <f>F196+F199</f>
        <v>3307</v>
      </c>
      <c r="G200" s="7">
        <f t="shared" ref="G200:J200" si="274">G196+G199</f>
        <v>3067.46</v>
      </c>
      <c r="H200" s="7"/>
      <c r="I200" s="7">
        <f t="shared" si="274"/>
        <v>3600.5600000000004</v>
      </c>
      <c r="J200" s="7">
        <f t="shared" si="274"/>
        <v>335.18</v>
      </c>
      <c r="K200" s="1">
        <f t="shared" si="263"/>
        <v>3935.7400000000002</v>
      </c>
      <c r="L200" s="7"/>
      <c r="M200" s="7"/>
      <c r="N200" s="7"/>
      <c r="O200" s="7"/>
      <c r="P200" s="7">
        <f t="shared" ref="P200:Q200" si="275">SUM(P196,P199)</f>
        <v>20.45</v>
      </c>
      <c r="Q200" s="7">
        <f t="shared" si="275"/>
        <v>52.900000000000006</v>
      </c>
      <c r="R200" s="7">
        <f>SUM(R196,R199)</f>
        <v>73.349999999999994</v>
      </c>
      <c r="S200" s="7">
        <f t="shared" ref="S200:X200" si="276">SUM(S196,S199)</f>
        <v>25.97</v>
      </c>
      <c r="T200" s="7">
        <f t="shared" si="276"/>
        <v>59.97</v>
      </c>
      <c r="U200" s="7">
        <f t="shared" si="276"/>
        <v>85.94</v>
      </c>
      <c r="V200" s="7">
        <f t="shared" si="276"/>
        <v>25.97</v>
      </c>
      <c r="W200" s="7">
        <f t="shared" si="276"/>
        <v>59.97</v>
      </c>
      <c r="X200" s="7">
        <f t="shared" si="276"/>
        <v>85.94</v>
      </c>
      <c r="Y200" s="268">
        <f t="shared" si="259"/>
        <v>1</v>
      </c>
      <c r="Z200" s="284">
        <f t="shared" ref="Z200" si="277">SUM(Z196,Z199)</f>
        <v>3792.89</v>
      </c>
      <c r="AA200" s="200">
        <f>Z200/K200</f>
        <v>0.96370441136863705</v>
      </c>
      <c r="AB200" s="7">
        <f t="shared" ref="AB200:AE200" si="278">SUM(AB196,AB199)</f>
        <v>0</v>
      </c>
      <c r="AC200" s="7">
        <f t="shared" si="278"/>
        <v>0</v>
      </c>
      <c r="AD200" s="7">
        <f t="shared" si="278"/>
        <v>0</v>
      </c>
      <c r="AE200" s="7">
        <f t="shared" si="278"/>
        <v>142.85000000000036</v>
      </c>
      <c r="AF200" s="7"/>
    </row>
    <row r="201" spans="1:32">
      <c r="A201" s="347" t="s">
        <v>156</v>
      </c>
      <c r="B201" s="347"/>
      <c r="C201" s="347"/>
      <c r="D201" s="347"/>
      <c r="E201" s="82"/>
      <c r="F201" s="82"/>
      <c r="G201" s="82"/>
      <c r="H201" s="82"/>
      <c r="I201" s="82"/>
      <c r="J201" s="1"/>
      <c r="K201" s="1"/>
      <c r="L201" s="82"/>
      <c r="M201" s="249"/>
      <c r="N201" s="249"/>
      <c r="O201" s="249"/>
      <c r="P201" s="82"/>
      <c r="Q201" s="82"/>
      <c r="R201" s="82"/>
      <c r="S201" s="1"/>
      <c r="T201" s="1"/>
      <c r="U201" s="244"/>
      <c r="V201" s="177"/>
      <c r="W201" s="177"/>
      <c r="X201" s="177"/>
      <c r="Y201" s="267"/>
      <c r="Z201" s="279"/>
      <c r="AA201" s="201"/>
      <c r="AB201" s="177"/>
      <c r="AC201" s="177"/>
      <c r="AD201" s="177"/>
      <c r="AE201" s="177"/>
      <c r="AF201" s="82"/>
    </row>
    <row r="202" spans="1:32" ht="189" customHeight="1">
      <c r="A202" s="397">
        <v>64</v>
      </c>
      <c r="B202" s="397" t="s">
        <v>157</v>
      </c>
      <c r="C202" s="85" t="s">
        <v>158</v>
      </c>
      <c r="D202" s="6" t="s">
        <v>159</v>
      </c>
      <c r="E202" s="76">
        <v>47</v>
      </c>
      <c r="F202" s="296">
        <v>2820.3</v>
      </c>
      <c r="G202" s="344">
        <v>2593.87</v>
      </c>
      <c r="H202" s="344" t="s">
        <v>160</v>
      </c>
      <c r="I202" s="296">
        <v>3079.12</v>
      </c>
      <c r="J202" s="337">
        <v>764.17</v>
      </c>
      <c r="K202" s="337">
        <f>I202+J202</f>
        <v>3843.29</v>
      </c>
      <c r="L202" s="296" t="s">
        <v>161</v>
      </c>
      <c r="M202" s="344" t="s">
        <v>162</v>
      </c>
      <c r="N202" s="344" t="s">
        <v>163</v>
      </c>
      <c r="O202" s="398">
        <v>42505</v>
      </c>
      <c r="P202" s="75">
        <v>13.1</v>
      </c>
      <c r="Q202" s="83">
        <v>20.170000000000002</v>
      </c>
      <c r="R202" s="84">
        <f>Q202+P202</f>
        <v>33.270000000000003</v>
      </c>
      <c r="S202" s="75">
        <v>9.9499999999999993</v>
      </c>
      <c r="T202" s="83">
        <v>20.74</v>
      </c>
      <c r="U202" s="238">
        <f>S202+T202</f>
        <v>30.689999999999998</v>
      </c>
      <c r="V202" s="180">
        <v>9.9499999999999993</v>
      </c>
      <c r="W202" s="174">
        <v>20.74</v>
      </c>
      <c r="X202" s="175">
        <f t="shared" ref="X202:X210" si="279">W202+V202</f>
        <v>30.689999999999998</v>
      </c>
      <c r="Y202" s="267">
        <f t="shared" si="259"/>
        <v>1</v>
      </c>
      <c r="Z202" s="295">
        <v>3803.74</v>
      </c>
      <c r="AA202" s="293">
        <f>Z202/K202</f>
        <v>0.98970933757275659</v>
      </c>
      <c r="AB202" s="180">
        <f t="shared" ref="AB202:AB203" si="280">S202-V202</f>
        <v>0</v>
      </c>
      <c r="AC202" s="180">
        <f t="shared" ref="AC202:AC203" si="281">T202-W202</f>
        <v>0</v>
      </c>
      <c r="AD202" s="180">
        <f t="shared" ref="AD202:AD203" si="282">AB202+AC202</f>
        <v>0</v>
      </c>
      <c r="AE202" s="290">
        <f>K202-Z202</f>
        <v>39.550000000000182</v>
      </c>
      <c r="AF202" s="344" t="s">
        <v>318</v>
      </c>
    </row>
    <row r="203" spans="1:32" ht="157.5">
      <c r="A203" s="397"/>
      <c r="B203" s="397"/>
      <c r="C203" s="85" t="s">
        <v>164</v>
      </c>
      <c r="D203" s="6" t="s">
        <v>165</v>
      </c>
      <c r="E203" s="76">
        <v>27</v>
      </c>
      <c r="F203" s="296"/>
      <c r="G203" s="344"/>
      <c r="H203" s="344"/>
      <c r="I203" s="296"/>
      <c r="J203" s="338"/>
      <c r="K203" s="338"/>
      <c r="L203" s="296"/>
      <c r="M203" s="344"/>
      <c r="N203" s="344"/>
      <c r="O203" s="399"/>
      <c r="P203" s="83">
        <v>0</v>
      </c>
      <c r="Q203" s="83">
        <f>12+5.73</f>
        <v>17.73</v>
      </c>
      <c r="R203" s="84">
        <f>Q203+P203</f>
        <v>17.73</v>
      </c>
      <c r="S203" s="83">
        <v>0</v>
      </c>
      <c r="T203" s="83">
        <v>22.58</v>
      </c>
      <c r="U203" s="238">
        <f>S203+T203</f>
        <v>22.58</v>
      </c>
      <c r="V203" s="174">
        <v>0</v>
      </c>
      <c r="W203" s="174">
        <v>22.58</v>
      </c>
      <c r="X203" s="175">
        <f t="shared" si="279"/>
        <v>22.58</v>
      </c>
      <c r="Y203" s="267">
        <f t="shared" si="259"/>
        <v>1</v>
      </c>
      <c r="Z203" s="295"/>
      <c r="AA203" s="294"/>
      <c r="AB203" s="180">
        <f t="shared" si="280"/>
        <v>0</v>
      </c>
      <c r="AC203" s="180">
        <f t="shared" si="281"/>
        <v>0</v>
      </c>
      <c r="AD203" s="180">
        <f t="shared" si="282"/>
        <v>0</v>
      </c>
      <c r="AE203" s="290"/>
      <c r="AF203" s="344"/>
    </row>
    <row r="204" spans="1:32">
      <c r="A204" s="79"/>
      <c r="B204" s="79"/>
      <c r="C204" s="79"/>
      <c r="D204" s="79" t="s">
        <v>69</v>
      </c>
      <c r="E204" s="79"/>
      <c r="F204" s="2">
        <f>F202</f>
        <v>2820.3</v>
      </c>
      <c r="G204" s="2">
        <f>G202</f>
        <v>2593.87</v>
      </c>
      <c r="H204" s="2"/>
      <c r="I204" s="2">
        <f>I202</f>
        <v>3079.12</v>
      </c>
      <c r="J204" s="2">
        <f>J202</f>
        <v>764.17</v>
      </c>
      <c r="K204" s="1">
        <f t="shared" si="263"/>
        <v>3843.29</v>
      </c>
      <c r="L204" s="79"/>
      <c r="M204" s="61"/>
      <c r="N204" s="61"/>
      <c r="O204" s="61"/>
      <c r="P204" s="4">
        <f t="shared" ref="P204:U204" si="283">SUM(P202:P203)</f>
        <v>13.1</v>
      </c>
      <c r="Q204" s="4">
        <f t="shared" si="283"/>
        <v>37.900000000000006</v>
      </c>
      <c r="R204" s="4">
        <f t="shared" si="283"/>
        <v>51</v>
      </c>
      <c r="S204" s="4">
        <f t="shared" si="283"/>
        <v>9.9499999999999993</v>
      </c>
      <c r="T204" s="4">
        <f t="shared" si="283"/>
        <v>43.319999999999993</v>
      </c>
      <c r="U204" s="4">
        <f t="shared" si="283"/>
        <v>53.269999999999996</v>
      </c>
      <c r="V204" s="4">
        <f t="shared" ref="V204:X204" si="284">SUM(V202:V203)</f>
        <v>9.9499999999999993</v>
      </c>
      <c r="W204" s="4">
        <f t="shared" si="284"/>
        <v>43.319999999999993</v>
      </c>
      <c r="X204" s="4">
        <f t="shared" si="284"/>
        <v>53.269999999999996</v>
      </c>
      <c r="Y204" s="268">
        <f t="shared" si="259"/>
        <v>1</v>
      </c>
      <c r="Z204" s="282">
        <f t="shared" ref="Z204" si="285">SUM(Z202:Z203)</f>
        <v>3803.74</v>
      </c>
      <c r="AA204" s="200">
        <f>Z204/K204</f>
        <v>0.98970933757275659</v>
      </c>
      <c r="AB204" s="4">
        <f t="shared" ref="AB204:AE204" si="286">SUM(AB202:AB203)</f>
        <v>0</v>
      </c>
      <c r="AC204" s="4">
        <f t="shared" si="286"/>
        <v>0</v>
      </c>
      <c r="AD204" s="4">
        <f t="shared" si="286"/>
        <v>0</v>
      </c>
      <c r="AE204" s="4">
        <f t="shared" si="286"/>
        <v>39.550000000000182</v>
      </c>
      <c r="AF204" s="80"/>
    </row>
    <row r="205" spans="1:32" ht="190.5" customHeight="1">
      <c r="A205" s="6">
        <v>65</v>
      </c>
      <c r="B205" s="85" t="s">
        <v>166</v>
      </c>
      <c r="C205" s="85">
        <v>131</v>
      </c>
      <c r="D205" s="6" t="s">
        <v>167</v>
      </c>
      <c r="E205" s="76" t="s">
        <v>28</v>
      </c>
      <c r="F205" s="83">
        <v>3100</v>
      </c>
      <c r="G205" s="82">
        <v>3008.96</v>
      </c>
      <c r="H205" s="82" t="s">
        <v>168</v>
      </c>
      <c r="I205" s="83">
        <v>3433.26</v>
      </c>
      <c r="J205" s="77">
        <v>719.37</v>
      </c>
      <c r="K205" s="77">
        <f>I205+J205</f>
        <v>4152.63</v>
      </c>
      <c r="L205" s="83" t="s">
        <v>169</v>
      </c>
      <c r="M205" s="249" t="s">
        <v>162</v>
      </c>
      <c r="N205" s="249" t="s">
        <v>163</v>
      </c>
      <c r="O205" s="252">
        <v>42561</v>
      </c>
      <c r="P205" s="75">
        <v>0</v>
      </c>
      <c r="Q205" s="83">
        <f>2+1.8+2.3+0.4+0.78+0.31+2.69+0.3+0.5+14.83+4.175+2.49+5.68</f>
        <v>38.255000000000003</v>
      </c>
      <c r="R205" s="84">
        <f>Q205+P205</f>
        <v>38.255000000000003</v>
      </c>
      <c r="S205" s="75">
        <v>0</v>
      </c>
      <c r="T205" s="83">
        <v>45.73</v>
      </c>
      <c r="U205" s="238">
        <f>S205+T205</f>
        <v>45.73</v>
      </c>
      <c r="V205" s="180">
        <v>0</v>
      </c>
      <c r="W205" s="174">
        <v>45.73</v>
      </c>
      <c r="X205" s="175">
        <f t="shared" si="279"/>
        <v>45.73</v>
      </c>
      <c r="Y205" s="267">
        <f t="shared" si="259"/>
        <v>1</v>
      </c>
      <c r="Z205" s="279">
        <v>3934.3</v>
      </c>
      <c r="AA205" s="201">
        <f>Z205/K205</f>
        <v>0.9474236808962031</v>
      </c>
      <c r="AB205" s="180">
        <f t="shared" ref="AB205:AB207" si="287">S205-V205</f>
        <v>0</v>
      </c>
      <c r="AC205" s="180">
        <f t="shared" ref="AC205:AC207" si="288">T205-W205</f>
        <v>0</v>
      </c>
      <c r="AD205" s="180">
        <f t="shared" ref="AD205:AD207" si="289">AB205+AC205</f>
        <v>0</v>
      </c>
      <c r="AE205" s="177">
        <f>K205-Z205</f>
        <v>218.32999999999993</v>
      </c>
      <c r="AF205" s="227" t="s">
        <v>318</v>
      </c>
    </row>
    <row r="206" spans="1:32" ht="220.5" customHeight="1">
      <c r="A206" s="397">
        <v>66</v>
      </c>
      <c r="B206" s="397" t="s">
        <v>170</v>
      </c>
      <c r="C206" s="85" t="s">
        <v>171</v>
      </c>
      <c r="D206" s="6" t="s">
        <v>172</v>
      </c>
      <c r="E206" s="76" t="s">
        <v>28</v>
      </c>
      <c r="F206" s="296">
        <v>2140</v>
      </c>
      <c r="G206" s="344">
        <v>2072.2399999999998</v>
      </c>
      <c r="H206" s="344" t="s">
        <v>173</v>
      </c>
      <c r="I206" s="296">
        <v>2335.94</v>
      </c>
      <c r="J206" s="337">
        <v>213.96</v>
      </c>
      <c r="K206" s="337">
        <f>I206+J206</f>
        <v>2549.9</v>
      </c>
      <c r="L206" s="296" t="s">
        <v>174</v>
      </c>
      <c r="M206" s="402">
        <v>41640</v>
      </c>
      <c r="N206" s="344" t="s">
        <v>175</v>
      </c>
      <c r="O206" s="400" t="s">
        <v>436</v>
      </c>
      <c r="P206" s="83">
        <v>0</v>
      </c>
      <c r="Q206" s="83">
        <v>16.63</v>
      </c>
      <c r="R206" s="84">
        <f>Q206+P206</f>
        <v>16.63</v>
      </c>
      <c r="S206" s="83">
        <v>0</v>
      </c>
      <c r="T206" s="83">
        <v>16.989999999999998</v>
      </c>
      <c r="U206" s="238">
        <f t="shared" ref="U206:U207" si="290">S206+T206</f>
        <v>16.989999999999998</v>
      </c>
      <c r="V206" s="177">
        <v>0</v>
      </c>
      <c r="W206" s="177">
        <v>16.989999999999998</v>
      </c>
      <c r="X206" s="175">
        <f t="shared" si="279"/>
        <v>16.989999999999998</v>
      </c>
      <c r="Y206" s="267">
        <f t="shared" si="259"/>
        <v>1</v>
      </c>
      <c r="Z206" s="295">
        <v>2540.36</v>
      </c>
      <c r="AA206" s="293">
        <f>Z206/K206</f>
        <v>0.99625867681085534</v>
      </c>
      <c r="AB206" s="180">
        <f t="shared" si="287"/>
        <v>0</v>
      </c>
      <c r="AC206" s="180">
        <f t="shared" si="288"/>
        <v>0</v>
      </c>
      <c r="AD206" s="180">
        <f t="shared" si="289"/>
        <v>0</v>
      </c>
      <c r="AE206" s="290">
        <f>K206-Z206</f>
        <v>9.5399999999999636</v>
      </c>
      <c r="AF206" s="344" t="s">
        <v>318</v>
      </c>
    </row>
    <row r="207" spans="1:32" ht="189" customHeight="1">
      <c r="A207" s="397"/>
      <c r="B207" s="397"/>
      <c r="C207" s="85" t="s">
        <v>176</v>
      </c>
      <c r="D207" s="6" t="s">
        <v>177</v>
      </c>
      <c r="E207" s="76" t="s">
        <v>28</v>
      </c>
      <c r="F207" s="296"/>
      <c r="G207" s="344"/>
      <c r="H207" s="344"/>
      <c r="I207" s="296"/>
      <c r="J207" s="338"/>
      <c r="K207" s="338"/>
      <c r="L207" s="296"/>
      <c r="M207" s="344"/>
      <c r="N207" s="344"/>
      <c r="O207" s="399"/>
      <c r="P207" s="83">
        <v>0</v>
      </c>
      <c r="Q207" s="83">
        <v>16</v>
      </c>
      <c r="R207" s="66">
        <f>Q207+P207</f>
        <v>16</v>
      </c>
      <c r="S207" s="83">
        <v>0</v>
      </c>
      <c r="T207" s="83">
        <v>16</v>
      </c>
      <c r="U207" s="248">
        <f t="shared" si="290"/>
        <v>16</v>
      </c>
      <c r="V207" s="177">
        <v>0</v>
      </c>
      <c r="W207" s="177">
        <v>16</v>
      </c>
      <c r="X207" s="175">
        <f t="shared" si="279"/>
        <v>16</v>
      </c>
      <c r="Y207" s="267">
        <f t="shared" si="259"/>
        <v>1</v>
      </c>
      <c r="Z207" s="295"/>
      <c r="AA207" s="294"/>
      <c r="AB207" s="180">
        <f t="shared" si="287"/>
        <v>0</v>
      </c>
      <c r="AC207" s="180">
        <f t="shared" si="288"/>
        <v>0</v>
      </c>
      <c r="AD207" s="180">
        <f t="shared" si="289"/>
        <v>0</v>
      </c>
      <c r="AE207" s="290"/>
      <c r="AF207" s="344"/>
    </row>
    <row r="208" spans="1:32">
      <c r="A208" s="79"/>
      <c r="B208" s="79"/>
      <c r="C208" s="79"/>
      <c r="D208" s="79" t="s">
        <v>69</v>
      </c>
      <c r="E208" s="79"/>
      <c r="F208" s="2">
        <f>F206</f>
        <v>2140</v>
      </c>
      <c r="G208" s="2">
        <f>G206</f>
        <v>2072.2399999999998</v>
      </c>
      <c r="H208" s="2"/>
      <c r="I208" s="2">
        <f>I206</f>
        <v>2335.94</v>
      </c>
      <c r="J208" s="2">
        <f>J206</f>
        <v>213.96</v>
      </c>
      <c r="K208" s="1">
        <f t="shared" si="263"/>
        <v>2549.9</v>
      </c>
      <c r="L208" s="79"/>
      <c r="M208" s="61"/>
      <c r="N208" s="61"/>
      <c r="O208" s="61"/>
      <c r="P208" s="4">
        <f t="shared" ref="P208:X208" si="291">SUM(P206:P207)</f>
        <v>0</v>
      </c>
      <c r="Q208" s="4">
        <f t="shared" si="291"/>
        <v>32.629999999999995</v>
      </c>
      <c r="R208" s="4">
        <f t="shared" si="291"/>
        <v>32.629999999999995</v>
      </c>
      <c r="S208" s="4">
        <f t="shared" si="291"/>
        <v>0</v>
      </c>
      <c r="T208" s="4">
        <f t="shared" si="291"/>
        <v>32.989999999999995</v>
      </c>
      <c r="U208" s="4">
        <f t="shared" si="291"/>
        <v>32.989999999999995</v>
      </c>
      <c r="V208" s="4">
        <f t="shared" si="291"/>
        <v>0</v>
      </c>
      <c r="W208" s="4">
        <f t="shared" si="291"/>
        <v>32.989999999999995</v>
      </c>
      <c r="X208" s="4">
        <f t="shared" si="291"/>
        <v>32.989999999999995</v>
      </c>
      <c r="Y208" s="268">
        <f t="shared" si="259"/>
        <v>1</v>
      </c>
      <c r="Z208" s="282">
        <f t="shared" ref="Z208" si="292">SUM(Z206:Z207)</f>
        <v>2540.36</v>
      </c>
      <c r="AA208" s="200">
        <f>Z208/K208</f>
        <v>0.99625867681085534</v>
      </c>
      <c r="AB208" s="4">
        <f t="shared" ref="AB208:AE208" si="293">SUM(AB206:AB207)</f>
        <v>0</v>
      </c>
      <c r="AC208" s="4">
        <f t="shared" si="293"/>
        <v>0</v>
      </c>
      <c r="AD208" s="4">
        <f t="shared" si="293"/>
        <v>0</v>
      </c>
      <c r="AE208" s="4">
        <f t="shared" si="293"/>
        <v>9.5399999999999636</v>
      </c>
      <c r="AF208" s="80"/>
    </row>
    <row r="209" spans="1:35" ht="157.5">
      <c r="A209" s="6">
        <v>67</v>
      </c>
      <c r="B209" s="6" t="s">
        <v>178</v>
      </c>
      <c r="C209" s="85">
        <v>133</v>
      </c>
      <c r="D209" s="6" t="s">
        <v>179</v>
      </c>
      <c r="E209" s="76" t="s">
        <v>28</v>
      </c>
      <c r="F209" s="83">
        <v>1425</v>
      </c>
      <c r="G209" s="82">
        <v>1378.4</v>
      </c>
      <c r="H209" s="82" t="s">
        <v>180</v>
      </c>
      <c r="I209" s="83">
        <v>1595.03</v>
      </c>
      <c r="J209" s="77">
        <v>159.41</v>
      </c>
      <c r="K209" s="77">
        <f>I209+J209</f>
        <v>1754.44</v>
      </c>
      <c r="L209" s="83" t="s">
        <v>181</v>
      </c>
      <c r="M209" s="249" t="s">
        <v>118</v>
      </c>
      <c r="N209" s="249" t="s">
        <v>119</v>
      </c>
      <c r="O209" s="252">
        <v>42277</v>
      </c>
      <c r="P209" s="83">
        <v>1</v>
      </c>
      <c r="Q209" s="83">
        <v>21.6</v>
      </c>
      <c r="R209" s="84">
        <f>Q209+P209</f>
        <v>22.6</v>
      </c>
      <c r="S209" s="83">
        <v>0</v>
      </c>
      <c r="T209" s="83">
        <v>22.6</v>
      </c>
      <c r="U209" s="238">
        <f>S209+T209</f>
        <v>22.6</v>
      </c>
      <c r="V209" s="174">
        <v>0</v>
      </c>
      <c r="W209" s="174">
        <v>22.6</v>
      </c>
      <c r="X209" s="175">
        <f t="shared" si="279"/>
        <v>22.6</v>
      </c>
      <c r="Y209" s="267">
        <f t="shared" si="259"/>
        <v>1</v>
      </c>
      <c r="Z209" s="279">
        <v>1745.4</v>
      </c>
      <c r="AA209" s="201">
        <f>Z209/K209</f>
        <v>0.99484735870135199</v>
      </c>
      <c r="AB209" s="180">
        <f t="shared" ref="AB209:AB210" si="294">S209-V209</f>
        <v>0</v>
      </c>
      <c r="AC209" s="180">
        <f t="shared" ref="AC209:AC210" si="295">T209-W209</f>
        <v>0</v>
      </c>
      <c r="AD209" s="180">
        <f t="shared" ref="AD209:AD210" si="296">AB209+AC209</f>
        <v>0</v>
      </c>
      <c r="AE209" s="177">
        <f>K209-Z209</f>
        <v>9.0399999999999636</v>
      </c>
      <c r="AF209" s="155" t="s">
        <v>318</v>
      </c>
    </row>
    <row r="210" spans="1:35" ht="189">
      <c r="A210" s="6">
        <v>68</v>
      </c>
      <c r="B210" s="6" t="s">
        <v>182</v>
      </c>
      <c r="C210" s="85">
        <v>134</v>
      </c>
      <c r="D210" s="6" t="s">
        <v>183</v>
      </c>
      <c r="E210" s="76" t="s">
        <v>28</v>
      </c>
      <c r="F210" s="83">
        <v>2575</v>
      </c>
      <c r="G210" s="82">
        <v>2480.5300000000002</v>
      </c>
      <c r="H210" s="82" t="s">
        <v>184</v>
      </c>
      <c r="I210" s="83">
        <v>2973.9</v>
      </c>
      <c r="J210" s="77">
        <v>296.68</v>
      </c>
      <c r="K210" s="77">
        <f>I210+J210</f>
        <v>3270.58</v>
      </c>
      <c r="L210" s="83" t="s">
        <v>185</v>
      </c>
      <c r="M210" s="58">
        <v>41702</v>
      </c>
      <c r="N210" s="58">
        <v>42038</v>
      </c>
      <c r="O210" s="250">
        <v>42247</v>
      </c>
      <c r="P210" s="83">
        <v>0</v>
      </c>
      <c r="Q210" s="83">
        <f>11.1+2.1+9.07+0.53+0.75+5.28+4.08</f>
        <v>32.910000000000004</v>
      </c>
      <c r="R210" s="84">
        <f>Q210+P210</f>
        <v>32.910000000000004</v>
      </c>
      <c r="S210" s="83">
        <v>5.5</v>
      </c>
      <c r="T210" s="83">
        <v>35.31</v>
      </c>
      <c r="U210" s="238">
        <f>S210+T210</f>
        <v>40.81</v>
      </c>
      <c r="V210" s="174">
        <v>5.5</v>
      </c>
      <c r="W210" s="174">
        <v>35.31</v>
      </c>
      <c r="X210" s="175">
        <f t="shared" si="279"/>
        <v>40.81</v>
      </c>
      <c r="Y210" s="267">
        <f t="shared" si="259"/>
        <v>1</v>
      </c>
      <c r="Z210" s="279">
        <v>3222.13</v>
      </c>
      <c r="AA210" s="201">
        <f>Z210/K210</f>
        <v>0.98518611377798437</v>
      </c>
      <c r="AB210" s="180">
        <f t="shared" si="294"/>
        <v>0</v>
      </c>
      <c r="AC210" s="180">
        <f t="shared" si="295"/>
        <v>0</v>
      </c>
      <c r="AD210" s="180">
        <f t="shared" si="296"/>
        <v>0</v>
      </c>
      <c r="AE210" s="177">
        <f>K210-Z210</f>
        <v>48.449999999999818</v>
      </c>
      <c r="AF210" s="155" t="s">
        <v>318</v>
      </c>
    </row>
    <row r="211" spans="1:35">
      <c r="A211" s="347" t="s">
        <v>155</v>
      </c>
      <c r="B211" s="347"/>
      <c r="C211" s="347"/>
      <c r="D211" s="347"/>
      <c r="E211" s="65"/>
      <c r="F211" s="7">
        <f>F210+F209+F206+F205+F202</f>
        <v>12060.3</v>
      </c>
      <c r="G211" s="7">
        <f>G210+G209+G206+G205+G202</f>
        <v>11534</v>
      </c>
      <c r="H211" s="80"/>
      <c r="I211" s="7">
        <f>I210+I209+I206+I205+I202</f>
        <v>13417.25</v>
      </c>
      <c r="J211" s="7">
        <f>J210+J209+J206+J205+J202</f>
        <v>2153.59</v>
      </c>
      <c r="K211" s="1">
        <f t="shared" si="263"/>
        <v>15570.84</v>
      </c>
      <c r="L211" s="7"/>
      <c r="M211" s="251"/>
      <c r="N211" s="251"/>
      <c r="O211" s="251"/>
      <c r="P211" s="1">
        <f>SUM(P204,P205,P208,P209,P210)</f>
        <v>14.1</v>
      </c>
      <c r="Q211" s="1">
        <f t="shared" ref="Q211:X211" si="297">SUM(Q204,Q205,Q208,Q209,Q210)</f>
        <v>163.29499999999999</v>
      </c>
      <c r="R211" s="1">
        <f t="shared" si="297"/>
        <v>177.39499999999998</v>
      </c>
      <c r="S211" s="1">
        <f t="shared" si="297"/>
        <v>15.45</v>
      </c>
      <c r="T211" s="1">
        <f t="shared" si="297"/>
        <v>179.95</v>
      </c>
      <c r="U211" s="244">
        <f t="shared" si="297"/>
        <v>195.4</v>
      </c>
      <c r="V211" s="1">
        <f t="shared" si="297"/>
        <v>15.45</v>
      </c>
      <c r="W211" s="1">
        <f t="shared" si="297"/>
        <v>179.95</v>
      </c>
      <c r="X211" s="1">
        <f t="shared" si="297"/>
        <v>195.4</v>
      </c>
      <c r="Y211" s="268">
        <f t="shared" si="259"/>
        <v>1</v>
      </c>
      <c r="Z211" s="274">
        <f t="shared" ref="Z211" si="298">SUM(Z204,Z205,Z208,Z209,Z210)</f>
        <v>15245.93</v>
      </c>
      <c r="AA211" s="200">
        <f>Z211/K211</f>
        <v>0.97913343146548293</v>
      </c>
      <c r="AB211" s="7">
        <f>SUM(AB204,AB205,AB208,AB209,AB210)</f>
        <v>0</v>
      </c>
      <c r="AC211" s="7">
        <f>SUM(AC204,AC205,AC208,AC209,AC210)</f>
        <v>0</v>
      </c>
      <c r="AD211" s="7">
        <f>SUM(AD204,AD205,AD208,AD209,AD210)</f>
        <v>0</v>
      </c>
      <c r="AE211" s="7">
        <f>SUM(AE204,AE205,AE208,AE209,AE210)</f>
        <v>324.90999999999985</v>
      </c>
      <c r="AF211" s="80"/>
    </row>
    <row r="212" spans="1:35">
      <c r="A212" s="347" t="s">
        <v>186</v>
      </c>
      <c r="B212" s="347"/>
      <c r="C212" s="347"/>
      <c r="D212" s="347"/>
      <c r="E212" s="82"/>
      <c r="F212" s="82"/>
      <c r="G212" s="82"/>
      <c r="H212" s="82"/>
      <c r="I212" s="82"/>
      <c r="J212" s="1"/>
      <c r="K212" s="77"/>
      <c r="L212" s="82"/>
      <c r="M212" s="249"/>
      <c r="N212" s="249"/>
      <c r="O212" s="249"/>
      <c r="P212" s="82"/>
      <c r="Q212" s="82"/>
      <c r="R212" s="82"/>
      <c r="S212" s="1"/>
      <c r="T212" s="1"/>
      <c r="U212" s="244"/>
      <c r="V212" s="177"/>
      <c r="W212" s="177"/>
      <c r="X212" s="177"/>
      <c r="Y212" s="267"/>
      <c r="Z212" s="279"/>
      <c r="AA212" s="201"/>
      <c r="AB212" s="177"/>
      <c r="AC212" s="177"/>
      <c r="AD212" s="177"/>
      <c r="AE212" s="177"/>
      <c r="AF212" s="82"/>
    </row>
    <row r="213" spans="1:35" ht="189" customHeight="1">
      <c r="A213" s="397">
        <v>69</v>
      </c>
      <c r="B213" s="397" t="s">
        <v>187</v>
      </c>
      <c r="C213" s="85" t="s">
        <v>188</v>
      </c>
      <c r="D213" s="6" t="s">
        <v>189</v>
      </c>
      <c r="E213" s="76">
        <v>27</v>
      </c>
      <c r="F213" s="296">
        <v>3004</v>
      </c>
      <c r="G213" s="344">
        <v>2901.7</v>
      </c>
      <c r="H213" s="344" t="s">
        <v>190</v>
      </c>
      <c r="I213" s="296">
        <v>3442.09</v>
      </c>
      <c r="J213" s="337">
        <v>855.28</v>
      </c>
      <c r="K213" s="337">
        <f>I213+J213</f>
        <v>4297.37</v>
      </c>
      <c r="L213" s="296" t="s">
        <v>161</v>
      </c>
      <c r="M213" s="344" t="s">
        <v>162</v>
      </c>
      <c r="N213" s="344" t="s">
        <v>163</v>
      </c>
      <c r="O213" s="398">
        <v>42505</v>
      </c>
      <c r="P213" s="83">
        <v>0</v>
      </c>
      <c r="Q213" s="83">
        <v>33.479999999999997</v>
      </c>
      <c r="R213" s="84">
        <f>Q213+P213</f>
        <v>33.479999999999997</v>
      </c>
      <c r="S213" s="83">
        <v>0</v>
      </c>
      <c r="T213" s="83">
        <v>33.08</v>
      </c>
      <c r="U213" s="238">
        <f>S213+T213</f>
        <v>33.08</v>
      </c>
      <c r="V213" s="215">
        <v>0</v>
      </c>
      <c r="W213" s="215">
        <v>33.08</v>
      </c>
      <c r="X213" s="175">
        <f>W213+V213</f>
        <v>33.08</v>
      </c>
      <c r="Y213" s="267">
        <f t="shared" si="259"/>
        <v>1</v>
      </c>
      <c r="Z213" s="295">
        <v>4302.4799999999996</v>
      </c>
      <c r="AA213" s="293">
        <f>Z213/K213</f>
        <v>1.0011890993793877</v>
      </c>
      <c r="AB213" s="180">
        <f t="shared" ref="AB213:AB214" si="299">S213-V213</f>
        <v>0</v>
      </c>
      <c r="AC213" s="180">
        <f t="shared" ref="AC213:AC214" si="300">T213-W213</f>
        <v>0</v>
      </c>
      <c r="AD213" s="180">
        <f t="shared" ref="AD213:AD214" si="301">AB213+AC213</f>
        <v>0</v>
      </c>
      <c r="AE213" s="290">
        <f>K213-Z213</f>
        <v>-5.1099999999996726</v>
      </c>
      <c r="AF213" s="344" t="s">
        <v>318</v>
      </c>
    </row>
    <row r="214" spans="1:35" ht="189">
      <c r="A214" s="397"/>
      <c r="B214" s="397"/>
      <c r="C214" s="85" t="s">
        <v>191</v>
      </c>
      <c r="D214" s="6" t="s">
        <v>192</v>
      </c>
      <c r="E214" s="76">
        <v>112</v>
      </c>
      <c r="F214" s="296"/>
      <c r="G214" s="344"/>
      <c r="H214" s="344"/>
      <c r="I214" s="296"/>
      <c r="J214" s="338"/>
      <c r="K214" s="338"/>
      <c r="L214" s="296"/>
      <c r="M214" s="344"/>
      <c r="N214" s="344"/>
      <c r="O214" s="399"/>
      <c r="P214" s="83">
        <v>0</v>
      </c>
      <c r="Q214" s="83">
        <f>6.1+2.8+9.75</f>
        <v>18.649999999999999</v>
      </c>
      <c r="R214" s="84">
        <f>Q214+P214</f>
        <v>18.649999999999999</v>
      </c>
      <c r="S214" s="83">
        <v>0</v>
      </c>
      <c r="T214" s="83">
        <v>18.95</v>
      </c>
      <c r="U214" s="238">
        <f>S214+T214</f>
        <v>18.95</v>
      </c>
      <c r="V214" s="215">
        <v>0</v>
      </c>
      <c r="W214" s="215">
        <v>18.95</v>
      </c>
      <c r="X214" s="206">
        <f>W214+V214</f>
        <v>18.95</v>
      </c>
      <c r="Y214" s="267">
        <f t="shared" si="259"/>
        <v>1</v>
      </c>
      <c r="Z214" s="295"/>
      <c r="AA214" s="294"/>
      <c r="AB214" s="180">
        <f t="shared" si="299"/>
        <v>0</v>
      </c>
      <c r="AC214" s="180">
        <f t="shared" si="300"/>
        <v>0</v>
      </c>
      <c r="AD214" s="180">
        <f t="shared" si="301"/>
        <v>0</v>
      </c>
      <c r="AE214" s="290"/>
      <c r="AF214" s="344"/>
      <c r="AI214" s="17"/>
    </row>
    <row r="215" spans="1:35">
      <c r="A215" s="79"/>
      <c r="B215" s="79"/>
      <c r="C215" s="79"/>
      <c r="D215" s="79" t="s">
        <v>69</v>
      </c>
      <c r="E215" s="79"/>
      <c r="F215" s="2">
        <f>F213</f>
        <v>3004</v>
      </c>
      <c r="G215" s="2">
        <f>G213</f>
        <v>2901.7</v>
      </c>
      <c r="H215" s="2"/>
      <c r="I215" s="2">
        <f>I213</f>
        <v>3442.09</v>
      </c>
      <c r="J215" s="2">
        <f>J213</f>
        <v>855.28</v>
      </c>
      <c r="K215" s="1">
        <f t="shared" si="263"/>
        <v>4297.37</v>
      </c>
      <c r="L215" s="79"/>
      <c r="M215" s="61"/>
      <c r="N215" s="61"/>
      <c r="O215" s="61"/>
      <c r="P215" s="4">
        <f t="shared" ref="P215:W215" si="302">SUM(P213:P214)</f>
        <v>0</v>
      </c>
      <c r="Q215" s="4">
        <f t="shared" si="302"/>
        <v>52.129999999999995</v>
      </c>
      <c r="R215" s="4">
        <f t="shared" si="302"/>
        <v>52.129999999999995</v>
      </c>
      <c r="S215" s="4">
        <f t="shared" si="302"/>
        <v>0</v>
      </c>
      <c r="T215" s="4">
        <f t="shared" si="302"/>
        <v>52.03</v>
      </c>
      <c r="U215" s="4">
        <f t="shared" si="302"/>
        <v>52.03</v>
      </c>
      <c r="V215" s="4">
        <f t="shared" si="302"/>
        <v>0</v>
      </c>
      <c r="W215" s="4">
        <f t="shared" si="302"/>
        <v>52.03</v>
      </c>
      <c r="X215" s="4">
        <f t="shared" ref="X215" si="303">SUM(X213:X214)</f>
        <v>52.03</v>
      </c>
      <c r="Y215" s="268">
        <f t="shared" si="259"/>
        <v>1</v>
      </c>
      <c r="Z215" s="282">
        <f t="shared" ref="Z215" si="304">SUM(Z213:Z214)</f>
        <v>4302.4799999999996</v>
      </c>
      <c r="AA215" s="200">
        <f>Z215/K215</f>
        <v>1.0011890993793877</v>
      </c>
      <c r="AB215" s="4">
        <f t="shared" ref="AB215:AE215" si="305">SUM(AB213:AB214)</f>
        <v>0</v>
      </c>
      <c r="AC215" s="4">
        <f t="shared" si="305"/>
        <v>0</v>
      </c>
      <c r="AD215" s="4">
        <f t="shared" si="305"/>
        <v>0</v>
      </c>
      <c r="AE215" s="4">
        <f t="shared" si="305"/>
        <v>-5.1099999999996726</v>
      </c>
      <c r="AF215" s="80"/>
    </row>
    <row r="216" spans="1:35" ht="189" customHeight="1">
      <c r="A216" s="397">
        <v>70</v>
      </c>
      <c r="B216" s="397" t="s">
        <v>193</v>
      </c>
      <c r="C216" s="85" t="s">
        <v>194</v>
      </c>
      <c r="D216" s="6" t="s">
        <v>195</v>
      </c>
      <c r="E216" s="76">
        <v>85</v>
      </c>
      <c r="F216" s="296">
        <v>2398.5</v>
      </c>
      <c r="G216" s="344">
        <v>2202.6</v>
      </c>
      <c r="H216" s="344" t="s">
        <v>196</v>
      </c>
      <c r="I216" s="344">
        <v>2893.74</v>
      </c>
      <c r="J216" s="337">
        <v>718.52</v>
      </c>
      <c r="K216" s="337">
        <f>I216+J216</f>
        <v>3612.2599999999998</v>
      </c>
      <c r="L216" s="296" t="s">
        <v>197</v>
      </c>
      <c r="M216" s="289">
        <v>41702</v>
      </c>
      <c r="N216" s="289">
        <v>42038</v>
      </c>
      <c r="O216" s="289">
        <v>42825</v>
      </c>
      <c r="P216" s="83">
        <v>0</v>
      </c>
      <c r="Q216" s="83">
        <v>40.07</v>
      </c>
      <c r="R216" s="84">
        <f>Q216+P216</f>
        <v>40.07</v>
      </c>
      <c r="S216" s="83">
        <v>0</v>
      </c>
      <c r="T216" s="83">
        <f>19.98-2.75</f>
        <v>17.23</v>
      </c>
      <c r="U216" s="238">
        <f>S216+T216</f>
        <v>17.23</v>
      </c>
      <c r="V216" s="216">
        <v>0</v>
      </c>
      <c r="W216" s="216">
        <v>17.23</v>
      </c>
      <c r="X216" s="175">
        <f>W216+V216</f>
        <v>17.23</v>
      </c>
      <c r="Y216" s="267">
        <f t="shared" si="259"/>
        <v>1</v>
      </c>
      <c r="Z216" s="295">
        <v>3401.1</v>
      </c>
      <c r="AA216" s="293">
        <f>Z216/K216</f>
        <v>0.94154352123047624</v>
      </c>
      <c r="AB216" s="180">
        <f t="shared" ref="AB216:AB217" si="306">S216-V216</f>
        <v>0</v>
      </c>
      <c r="AC216" s="180">
        <f t="shared" ref="AC216:AC217" si="307">T216-W216</f>
        <v>0</v>
      </c>
      <c r="AD216" s="180">
        <f t="shared" ref="AD216:AD217" si="308">AB216+AC216</f>
        <v>0</v>
      </c>
      <c r="AE216" s="290">
        <f>K216-Z216</f>
        <v>211.15999999999985</v>
      </c>
      <c r="AF216" s="344" t="s">
        <v>318</v>
      </c>
    </row>
    <row r="217" spans="1:35" ht="157.5" customHeight="1">
      <c r="A217" s="397"/>
      <c r="B217" s="397"/>
      <c r="C217" s="85" t="s">
        <v>198</v>
      </c>
      <c r="D217" s="6" t="s">
        <v>199</v>
      </c>
      <c r="E217" s="76">
        <v>86</v>
      </c>
      <c r="F217" s="296"/>
      <c r="G217" s="344"/>
      <c r="H217" s="344"/>
      <c r="I217" s="344"/>
      <c r="J217" s="338"/>
      <c r="K217" s="338"/>
      <c r="L217" s="296"/>
      <c r="M217" s="289"/>
      <c r="N217" s="289"/>
      <c r="O217" s="289"/>
      <c r="P217" s="83">
        <v>0</v>
      </c>
      <c r="Q217" s="83">
        <v>7.8</v>
      </c>
      <c r="R217" s="84">
        <f>Q217+P217</f>
        <v>7.8</v>
      </c>
      <c r="S217" s="83">
        <v>0</v>
      </c>
      <c r="T217" s="83">
        <v>7.8</v>
      </c>
      <c r="U217" s="238">
        <f>S217+T217</f>
        <v>7.8</v>
      </c>
      <c r="V217" s="216">
        <v>0</v>
      </c>
      <c r="W217" s="216">
        <v>7.8</v>
      </c>
      <c r="X217" s="175">
        <f>W217+V217</f>
        <v>7.8</v>
      </c>
      <c r="Y217" s="267">
        <f t="shared" si="259"/>
        <v>1</v>
      </c>
      <c r="Z217" s="295"/>
      <c r="AA217" s="294"/>
      <c r="AB217" s="180">
        <f t="shared" si="306"/>
        <v>0</v>
      </c>
      <c r="AC217" s="180">
        <f t="shared" si="307"/>
        <v>0</v>
      </c>
      <c r="AD217" s="180">
        <f t="shared" si="308"/>
        <v>0</v>
      </c>
      <c r="AE217" s="290"/>
      <c r="AF217" s="344"/>
    </row>
    <row r="218" spans="1:35">
      <c r="A218" s="79"/>
      <c r="B218" s="79"/>
      <c r="C218" s="79"/>
      <c r="D218" s="79" t="s">
        <v>69</v>
      </c>
      <c r="E218" s="79"/>
      <c r="F218" s="2">
        <f>F216</f>
        <v>2398.5</v>
      </c>
      <c r="G218" s="2">
        <f>G216</f>
        <v>2202.6</v>
      </c>
      <c r="H218" s="2"/>
      <c r="I218" s="2">
        <f>I216</f>
        <v>2893.74</v>
      </c>
      <c r="J218" s="2">
        <f>J216</f>
        <v>718.52</v>
      </c>
      <c r="K218" s="1">
        <f t="shared" si="263"/>
        <v>3612.2599999999998</v>
      </c>
      <c r="L218" s="79"/>
      <c r="M218" s="61"/>
      <c r="N218" s="61"/>
      <c r="O218" s="61"/>
      <c r="P218" s="4">
        <f t="shared" ref="P218:X218" si="309">SUM(P216:P217)</f>
        <v>0</v>
      </c>
      <c r="Q218" s="4">
        <f t="shared" si="309"/>
        <v>47.87</v>
      </c>
      <c r="R218" s="64">
        <f t="shared" si="309"/>
        <v>47.87</v>
      </c>
      <c r="S218" s="4">
        <f t="shared" si="309"/>
        <v>0</v>
      </c>
      <c r="T218" s="4">
        <f t="shared" si="309"/>
        <v>25.03</v>
      </c>
      <c r="U218" s="4">
        <f t="shared" si="309"/>
        <v>25.03</v>
      </c>
      <c r="V218" s="4">
        <f t="shared" si="309"/>
        <v>0</v>
      </c>
      <c r="W218" s="4">
        <f t="shared" si="309"/>
        <v>25.03</v>
      </c>
      <c r="X218" s="4">
        <f t="shared" si="309"/>
        <v>25.03</v>
      </c>
      <c r="Y218" s="268">
        <f t="shared" si="259"/>
        <v>1</v>
      </c>
      <c r="Z218" s="282">
        <f t="shared" ref="Z218" si="310">SUM(Z216:Z217)</f>
        <v>3401.1</v>
      </c>
      <c r="AA218" s="200">
        <f>Z218/K218</f>
        <v>0.94154352123047624</v>
      </c>
      <c r="AB218" s="1">
        <f>SUM(AB216:AB217)</f>
        <v>0</v>
      </c>
      <c r="AC218" s="1">
        <f t="shared" ref="AC218:AE218" si="311">SUM(AC216:AC217)</f>
        <v>0</v>
      </c>
      <c r="AD218" s="1">
        <f t="shared" si="311"/>
        <v>0</v>
      </c>
      <c r="AE218" s="4">
        <f t="shared" si="311"/>
        <v>211.15999999999985</v>
      </c>
      <c r="AF218" s="1"/>
    </row>
    <row r="219" spans="1:35" s="10" customFormat="1">
      <c r="A219" s="347" t="s">
        <v>155</v>
      </c>
      <c r="B219" s="347"/>
      <c r="C219" s="347"/>
      <c r="D219" s="347"/>
      <c r="E219" s="80"/>
      <c r="F219" s="1">
        <f>F213+F216</f>
        <v>5402.5</v>
      </c>
      <c r="G219" s="1">
        <f>G213+G216</f>
        <v>5104.2999999999993</v>
      </c>
      <c r="H219" s="80"/>
      <c r="I219" s="1">
        <f>I213+I216</f>
        <v>6335.83</v>
      </c>
      <c r="J219" s="1">
        <f>J213+J216</f>
        <v>1573.8</v>
      </c>
      <c r="K219" s="1">
        <f t="shared" si="263"/>
        <v>7909.63</v>
      </c>
      <c r="L219" s="80"/>
      <c r="M219" s="80"/>
      <c r="N219" s="80"/>
      <c r="O219" s="144"/>
      <c r="P219" s="1">
        <f>SUM(P215,P218)</f>
        <v>0</v>
      </c>
      <c r="Q219" s="1">
        <f t="shared" ref="Q219:X219" si="312">SUM(Q215,Q218)</f>
        <v>100</v>
      </c>
      <c r="R219" s="67">
        <f t="shared" si="312"/>
        <v>100</v>
      </c>
      <c r="S219" s="1">
        <f t="shared" si="312"/>
        <v>0</v>
      </c>
      <c r="T219" s="1">
        <f t="shared" si="312"/>
        <v>77.06</v>
      </c>
      <c r="U219" s="244">
        <f t="shared" si="312"/>
        <v>77.06</v>
      </c>
      <c r="V219" s="1">
        <f t="shared" si="312"/>
        <v>0</v>
      </c>
      <c r="W219" s="1">
        <f t="shared" si="312"/>
        <v>77.06</v>
      </c>
      <c r="X219" s="1">
        <f t="shared" si="312"/>
        <v>77.06</v>
      </c>
      <c r="Y219" s="268">
        <f t="shared" si="259"/>
        <v>1</v>
      </c>
      <c r="Z219" s="274">
        <f t="shared" ref="Z219" si="313">SUM(Z215,Z218)</f>
        <v>7703.58</v>
      </c>
      <c r="AA219" s="200">
        <f>Z219/K219</f>
        <v>0.97394947677704269</v>
      </c>
      <c r="AB219" s="1">
        <f>SUM(AB215,AB218)</f>
        <v>0</v>
      </c>
      <c r="AC219" s="1">
        <f t="shared" ref="AC219:AE219" si="314">SUM(AC215,AC218)</f>
        <v>0</v>
      </c>
      <c r="AD219" s="1">
        <f t="shared" si="314"/>
        <v>0</v>
      </c>
      <c r="AE219" s="1">
        <f t="shared" si="314"/>
        <v>206.05000000000018</v>
      </c>
      <c r="AF219" s="1"/>
    </row>
    <row r="220" spans="1:35" s="94" customFormat="1">
      <c r="A220" s="396" t="s">
        <v>200</v>
      </c>
      <c r="B220" s="396"/>
      <c r="C220" s="396"/>
      <c r="D220" s="396"/>
      <c r="E220" s="106"/>
      <c r="F220" s="100">
        <f>F200+F211+F219</f>
        <v>20769.8</v>
      </c>
      <c r="G220" s="100">
        <f t="shared" ref="G220:J220" si="315">G200+G211+G219</f>
        <v>19705.759999999998</v>
      </c>
      <c r="H220" s="100"/>
      <c r="I220" s="100">
        <f t="shared" si="315"/>
        <v>23353.64</v>
      </c>
      <c r="J220" s="100">
        <f t="shared" si="315"/>
        <v>4062.5699999999997</v>
      </c>
      <c r="K220" s="100">
        <f t="shared" si="263"/>
        <v>27416.21</v>
      </c>
      <c r="L220" s="100"/>
      <c r="M220" s="100"/>
      <c r="N220" s="100"/>
      <c r="O220" s="100"/>
      <c r="P220" s="100">
        <f t="shared" ref="P220:X220" si="316">P200+P211+P219</f>
        <v>34.549999999999997</v>
      </c>
      <c r="Q220" s="100">
        <f t="shared" si="316"/>
        <v>316.19499999999999</v>
      </c>
      <c r="R220" s="107">
        <f t="shared" si="316"/>
        <v>350.745</v>
      </c>
      <c r="S220" s="107">
        <f t="shared" si="316"/>
        <v>41.42</v>
      </c>
      <c r="T220" s="107">
        <f t="shared" si="316"/>
        <v>316.98</v>
      </c>
      <c r="U220" s="67">
        <f t="shared" si="316"/>
        <v>358.40000000000003</v>
      </c>
      <c r="V220" s="100">
        <f t="shared" si="316"/>
        <v>41.42</v>
      </c>
      <c r="W220" s="100">
        <f t="shared" si="316"/>
        <v>316.98</v>
      </c>
      <c r="X220" s="100">
        <f t="shared" si="316"/>
        <v>358.40000000000003</v>
      </c>
      <c r="Y220" s="268">
        <f t="shared" si="259"/>
        <v>1</v>
      </c>
      <c r="Z220" s="274">
        <f t="shared" ref="Z220" si="317">Z200+Z211+Z219</f>
        <v>26742.400000000001</v>
      </c>
      <c r="AA220" s="202">
        <f>Z220/K220</f>
        <v>0.97542293409628833</v>
      </c>
      <c r="AB220" s="100">
        <f t="shared" ref="AB220:AE220" si="318">AB200+AB211+AB219</f>
        <v>0</v>
      </c>
      <c r="AC220" s="100">
        <f t="shared" si="318"/>
        <v>0</v>
      </c>
      <c r="AD220" s="100">
        <f t="shared" si="318"/>
        <v>0</v>
      </c>
      <c r="AE220" s="100">
        <f t="shared" si="318"/>
        <v>673.8100000000004</v>
      </c>
      <c r="AF220" s="100"/>
    </row>
    <row r="221" spans="1:35" s="94" customFormat="1">
      <c r="A221" s="323" t="s">
        <v>201</v>
      </c>
      <c r="B221" s="323"/>
      <c r="C221" s="323"/>
      <c r="D221" s="323"/>
      <c r="E221" s="99"/>
      <c r="F221" s="100">
        <f t="shared" ref="F221:I221" si="319">F143+F157+F173+F191+F220</f>
        <v>74272.259999999995</v>
      </c>
      <c r="G221" s="100">
        <f t="shared" si="319"/>
        <v>70200.952999999994</v>
      </c>
      <c r="H221" s="100"/>
      <c r="I221" s="100">
        <f t="shared" si="319"/>
        <v>85210.63</v>
      </c>
      <c r="J221" s="100">
        <f t="shared" ref="J221" si="320">J143+J157+J173+J191+J220</f>
        <v>10676.65379</v>
      </c>
      <c r="K221" s="100">
        <f t="shared" si="237"/>
        <v>95887.283790000001</v>
      </c>
      <c r="L221" s="100"/>
      <c r="M221" s="100"/>
      <c r="N221" s="100"/>
      <c r="O221" s="100"/>
      <c r="P221" s="100">
        <f>P143+P157+P173+P191+P220</f>
        <v>305.21500000000003</v>
      </c>
      <c r="Q221" s="100">
        <f t="shared" ref="Q221:X221" si="321">Q143+Q157+Q173+Q191+Q220</f>
        <v>1195.646</v>
      </c>
      <c r="R221" s="107">
        <f t="shared" si="321"/>
        <v>1500.8609999999999</v>
      </c>
      <c r="S221" s="107">
        <f t="shared" si="321"/>
        <v>269.84100000000001</v>
      </c>
      <c r="T221" s="107">
        <f t="shared" si="321"/>
        <v>1241.1669999999999</v>
      </c>
      <c r="U221" s="67">
        <f t="shared" si="321"/>
        <v>1511.008</v>
      </c>
      <c r="V221" s="100">
        <f t="shared" si="321"/>
        <v>269.84100000000001</v>
      </c>
      <c r="W221" s="100">
        <f t="shared" si="321"/>
        <v>1241.1690000000001</v>
      </c>
      <c r="X221" s="100">
        <f t="shared" si="321"/>
        <v>1511.0100000000002</v>
      </c>
      <c r="Y221" s="268">
        <f t="shared" ref="Y221" si="322">X221/U221</f>
        <v>1.0000013236197294</v>
      </c>
      <c r="Z221" s="274">
        <f t="shared" ref="Z221" si="323">Z143+Z157+Z173+Z191+Z220</f>
        <v>93559.049999999988</v>
      </c>
      <c r="AA221" s="203">
        <f>Z221/K221</f>
        <v>0.97571905577074214</v>
      </c>
      <c r="AB221" s="100">
        <f t="shared" ref="AB221:AE221" si="324">AB143+AB157+AB173+AB191+AB220</f>
        <v>0</v>
      </c>
      <c r="AC221" s="100">
        <f t="shared" si="324"/>
        <v>-1.9999999999988916E-3</v>
      </c>
      <c r="AD221" s="100">
        <f t="shared" si="324"/>
        <v>-1.9999999999988916E-3</v>
      </c>
      <c r="AE221" s="100">
        <f t="shared" si="324"/>
        <v>2101.0437899999997</v>
      </c>
      <c r="AF221" s="100"/>
    </row>
    <row r="222" spans="1:35" s="110" customFormat="1">
      <c r="A222" s="375" t="s">
        <v>413</v>
      </c>
      <c r="B222" s="376"/>
      <c r="C222" s="376"/>
      <c r="D222" s="377"/>
      <c r="E222" s="108"/>
      <c r="F222" s="109">
        <f t="shared" ref="F222" si="325">F221+F110</f>
        <v>149890</v>
      </c>
      <c r="G222" s="109">
        <f t="shared" ref="G222" si="326">G221+G110</f>
        <v>143161.24099999998</v>
      </c>
      <c r="H222" s="109"/>
      <c r="I222" s="109">
        <f t="shared" ref="I222" si="327">I221+I110</f>
        <v>169509.15000000002</v>
      </c>
      <c r="J222" s="109">
        <f t="shared" ref="J222" si="328">J221+J110</f>
        <v>20489.31379</v>
      </c>
      <c r="K222" s="109">
        <f t="shared" ref="K222" si="329">K221+K110</f>
        <v>189998.46379000001</v>
      </c>
      <c r="L222" s="109"/>
      <c r="M222" s="109"/>
      <c r="N222" s="109"/>
      <c r="O222" s="156"/>
      <c r="P222" s="109">
        <f t="shared" ref="P222:X222" si="330">P221+P110</f>
        <v>1247.4349999999999</v>
      </c>
      <c r="Q222" s="109">
        <f t="shared" si="330"/>
        <v>2258.174</v>
      </c>
      <c r="R222" s="287">
        <f t="shared" si="330"/>
        <v>3505.6089999999995</v>
      </c>
      <c r="S222" s="109">
        <f t="shared" si="330"/>
        <v>710.43099999999993</v>
      </c>
      <c r="T222" s="109">
        <f t="shared" si="330"/>
        <v>2425.73</v>
      </c>
      <c r="U222" s="287">
        <f t="shared" si="330"/>
        <v>3136.1610000000001</v>
      </c>
      <c r="V222" s="109">
        <f t="shared" si="330"/>
        <v>710.43099999999993</v>
      </c>
      <c r="W222" s="109">
        <f t="shared" si="330"/>
        <v>2425.7290000000003</v>
      </c>
      <c r="X222" s="288">
        <f t="shared" si="330"/>
        <v>3136.16</v>
      </c>
      <c r="Y222" s="272">
        <f>X222/U222</f>
        <v>0.99999968113881899</v>
      </c>
      <c r="Z222" s="287">
        <f t="shared" ref="Z222" si="331">Z221+Z110</f>
        <v>185992.3</v>
      </c>
      <c r="AA222" s="193">
        <f>Z222/K222</f>
        <v>0.97891475694020391</v>
      </c>
      <c r="AB222" s="109">
        <f>AB221+AB110</f>
        <v>6.1395333261771157E-14</v>
      </c>
      <c r="AC222" s="109">
        <f t="shared" ref="AC222:AE222" si="332">AC221+AC110</f>
        <v>1.0000000000722764E-3</v>
      </c>
      <c r="AD222" s="109">
        <f t="shared" si="332"/>
        <v>1.0000000001336717E-3</v>
      </c>
      <c r="AE222" s="109">
        <f t="shared" si="332"/>
        <v>3778.9737900000018</v>
      </c>
      <c r="AF222" s="109"/>
    </row>
    <row r="223" spans="1:35">
      <c r="V223" s="40"/>
      <c r="X223" s="40"/>
    </row>
    <row r="224" spans="1:35">
      <c r="X224" s="40"/>
      <c r="Z224" s="285">
        <f>Z222-'[2]Phase II'!$Z$222</f>
        <v>0.14000000001396984</v>
      </c>
    </row>
    <row r="226" spans="11:27">
      <c r="K226" s="17">
        <f>1732.95-1712.16</f>
        <v>20.789999999999964</v>
      </c>
      <c r="Q226" s="39"/>
      <c r="R226" s="39"/>
      <c r="S226" s="39"/>
      <c r="AA226" s="213"/>
    </row>
    <row r="227" spans="11:27">
      <c r="U227" s="17"/>
    </row>
    <row r="228" spans="11:27">
      <c r="R228" s="17"/>
      <c r="S228" s="17"/>
      <c r="Z228" s="286"/>
    </row>
    <row r="230" spans="11:27">
      <c r="U230" s="17"/>
    </row>
    <row r="231" spans="11:27">
      <c r="U231" s="17"/>
    </row>
  </sheetData>
  <mergeCells count="720">
    <mergeCell ref="AF14:AF15"/>
    <mergeCell ref="AF175:AF177"/>
    <mergeCell ref="AF183:AF185"/>
    <mergeCell ref="L216:L217"/>
    <mergeCell ref="M213:M214"/>
    <mergeCell ref="AF216:AF217"/>
    <mergeCell ref="AF187:AF188"/>
    <mergeCell ref="AF194:AF195"/>
    <mergeCell ref="AF202:AF203"/>
    <mergeCell ref="AF206:AF207"/>
    <mergeCell ref="AF213:AF214"/>
    <mergeCell ref="AF197:AF198"/>
    <mergeCell ref="M216:M217"/>
    <mergeCell ref="N216:N217"/>
    <mergeCell ref="L175:L177"/>
    <mergeCell ref="M183:M185"/>
    <mergeCell ref="N183:N185"/>
    <mergeCell ref="M187:M188"/>
    <mergeCell ref="N187:N188"/>
    <mergeCell ref="O194:O195"/>
    <mergeCell ref="O197:O198"/>
    <mergeCell ref="M202:M203"/>
    <mergeCell ref="N202:N203"/>
    <mergeCell ref="Z175:Z177"/>
    <mergeCell ref="AA175:AA177"/>
    <mergeCell ref="F197:F198"/>
    <mergeCell ref="G197:G198"/>
    <mergeCell ref="H197:H198"/>
    <mergeCell ref="I197:I198"/>
    <mergeCell ref="A200:D200"/>
    <mergeCell ref="J183:J185"/>
    <mergeCell ref="A192:D192"/>
    <mergeCell ref="A190:D190"/>
    <mergeCell ref="A191:D191"/>
    <mergeCell ref="L183:L185"/>
    <mergeCell ref="I187:I188"/>
    <mergeCell ref="L187:L188"/>
    <mergeCell ref="K183:K185"/>
    <mergeCell ref="K194:K195"/>
    <mergeCell ref="I194:I195"/>
    <mergeCell ref="F187:F188"/>
    <mergeCell ref="Z183:Z185"/>
    <mergeCell ref="AA183:AA185"/>
    <mergeCell ref="Z187:Z188"/>
    <mergeCell ref="AA187:AA188"/>
    <mergeCell ref="Z194:Z195"/>
    <mergeCell ref="AA194:AA195"/>
    <mergeCell ref="Z197:Z198"/>
    <mergeCell ref="A219:D219"/>
    <mergeCell ref="A220:D220"/>
    <mergeCell ref="A221:D221"/>
    <mergeCell ref="M146:M147"/>
    <mergeCell ref="N146:N147"/>
    <mergeCell ref="L154:L155"/>
    <mergeCell ref="M154:M155"/>
    <mergeCell ref="A213:A214"/>
    <mergeCell ref="B213:B214"/>
    <mergeCell ref="F213:F214"/>
    <mergeCell ref="G213:G214"/>
    <mergeCell ref="H213:H214"/>
    <mergeCell ref="I213:I214"/>
    <mergeCell ref="L213:L214"/>
    <mergeCell ref="J213:J214"/>
    <mergeCell ref="K213:K214"/>
    <mergeCell ref="A211:D211"/>
    <mergeCell ref="A212:D212"/>
    <mergeCell ref="M206:M207"/>
    <mergeCell ref="N206:N207"/>
    <mergeCell ref="L206:L207"/>
    <mergeCell ref="K206:K207"/>
    <mergeCell ref="J206:J207"/>
    <mergeCell ref="L202:L203"/>
    <mergeCell ref="A201:D201"/>
    <mergeCell ref="A193:D193"/>
    <mergeCell ref="A194:A195"/>
    <mergeCell ref="J216:J217"/>
    <mergeCell ref="K216:K217"/>
    <mergeCell ref="A206:A207"/>
    <mergeCell ref="B206:B207"/>
    <mergeCell ref="F206:F207"/>
    <mergeCell ref="G206:G207"/>
    <mergeCell ref="H206:H207"/>
    <mergeCell ref="I206:I207"/>
    <mergeCell ref="A216:A217"/>
    <mergeCell ref="B216:B217"/>
    <mergeCell ref="F216:F217"/>
    <mergeCell ref="G216:G217"/>
    <mergeCell ref="H216:H217"/>
    <mergeCell ref="I216:I217"/>
    <mergeCell ref="A202:A203"/>
    <mergeCell ref="B202:B203"/>
    <mergeCell ref="F202:F203"/>
    <mergeCell ref="G202:G203"/>
    <mergeCell ref="H202:H203"/>
    <mergeCell ref="A197:A198"/>
    <mergeCell ref="B197:B198"/>
    <mergeCell ref="J202:J203"/>
    <mergeCell ref="K202:K203"/>
    <mergeCell ref="N213:N214"/>
    <mergeCell ref="O202:O203"/>
    <mergeCell ref="O206:O207"/>
    <mergeCell ref="K187:K188"/>
    <mergeCell ref="J187:J188"/>
    <mergeCell ref="L197:L198"/>
    <mergeCell ref="M194:M195"/>
    <mergeCell ref="N194:N195"/>
    <mergeCell ref="M197:M198"/>
    <mergeCell ref="N197:N198"/>
    <mergeCell ref="L194:L195"/>
    <mergeCell ref="J197:J198"/>
    <mergeCell ref="K197:K198"/>
    <mergeCell ref="O213:O214"/>
    <mergeCell ref="I202:I203"/>
    <mergeCell ref="G175:G177"/>
    <mergeCell ref="H175:H177"/>
    <mergeCell ref="I175:I177"/>
    <mergeCell ref="K175:K177"/>
    <mergeCell ref="J194:J195"/>
    <mergeCell ref="A178:D178"/>
    <mergeCell ref="A179:D179"/>
    <mergeCell ref="A181:D181"/>
    <mergeCell ref="A182:D182"/>
    <mergeCell ref="A183:A185"/>
    <mergeCell ref="B183:B185"/>
    <mergeCell ref="F183:F185"/>
    <mergeCell ref="G183:G185"/>
    <mergeCell ref="H183:H185"/>
    <mergeCell ref="B194:B195"/>
    <mergeCell ref="F194:F195"/>
    <mergeCell ref="G194:G195"/>
    <mergeCell ref="H194:H195"/>
    <mergeCell ref="G187:G188"/>
    <mergeCell ref="H187:H188"/>
    <mergeCell ref="I183:I185"/>
    <mergeCell ref="A187:A188"/>
    <mergeCell ref="B187:B188"/>
    <mergeCell ref="A172:D172"/>
    <mergeCell ref="A173:D173"/>
    <mergeCell ref="K170:K171"/>
    <mergeCell ref="A168:D168"/>
    <mergeCell ref="A170:A171"/>
    <mergeCell ref="B170:B171"/>
    <mergeCell ref="F170:F171"/>
    <mergeCell ref="G170:G171"/>
    <mergeCell ref="H170:H171"/>
    <mergeCell ref="A163:D163"/>
    <mergeCell ref="A164:D164"/>
    <mergeCell ref="A167:D167"/>
    <mergeCell ref="I160:I162"/>
    <mergeCell ref="J160:J162"/>
    <mergeCell ref="L146:L147"/>
    <mergeCell ref="A144:D144"/>
    <mergeCell ref="A145:D145"/>
    <mergeCell ref="A146:A147"/>
    <mergeCell ref="B146:B147"/>
    <mergeCell ref="F146:F147"/>
    <mergeCell ref="G146:G147"/>
    <mergeCell ref="H146:H147"/>
    <mergeCell ref="I146:I147"/>
    <mergeCell ref="A153:D153"/>
    <mergeCell ref="A154:A155"/>
    <mergeCell ref="B154:B155"/>
    <mergeCell ref="F154:F155"/>
    <mergeCell ref="G154:G155"/>
    <mergeCell ref="H154:H155"/>
    <mergeCell ref="J146:J147"/>
    <mergeCell ref="A157:D157"/>
    <mergeCell ref="A152:D152"/>
    <mergeCell ref="A142:D142"/>
    <mergeCell ref="AF160:AF162"/>
    <mergeCell ref="N154:N155"/>
    <mergeCell ref="I154:I155"/>
    <mergeCell ref="J154:J155"/>
    <mergeCell ref="K154:K155"/>
    <mergeCell ref="A143:E143"/>
    <mergeCell ref="B133:C133"/>
    <mergeCell ref="A134:D134"/>
    <mergeCell ref="A135:D135"/>
    <mergeCell ref="B136:C136"/>
    <mergeCell ref="A156:D156"/>
    <mergeCell ref="N138:N140"/>
    <mergeCell ref="H138:H140"/>
    <mergeCell ref="I138:I140"/>
    <mergeCell ref="J138:J140"/>
    <mergeCell ref="AF138:AF140"/>
    <mergeCell ref="K138:K140"/>
    <mergeCell ref="L138:L140"/>
    <mergeCell ref="G138:G140"/>
    <mergeCell ref="B141:E141"/>
    <mergeCell ref="B138:B140"/>
    <mergeCell ref="F138:F140"/>
    <mergeCell ref="B137:C137"/>
    <mergeCell ref="AF170:AF171"/>
    <mergeCell ref="L160:L162"/>
    <mergeCell ref="M160:M162"/>
    <mergeCell ref="N160:N162"/>
    <mergeCell ref="K146:K147"/>
    <mergeCell ref="AF146:AF147"/>
    <mergeCell ref="AF154:AF155"/>
    <mergeCell ref="I170:I171"/>
    <mergeCell ref="J170:J171"/>
    <mergeCell ref="L170:L171"/>
    <mergeCell ref="M170:M171"/>
    <mergeCell ref="N170:N171"/>
    <mergeCell ref="Z146:Z147"/>
    <mergeCell ref="AA146:AA147"/>
    <mergeCell ref="Z154:Z155"/>
    <mergeCell ref="AA154:AA155"/>
    <mergeCell ref="Z160:Z162"/>
    <mergeCell ref="AA160:AA162"/>
    <mergeCell ref="Z170:Z171"/>
    <mergeCell ref="AA170:AA171"/>
    <mergeCell ref="AE146:AE147"/>
    <mergeCell ref="AE154:AE155"/>
    <mergeCell ref="AE160:AE162"/>
    <mergeCell ref="AE170:AE171"/>
    <mergeCell ref="M138:M140"/>
    <mergeCell ref="B132:E132"/>
    <mergeCell ref="B116:E116"/>
    <mergeCell ref="I113:I115"/>
    <mergeCell ref="M113:M115"/>
    <mergeCell ref="B128:E128"/>
    <mergeCell ref="B129:B131"/>
    <mergeCell ref="M126:M127"/>
    <mergeCell ref="N129:N131"/>
    <mergeCell ref="H129:H131"/>
    <mergeCell ref="J113:J115"/>
    <mergeCell ref="K113:K115"/>
    <mergeCell ref="L113:L115"/>
    <mergeCell ref="A129:A132"/>
    <mergeCell ref="G129:G131"/>
    <mergeCell ref="M129:M131"/>
    <mergeCell ref="N126:N127"/>
    <mergeCell ref="F113:F115"/>
    <mergeCell ref="G113:G115"/>
    <mergeCell ref="A120:D120"/>
    <mergeCell ref="A121:A123"/>
    <mergeCell ref="B121:B122"/>
    <mergeCell ref="A113:A116"/>
    <mergeCell ref="B117:C117"/>
    <mergeCell ref="B118:C118"/>
    <mergeCell ref="A119:D119"/>
    <mergeCell ref="L121:L122"/>
    <mergeCell ref="B123:E123"/>
    <mergeCell ref="I121:I122"/>
    <mergeCell ref="M121:M122"/>
    <mergeCell ref="N121:N122"/>
    <mergeCell ref="A124:D124"/>
    <mergeCell ref="A125:D125"/>
    <mergeCell ref="A126:A128"/>
    <mergeCell ref="B126:B127"/>
    <mergeCell ref="F126:F127"/>
    <mergeCell ref="L126:L127"/>
    <mergeCell ref="A1:AF1"/>
    <mergeCell ref="A2:AF2"/>
    <mergeCell ref="A4:A5"/>
    <mergeCell ref="B4:C5"/>
    <mergeCell ref="D4:D5"/>
    <mergeCell ref="E4:E5"/>
    <mergeCell ref="F4:F5"/>
    <mergeCell ref="G4:G5"/>
    <mergeCell ref="H4:H5"/>
    <mergeCell ref="I4:I5"/>
    <mergeCell ref="AF4:AF5"/>
    <mergeCell ref="P4:R4"/>
    <mergeCell ref="V4:Y4"/>
    <mergeCell ref="A3:AF3"/>
    <mergeCell ref="S4:U4"/>
    <mergeCell ref="J4:J5"/>
    <mergeCell ref="K4:K5"/>
    <mergeCell ref="L4:L5"/>
    <mergeCell ref="M4:O4"/>
    <mergeCell ref="AB4:AD4"/>
    <mergeCell ref="Z4:AA4"/>
    <mergeCell ref="AE4:AE5"/>
    <mergeCell ref="B6:C6"/>
    <mergeCell ref="J121:J122"/>
    <mergeCell ref="K121:K122"/>
    <mergeCell ref="F129:F131"/>
    <mergeCell ref="F121:F122"/>
    <mergeCell ref="G121:G122"/>
    <mergeCell ref="G126:G127"/>
    <mergeCell ref="H121:H122"/>
    <mergeCell ref="I129:I131"/>
    <mergeCell ref="J129:J131"/>
    <mergeCell ref="H113:H115"/>
    <mergeCell ref="H126:H127"/>
    <mergeCell ref="I126:I127"/>
    <mergeCell ref="J126:J127"/>
    <mergeCell ref="K126:K127"/>
    <mergeCell ref="A112:D112"/>
    <mergeCell ref="B113:B115"/>
    <mergeCell ref="A22:E22"/>
    <mergeCell ref="A23:D23"/>
    <mergeCell ref="A24:E24"/>
    <mergeCell ref="A25:H25"/>
    <mergeCell ref="B26:C26"/>
    <mergeCell ref="A27:A29"/>
    <mergeCell ref="B27:B29"/>
    <mergeCell ref="AF129:AF131"/>
    <mergeCell ref="AF121:AF122"/>
    <mergeCell ref="AF126:AF127"/>
    <mergeCell ref="A111:AF111"/>
    <mergeCell ref="K129:K131"/>
    <mergeCell ref="L129:L131"/>
    <mergeCell ref="A138:A141"/>
    <mergeCell ref="A222:D222"/>
    <mergeCell ref="A158:E158"/>
    <mergeCell ref="A159:D159"/>
    <mergeCell ref="A160:A162"/>
    <mergeCell ref="B160:B162"/>
    <mergeCell ref="F160:F162"/>
    <mergeCell ref="G160:G162"/>
    <mergeCell ref="H160:H162"/>
    <mergeCell ref="K160:K162"/>
    <mergeCell ref="A174:D174"/>
    <mergeCell ref="A175:A177"/>
    <mergeCell ref="B175:B177"/>
    <mergeCell ref="F175:F177"/>
    <mergeCell ref="M175:M177"/>
    <mergeCell ref="N175:N177"/>
    <mergeCell ref="J175:J177"/>
    <mergeCell ref="N113:N115"/>
    <mergeCell ref="M9:M10"/>
    <mergeCell ref="N9:N10"/>
    <mergeCell ref="AF9:AF10"/>
    <mergeCell ref="A11:E11"/>
    <mergeCell ref="A12:H12"/>
    <mergeCell ref="AF113:AF115"/>
    <mergeCell ref="A9:A10"/>
    <mergeCell ref="B9:B10"/>
    <mergeCell ref="F9:F10"/>
    <mergeCell ref="G9:G10"/>
    <mergeCell ref="H9:H10"/>
    <mergeCell ref="I9:I10"/>
    <mergeCell ref="J9:J10"/>
    <mergeCell ref="K9:K10"/>
    <mergeCell ref="L9:L10"/>
    <mergeCell ref="M14:M15"/>
    <mergeCell ref="N14:N15"/>
    <mergeCell ref="A18:D18"/>
    <mergeCell ref="A19:H19"/>
    <mergeCell ref="I19:Q19"/>
    <mergeCell ref="R19:Y19"/>
    <mergeCell ref="A14:A15"/>
    <mergeCell ref="B14:B15"/>
    <mergeCell ref="F14:F15"/>
    <mergeCell ref="G14:G15"/>
    <mergeCell ref="H14:H15"/>
    <mergeCell ref="I14:I15"/>
    <mergeCell ref="J14:J15"/>
    <mergeCell ref="K14:K15"/>
    <mergeCell ref="L14:L15"/>
    <mergeCell ref="O14:O15"/>
    <mergeCell ref="F27:F29"/>
    <mergeCell ref="G27:G29"/>
    <mergeCell ref="H27:H29"/>
    <mergeCell ref="AF27:AF29"/>
    <mergeCell ref="A30:D30"/>
    <mergeCell ref="A31:D31"/>
    <mergeCell ref="A32:A33"/>
    <mergeCell ref="B32:B33"/>
    <mergeCell ref="F32:F33"/>
    <mergeCell ref="G32:G33"/>
    <mergeCell ref="H32:H33"/>
    <mergeCell ref="I32:I33"/>
    <mergeCell ref="J32:J33"/>
    <mergeCell ref="K32:K33"/>
    <mergeCell ref="L32:L33"/>
    <mergeCell ref="M32:M33"/>
    <mergeCell ref="N32:N33"/>
    <mergeCell ref="AF32:AF33"/>
    <mergeCell ref="I27:I29"/>
    <mergeCell ref="J27:J29"/>
    <mergeCell ref="K27:K29"/>
    <mergeCell ref="L27:L29"/>
    <mergeCell ref="M27:M29"/>
    <mergeCell ref="N27:N29"/>
    <mergeCell ref="B34:C34"/>
    <mergeCell ref="A35:D35"/>
    <mergeCell ref="A36:D36"/>
    <mergeCell ref="A37:A38"/>
    <mergeCell ref="B37:B38"/>
    <mergeCell ref="F37:F38"/>
    <mergeCell ref="G37:G38"/>
    <mergeCell ref="H37:H38"/>
    <mergeCell ref="I37:I38"/>
    <mergeCell ref="AF37:AF38"/>
    <mergeCell ref="A39:D39"/>
    <mergeCell ref="A40:D40"/>
    <mergeCell ref="A41:A43"/>
    <mergeCell ref="B41:B43"/>
    <mergeCell ref="F41:F43"/>
    <mergeCell ref="G41:G43"/>
    <mergeCell ref="H41:H43"/>
    <mergeCell ref="I41:I43"/>
    <mergeCell ref="J41:J43"/>
    <mergeCell ref="K41:K43"/>
    <mergeCell ref="L41:L43"/>
    <mergeCell ref="M41:M43"/>
    <mergeCell ref="N41:N43"/>
    <mergeCell ref="AF41:AF43"/>
    <mergeCell ref="J37:J38"/>
    <mergeCell ref="K37:K38"/>
    <mergeCell ref="L37:L38"/>
    <mergeCell ref="M37:M38"/>
    <mergeCell ref="N37:N38"/>
    <mergeCell ref="Z41:Z43"/>
    <mergeCell ref="AA41:AA43"/>
    <mergeCell ref="B44:C44"/>
    <mergeCell ref="A45:D45"/>
    <mergeCell ref="A46:D46"/>
    <mergeCell ref="A47:E47"/>
    <mergeCell ref="A48:D48"/>
    <mergeCell ref="A49:A50"/>
    <mergeCell ref="B49:B50"/>
    <mergeCell ref="F49:F50"/>
    <mergeCell ref="G49:G50"/>
    <mergeCell ref="AF49:AF50"/>
    <mergeCell ref="A51:D51"/>
    <mergeCell ref="A52:D52"/>
    <mergeCell ref="A53:A54"/>
    <mergeCell ref="B53:B54"/>
    <mergeCell ref="F53:F54"/>
    <mergeCell ref="G53:G54"/>
    <mergeCell ref="H53:H54"/>
    <mergeCell ref="I53:I54"/>
    <mergeCell ref="J53:J54"/>
    <mergeCell ref="K53:K54"/>
    <mergeCell ref="L53:L54"/>
    <mergeCell ref="M53:M54"/>
    <mergeCell ref="N53:N54"/>
    <mergeCell ref="AF53:AF54"/>
    <mergeCell ref="H49:H50"/>
    <mergeCell ref="I49:I50"/>
    <mergeCell ref="J49:J50"/>
    <mergeCell ref="K49:K50"/>
    <mergeCell ref="L49:L50"/>
    <mergeCell ref="M49:M50"/>
    <mergeCell ref="N49:N50"/>
    <mergeCell ref="O53:O54"/>
    <mergeCell ref="Z49:Z50"/>
    <mergeCell ref="M55:M58"/>
    <mergeCell ref="N55:N58"/>
    <mergeCell ref="AF55:AF58"/>
    <mergeCell ref="B59:C59"/>
    <mergeCell ref="A55:A58"/>
    <mergeCell ref="B55:B58"/>
    <mergeCell ref="F55:F58"/>
    <mergeCell ref="G55:G58"/>
    <mergeCell ref="H55:H58"/>
    <mergeCell ref="I55:I58"/>
    <mergeCell ref="J55:J58"/>
    <mergeCell ref="K55:K58"/>
    <mergeCell ref="L55:L58"/>
    <mergeCell ref="O55:O58"/>
    <mergeCell ref="N70:N71"/>
    <mergeCell ref="AF70:AF71"/>
    <mergeCell ref="O66:O69"/>
    <mergeCell ref="A60:D60"/>
    <mergeCell ref="A61:D61"/>
    <mergeCell ref="A62:A65"/>
    <mergeCell ref="B62:B65"/>
    <mergeCell ref="F62:F65"/>
    <mergeCell ref="G62:G65"/>
    <mergeCell ref="H62:H65"/>
    <mergeCell ref="I62:I65"/>
    <mergeCell ref="J62:J65"/>
    <mergeCell ref="AF62:AF65"/>
    <mergeCell ref="A66:A69"/>
    <mergeCell ref="B66:B69"/>
    <mergeCell ref="F66:F69"/>
    <mergeCell ref="G66:G69"/>
    <mergeCell ref="H66:H69"/>
    <mergeCell ref="I66:I69"/>
    <mergeCell ref="J66:J69"/>
    <mergeCell ref="K66:K69"/>
    <mergeCell ref="L66:L69"/>
    <mergeCell ref="M66:M69"/>
    <mergeCell ref="N66:N69"/>
    <mergeCell ref="AF66:AF69"/>
    <mergeCell ref="K62:K65"/>
    <mergeCell ref="L62:L65"/>
    <mergeCell ref="M62:M65"/>
    <mergeCell ref="N62:N65"/>
    <mergeCell ref="M72:M73"/>
    <mergeCell ref="N72:N73"/>
    <mergeCell ref="A70:A71"/>
    <mergeCell ref="B70:B71"/>
    <mergeCell ref="F70:F71"/>
    <mergeCell ref="G70:G71"/>
    <mergeCell ref="H70:H71"/>
    <mergeCell ref="I70:I71"/>
    <mergeCell ref="AF72:AF73"/>
    <mergeCell ref="O70:O71"/>
    <mergeCell ref="O72:O73"/>
    <mergeCell ref="A72:A73"/>
    <mergeCell ref="B72:B73"/>
    <mergeCell ref="F72:F73"/>
    <mergeCell ref="G72:G73"/>
    <mergeCell ref="H72:H73"/>
    <mergeCell ref="I72:I73"/>
    <mergeCell ref="J72:J73"/>
    <mergeCell ref="K72:K73"/>
    <mergeCell ref="L72:L73"/>
    <mergeCell ref="J70:J71"/>
    <mergeCell ref="K70:K71"/>
    <mergeCell ref="L70:L71"/>
    <mergeCell ref="M70:M71"/>
    <mergeCell ref="A74:D74"/>
    <mergeCell ref="A75:D75"/>
    <mergeCell ref="B76:C76"/>
    <mergeCell ref="A77:D77"/>
    <mergeCell ref="A78:D78"/>
    <mergeCell ref="A79:A80"/>
    <mergeCell ref="B79:B80"/>
    <mergeCell ref="F79:F80"/>
    <mergeCell ref="G79:G80"/>
    <mergeCell ref="H79:H80"/>
    <mergeCell ref="I79:I80"/>
    <mergeCell ref="J79:J80"/>
    <mergeCell ref="K79:K80"/>
    <mergeCell ref="L79:L80"/>
    <mergeCell ref="M79:M80"/>
    <mergeCell ref="N79:N80"/>
    <mergeCell ref="AF79:AF80"/>
    <mergeCell ref="O79:O80"/>
    <mergeCell ref="M81:M83"/>
    <mergeCell ref="N81:N83"/>
    <mergeCell ref="AF81:AF83"/>
    <mergeCell ref="L81:L83"/>
    <mergeCell ref="O81:O83"/>
    <mergeCell ref="A84:D84"/>
    <mergeCell ref="A81:A83"/>
    <mergeCell ref="B81:B83"/>
    <mergeCell ref="F81:F83"/>
    <mergeCell ref="G81:G83"/>
    <mergeCell ref="H81:H83"/>
    <mergeCell ref="I81:I83"/>
    <mergeCell ref="J81:J83"/>
    <mergeCell ref="K81:K83"/>
    <mergeCell ref="A85:D85"/>
    <mergeCell ref="A86:E86"/>
    <mergeCell ref="A87:D87"/>
    <mergeCell ref="B88:C88"/>
    <mergeCell ref="B89:C89"/>
    <mergeCell ref="B90:C90"/>
    <mergeCell ref="B91:C91"/>
    <mergeCell ref="A92:A94"/>
    <mergeCell ref="B92:B94"/>
    <mergeCell ref="AF92:AF94"/>
    <mergeCell ref="A95:A96"/>
    <mergeCell ref="B95:B96"/>
    <mergeCell ref="F95:F96"/>
    <mergeCell ref="G95:G96"/>
    <mergeCell ref="H95:H96"/>
    <mergeCell ref="I95:I96"/>
    <mergeCell ref="J95:J96"/>
    <mergeCell ref="K95:K96"/>
    <mergeCell ref="L95:L96"/>
    <mergeCell ref="M95:M96"/>
    <mergeCell ref="N95:N96"/>
    <mergeCell ref="AF95:AF96"/>
    <mergeCell ref="F92:F94"/>
    <mergeCell ref="G92:G94"/>
    <mergeCell ref="H92:H94"/>
    <mergeCell ref="I92:I94"/>
    <mergeCell ref="J92:J94"/>
    <mergeCell ref="K92:K94"/>
    <mergeCell ref="L92:L94"/>
    <mergeCell ref="M92:M94"/>
    <mergeCell ref="N92:N94"/>
    <mergeCell ref="Z95:Z96"/>
    <mergeCell ref="AA95:AA96"/>
    <mergeCell ref="H106:H107"/>
    <mergeCell ref="A97:D97"/>
    <mergeCell ref="AF97:AF98"/>
    <mergeCell ref="A98:D98"/>
    <mergeCell ref="A99:A100"/>
    <mergeCell ref="B99:B100"/>
    <mergeCell ref="F99:F100"/>
    <mergeCell ref="G99:G100"/>
    <mergeCell ref="H99:H100"/>
    <mergeCell ref="I99:I100"/>
    <mergeCell ref="J99:J100"/>
    <mergeCell ref="K99:K100"/>
    <mergeCell ref="L99:L100"/>
    <mergeCell ref="M99:M100"/>
    <mergeCell ref="N99:N100"/>
    <mergeCell ref="AF99:AF100"/>
    <mergeCell ref="AF106:AF107"/>
    <mergeCell ref="B107:C107"/>
    <mergeCell ref="Z99:Z100"/>
    <mergeCell ref="AA99:AA100"/>
    <mergeCell ref="Z106:Z107"/>
    <mergeCell ref="AA106:AA107"/>
    <mergeCell ref="AE99:AE100"/>
    <mergeCell ref="AE106:AE107"/>
    <mergeCell ref="A108:D108"/>
    <mergeCell ref="A109:D109"/>
    <mergeCell ref="A110:D110"/>
    <mergeCell ref="A7:AF7"/>
    <mergeCell ref="A8:AF8"/>
    <mergeCell ref="I106:I107"/>
    <mergeCell ref="J106:J107"/>
    <mergeCell ref="K106:K107"/>
    <mergeCell ref="L106:L107"/>
    <mergeCell ref="M106:M107"/>
    <mergeCell ref="N106:N107"/>
    <mergeCell ref="B101:C101"/>
    <mergeCell ref="B102:C102"/>
    <mergeCell ref="A103:D103"/>
    <mergeCell ref="A104:D104"/>
    <mergeCell ref="B105:C105"/>
    <mergeCell ref="B106:C106"/>
    <mergeCell ref="F106:F107"/>
    <mergeCell ref="G106:G107"/>
    <mergeCell ref="O32:O33"/>
    <mergeCell ref="O37:O38"/>
    <mergeCell ref="O41:O43"/>
    <mergeCell ref="O49:O50"/>
    <mergeCell ref="O9:O10"/>
    <mergeCell ref="O62:O65"/>
    <mergeCell ref="O27:O29"/>
    <mergeCell ref="O92:O94"/>
    <mergeCell ref="O99:O100"/>
    <mergeCell ref="O106:O107"/>
    <mergeCell ref="O113:O115"/>
    <mergeCell ref="O95:O96"/>
    <mergeCell ref="O183:O185"/>
    <mergeCell ref="O187:O188"/>
    <mergeCell ref="O121:O122"/>
    <mergeCell ref="O126:O127"/>
    <mergeCell ref="O129:O131"/>
    <mergeCell ref="O138:O140"/>
    <mergeCell ref="O146:O147"/>
    <mergeCell ref="O154:O155"/>
    <mergeCell ref="O160:O162"/>
    <mergeCell ref="O170:O171"/>
    <mergeCell ref="O175:O177"/>
    <mergeCell ref="Z9:Z10"/>
    <mergeCell ref="AA9:AA10"/>
    <mergeCell ref="Z14:Z15"/>
    <mergeCell ref="AA14:AA15"/>
    <mergeCell ref="Z27:Z29"/>
    <mergeCell ref="AA27:AA29"/>
    <mergeCell ref="Z32:Z33"/>
    <mergeCell ref="AA32:AA33"/>
    <mergeCell ref="Z37:Z38"/>
    <mergeCell ref="AA37:AA38"/>
    <mergeCell ref="AA49:AA50"/>
    <mergeCell ref="Z53:Z54"/>
    <mergeCell ref="AA53:AA54"/>
    <mergeCell ref="Z55:Z58"/>
    <mergeCell ref="AA55:AA58"/>
    <mergeCell ref="Z62:Z65"/>
    <mergeCell ref="AA62:AA65"/>
    <mergeCell ref="Z66:Z69"/>
    <mergeCell ref="AA66:AA69"/>
    <mergeCell ref="Z70:Z71"/>
    <mergeCell ref="AA70:AA71"/>
    <mergeCell ref="Z72:Z73"/>
    <mergeCell ref="AA72:AA73"/>
    <mergeCell ref="Z79:Z80"/>
    <mergeCell ref="AA79:AA80"/>
    <mergeCell ref="Z81:Z83"/>
    <mergeCell ref="AA81:AA83"/>
    <mergeCell ref="Z92:Z94"/>
    <mergeCell ref="AA92:AA94"/>
    <mergeCell ref="AA113:AA115"/>
    <mergeCell ref="Z121:Z122"/>
    <mergeCell ref="AA121:AA122"/>
    <mergeCell ref="Z126:Z127"/>
    <mergeCell ref="AA126:AA127"/>
    <mergeCell ref="Z129:Z131"/>
    <mergeCell ref="AA129:AA131"/>
    <mergeCell ref="Z138:Z140"/>
    <mergeCell ref="AA138:AA140"/>
    <mergeCell ref="AE9:AE10"/>
    <mergeCell ref="AE14:AE15"/>
    <mergeCell ref="AE27:AE29"/>
    <mergeCell ref="AE32:AE33"/>
    <mergeCell ref="AE37:AE38"/>
    <mergeCell ref="AE41:AE43"/>
    <mergeCell ref="AE49:AE50"/>
    <mergeCell ref="AE53:AE54"/>
    <mergeCell ref="AE55:AE58"/>
    <mergeCell ref="AE62:AE65"/>
    <mergeCell ref="AE66:AE69"/>
    <mergeCell ref="AE70:AE71"/>
    <mergeCell ref="AE72:AE73"/>
    <mergeCell ref="AE79:AE80"/>
    <mergeCell ref="AE81:AE83"/>
    <mergeCell ref="AE92:AE94"/>
    <mergeCell ref="AE95:AE96"/>
    <mergeCell ref="AE197:AE198"/>
    <mergeCell ref="O216:O217"/>
    <mergeCell ref="AE202:AE203"/>
    <mergeCell ref="AE206:AE207"/>
    <mergeCell ref="AE213:AE214"/>
    <mergeCell ref="AE216:AE217"/>
    <mergeCell ref="AE113:AE115"/>
    <mergeCell ref="AE121:AE122"/>
    <mergeCell ref="AE126:AE127"/>
    <mergeCell ref="AE129:AE131"/>
    <mergeCell ref="AE138:AE140"/>
    <mergeCell ref="AE175:AE177"/>
    <mergeCell ref="AE183:AE185"/>
    <mergeCell ref="AE187:AE188"/>
    <mergeCell ref="AE194:AE195"/>
    <mergeCell ref="AA197:AA198"/>
    <mergeCell ref="Z202:Z203"/>
    <mergeCell ref="AA202:AA203"/>
    <mergeCell ref="Z206:Z207"/>
    <mergeCell ref="AA206:AA207"/>
    <mergeCell ref="Z213:Z214"/>
    <mergeCell ref="AA213:AA214"/>
    <mergeCell ref="Z216:Z217"/>
    <mergeCell ref="AA216:AA217"/>
    <mergeCell ref="Z113:Z115"/>
  </mergeCells>
  <printOptions horizontalCentered="1"/>
  <pageMargins left="0.27559055118110198" right="0.15748031496063" top="0.39370078740157499" bottom="0.43307086614173201" header="0.31496062992126" footer="0.31496062992126"/>
  <pageSetup paperSize="8" scale="26" orientation="landscape" r:id="rId1"/>
  <rowBreaks count="6" manualBreakCount="6">
    <brk id="77" max="31" man="1"/>
    <brk id="97" max="31" man="1"/>
    <brk id="119" max="31" man="1"/>
    <brk id="143" max="31" man="1"/>
    <brk id="157" max="31" man="1"/>
    <brk id="181" max="31" man="1"/>
  </rowBreaks>
</worksheet>
</file>

<file path=xl/worksheets/sheet2.xml><?xml version="1.0" encoding="utf-8"?>
<worksheet xmlns="http://schemas.openxmlformats.org/spreadsheetml/2006/main" xmlns:r="http://schemas.openxmlformats.org/officeDocument/2006/relationships">
  <dimension ref="A1:F36"/>
  <sheetViews>
    <sheetView view="pageBreakPreview" zoomScaleSheetLayoutView="100" workbookViewId="0">
      <selection activeCell="D4" sqref="D4:D32"/>
    </sheetView>
  </sheetViews>
  <sheetFormatPr defaultRowHeight="18.75"/>
  <cols>
    <col min="1" max="1" width="9.140625" style="230"/>
    <col min="2" max="2" width="23.5703125" style="230" customWidth="1"/>
    <col min="3" max="3" width="12.5703125" style="230" bestFit="1" customWidth="1"/>
    <col min="4" max="4" width="12.7109375" style="230" customWidth="1"/>
    <col min="5" max="5" width="16.7109375" style="230" customWidth="1"/>
    <col min="6" max="6" width="13.7109375" style="230" customWidth="1"/>
    <col min="7" max="257" width="9.140625" style="230"/>
    <col min="258" max="258" width="24.42578125" style="230" bestFit="1" customWidth="1"/>
    <col min="259" max="259" width="12.5703125" style="230" bestFit="1" customWidth="1"/>
    <col min="260" max="260" width="15.85546875" style="230" customWidth="1"/>
    <col min="261" max="261" width="14.5703125" style="230" customWidth="1"/>
    <col min="262" max="262" width="13.7109375" style="230" customWidth="1"/>
    <col min="263" max="513" width="9.140625" style="230"/>
    <col min="514" max="514" width="24.42578125" style="230" bestFit="1" customWidth="1"/>
    <col min="515" max="515" width="12.5703125" style="230" bestFit="1" customWidth="1"/>
    <col min="516" max="516" width="15.85546875" style="230" customWidth="1"/>
    <col min="517" max="517" width="14.5703125" style="230" customWidth="1"/>
    <col min="518" max="518" width="13.7109375" style="230" customWidth="1"/>
    <col min="519" max="769" width="9.140625" style="230"/>
    <col min="770" max="770" width="24.42578125" style="230" bestFit="1" customWidth="1"/>
    <col min="771" max="771" width="12.5703125" style="230" bestFit="1" customWidth="1"/>
    <col min="772" max="772" width="15.85546875" style="230" customWidth="1"/>
    <col min="773" max="773" width="14.5703125" style="230" customWidth="1"/>
    <col min="774" max="774" width="13.7109375" style="230" customWidth="1"/>
    <col min="775" max="1025" width="9.140625" style="230"/>
    <col min="1026" max="1026" width="24.42578125" style="230" bestFit="1" customWidth="1"/>
    <col min="1027" max="1027" width="12.5703125" style="230" bestFit="1" customWidth="1"/>
    <col min="1028" max="1028" width="15.85546875" style="230" customWidth="1"/>
    <col min="1029" max="1029" width="14.5703125" style="230" customWidth="1"/>
    <col min="1030" max="1030" width="13.7109375" style="230" customWidth="1"/>
    <col min="1031" max="1281" width="9.140625" style="230"/>
    <col min="1282" max="1282" width="24.42578125" style="230" bestFit="1" customWidth="1"/>
    <col min="1283" max="1283" width="12.5703125" style="230" bestFit="1" customWidth="1"/>
    <col min="1284" max="1284" width="15.85546875" style="230" customWidth="1"/>
    <col min="1285" max="1285" width="14.5703125" style="230" customWidth="1"/>
    <col min="1286" max="1286" width="13.7109375" style="230" customWidth="1"/>
    <col min="1287" max="1537" width="9.140625" style="230"/>
    <col min="1538" max="1538" width="24.42578125" style="230" bestFit="1" customWidth="1"/>
    <col min="1539" max="1539" width="12.5703125" style="230" bestFit="1" customWidth="1"/>
    <col min="1540" max="1540" width="15.85546875" style="230" customWidth="1"/>
    <col min="1541" max="1541" width="14.5703125" style="230" customWidth="1"/>
    <col min="1542" max="1542" width="13.7109375" style="230" customWidth="1"/>
    <col min="1543" max="1793" width="9.140625" style="230"/>
    <col min="1794" max="1794" width="24.42578125" style="230" bestFit="1" customWidth="1"/>
    <col min="1795" max="1795" width="12.5703125" style="230" bestFit="1" customWidth="1"/>
    <col min="1796" max="1796" width="15.85546875" style="230" customWidth="1"/>
    <col min="1797" max="1797" width="14.5703125" style="230" customWidth="1"/>
    <col min="1798" max="1798" width="13.7109375" style="230" customWidth="1"/>
    <col min="1799" max="2049" width="9.140625" style="230"/>
    <col min="2050" max="2050" width="24.42578125" style="230" bestFit="1" customWidth="1"/>
    <col min="2051" max="2051" width="12.5703125" style="230" bestFit="1" customWidth="1"/>
    <col min="2052" max="2052" width="15.85546875" style="230" customWidth="1"/>
    <col min="2053" max="2053" width="14.5703125" style="230" customWidth="1"/>
    <col min="2054" max="2054" width="13.7109375" style="230" customWidth="1"/>
    <col min="2055" max="2305" width="9.140625" style="230"/>
    <col min="2306" max="2306" width="24.42578125" style="230" bestFit="1" customWidth="1"/>
    <col min="2307" max="2307" width="12.5703125" style="230" bestFit="1" customWidth="1"/>
    <col min="2308" max="2308" width="15.85546875" style="230" customWidth="1"/>
    <col min="2309" max="2309" width="14.5703125" style="230" customWidth="1"/>
    <col min="2310" max="2310" width="13.7109375" style="230" customWidth="1"/>
    <col min="2311" max="2561" width="9.140625" style="230"/>
    <col min="2562" max="2562" width="24.42578125" style="230" bestFit="1" customWidth="1"/>
    <col min="2563" max="2563" width="12.5703125" style="230" bestFit="1" customWidth="1"/>
    <col min="2564" max="2564" width="15.85546875" style="230" customWidth="1"/>
    <col min="2565" max="2565" width="14.5703125" style="230" customWidth="1"/>
    <col min="2566" max="2566" width="13.7109375" style="230" customWidth="1"/>
    <col min="2567" max="2817" width="9.140625" style="230"/>
    <col min="2818" max="2818" width="24.42578125" style="230" bestFit="1" customWidth="1"/>
    <col min="2819" max="2819" width="12.5703125" style="230" bestFit="1" customWidth="1"/>
    <col min="2820" max="2820" width="15.85546875" style="230" customWidth="1"/>
    <col min="2821" max="2821" width="14.5703125" style="230" customWidth="1"/>
    <col min="2822" max="2822" width="13.7109375" style="230" customWidth="1"/>
    <col min="2823" max="3073" width="9.140625" style="230"/>
    <col min="3074" max="3074" width="24.42578125" style="230" bestFit="1" customWidth="1"/>
    <col min="3075" max="3075" width="12.5703125" style="230" bestFit="1" customWidth="1"/>
    <col min="3076" max="3076" width="15.85546875" style="230" customWidth="1"/>
    <col min="3077" max="3077" width="14.5703125" style="230" customWidth="1"/>
    <col min="3078" max="3078" width="13.7109375" style="230" customWidth="1"/>
    <col min="3079" max="3329" width="9.140625" style="230"/>
    <col min="3330" max="3330" width="24.42578125" style="230" bestFit="1" customWidth="1"/>
    <col min="3331" max="3331" width="12.5703125" style="230" bestFit="1" customWidth="1"/>
    <col min="3332" max="3332" width="15.85546875" style="230" customWidth="1"/>
    <col min="3333" max="3333" width="14.5703125" style="230" customWidth="1"/>
    <col min="3334" max="3334" width="13.7109375" style="230" customWidth="1"/>
    <col min="3335" max="3585" width="9.140625" style="230"/>
    <col min="3586" max="3586" width="24.42578125" style="230" bestFit="1" customWidth="1"/>
    <col min="3587" max="3587" width="12.5703125" style="230" bestFit="1" customWidth="1"/>
    <col min="3588" max="3588" width="15.85546875" style="230" customWidth="1"/>
    <col min="3589" max="3589" width="14.5703125" style="230" customWidth="1"/>
    <col min="3590" max="3590" width="13.7109375" style="230" customWidth="1"/>
    <col min="3591" max="3841" width="9.140625" style="230"/>
    <col min="3842" max="3842" width="24.42578125" style="230" bestFit="1" customWidth="1"/>
    <col min="3843" max="3843" width="12.5703125" style="230" bestFit="1" customWidth="1"/>
    <col min="3844" max="3844" width="15.85546875" style="230" customWidth="1"/>
    <col min="3845" max="3845" width="14.5703125" style="230" customWidth="1"/>
    <col min="3846" max="3846" width="13.7109375" style="230" customWidth="1"/>
    <col min="3847" max="4097" width="9.140625" style="230"/>
    <col min="4098" max="4098" width="24.42578125" style="230" bestFit="1" customWidth="1"/>
    <col min="4099" max="4099" width="12.5703125" style="230" bestFit="1" customWidth="1"/>
    <col min="4100" max="4100" width="15.85546875" style="230" customWidth="1"/>
    <col min="4101" max="4101" width="14.5703125" style="230" customWidth="1"/>
    <col min="4102" max="4102" width="13.7109375" style="230" customWidth="1"/>
    <col min="4103" max="4353" width="9.140625" style="230"/>
    <col min="4354" max="4354" width="24.42578125" style="230" bestFit="1" customWidth="1"/>
    <col min="4355" max="4355" width="12.5703125" style="230" bestFit="1" customWidth="1"/>
    <col min="4356" max="4356" width="15.85546875" style="230" customWidth="1"/>
    <col min="4357" max="4357" width="14.5703125" style="230" customWidth="1"/>
    <col min="4358" max="4358" width="13.7109375" style="230" customWidth="1"/>
    <col min="4359" max="4609" width="9.140625" style="230"/>
    <col min="4610" max="4610" width="24.42578125" style="230" bestFit="1" customWidth="1"/>
    <col min="4611" max="4611" width="12.5703125" style="230" bestFit="1" customWidth="1"/>
    <col min="4612" max="4612" width="15.85546875" style="230" customWidth="1"/>
    <col min="4613" max="4613" width="14.5703125" style="230" customWidth="1"/>
    <col min="4614" max="4614" width="13.7109375" style="230" customWidth="1"/>
    <col min="4615" max="4865" width="9.140625" style="230"/>
    <col min="4866" max="4866" width="24.42578125" style="230" bestFit="1" customWidth="1"/>
    <col min="4867" max="4867" width="12.5703125" style="230" bestFit="1" customWidth="1"/>
    <col min="4868" max="4868" width="15.85546875" style="230" customWidth="1"/>
    <col min="4869" max="4869" width="14.5703125" style="230" customWidth="1"/>
    <col min="4870" max="4870" width="13.7109375" style="230" customWidth="1"/>
    <col min="4871" max="5121" width="9.140625" style="230"/>
    <col min="5122" max="5122" width="24.42578125" style="230" bestFit="1" customWidth="1"/>
    <col min="5123" max="5123" width="12.5703125" style="230" bestFit="1" customWidth="1"/>
    <col min="5124" max="5124" width="15.85546875" style="230" customWidth="1"/>
    <col min="5125" max="5125" width="14.5703125" style="230" customWidth="1"/>
    <col min="5126" max="5126" width="13.7109375" style="230" customWidth="1"/>
    <col min="5127" max="5377" width="9.140625" style="230"/>
    <col min="5378" max="5378" width="24.42578125" style="230" bestFit="1" customWidth="1"/>
    <col min="5379" max="5379" width="12.5703125" style="230" bestFit="1" customWidth="1"/>
    <col min="5380" max="5380" width="15.85546875" style="230" customWidth="1"/>
    <col min="5381" max="5381" width="14.5703125" style="230" customWidth="1"/>
    <col min="5382" max="5382" width="13.7109375" style="230" customWidth="1"/>
    <col min="5383" max="5633" width="9.140625" style="230"/>
    <col min="5634" max="5634" width="24.42578125" style="230" bestFit="1" customWidth="1"/>
    <col min="5635" max="5635" width="12.5703125" style="230" bestFit="1" customWidth="1"/>
    <col min="5636" max="5636" width="15.85546875" style="230" customWidth="1"/>
    <col min="5637" max="5637" width="14.5703125" style="230" customWidth="1"/>
    <col min="5638" max="5638" width="13.7109375" style="230" customWidth="1"/>
    <col min="5639" max="5889" width="9.140625" style="230"/>
    <col min="5890" max="5890" width="24.42578125" style="230" bestFit="1" customWidth="1"/>
    <col min="5891" max="5891" width="12.5703125" style="230" bestFit="1" customWidth="1"/>
    <col min="5892" max="5892" width="15.85546875" style="230" customWidth="1"/>
    <col min="5893" max="5893" width="14.5703125" style="230" customWidth="1"/>
    <col min="5894" max="5894" width="13.7109375" style="230" customWidth="1"/>
    <col min="5895" max="6145" width="9.140625" style="230"/>
    <col min="6146" max="6146" width="24.42578125" style="230" bestFit="1" customWidth="1"/>
    <col min="6147" max="6147" width="12.5703125" style="230" bestFit="1" customWidth="1"/>
    <col min="6148" max="6148" width="15.85546875" style="230" customWidth="1"/>
    <col min="6149" max="6149" width="14.5703125" style="230" customWidth="1"/>
    <col min="6150" max="6150" width="13.7109375" style="230" customWidth="1"/>
    <col min="6151" max="6401" width="9.140625" style="230"/>
    <col min="6402" max="6402" width="24.42578125" style="230" bestFit="1" customWidth="1"/>
    <col min="6403" max="6403" width="12.5703125" style="230" bestFit="1" customWidth="1"/>
    <col min="6404" max="6404" width="15.85546875" style="230" customWidth="1"/>
    <col min="6405" max="6405" width="14.5703125" style="230" customWidth="1"/>
    <col min="6406" max="6406" width="13.7109375" style="230" customWidth="1"/>
    <col min="6407" max="6657" width="9.140625" style="230"/>
    <col min="6658" max="6658" width="24.42578125" style="230" bestFit="1" customWidth="1"/>
    <col min="6659" max="6659" width="12.5703125" style="230" bestFit="1" customWidth="1"/>
    <col min="6660" max="6660" width="15.85546875" style="230" customWidth="1"/>
    <col min="6661" max="6661" width="14.5703125" style="230" customWidth="1"/>
    <col min="6662" max="6662" width="13.7109375" style="230" customWidth="1"/>
    <col min="6663" max="6913" width="9.140625" style="230"/>
    <col min="6914" max="6914" width="24.42578125" style="230" bestFit="1" customWidth="1"/>
    <col min="6915" max="6915" width="12.5703125" style="230" bestFit="1" customWidth="1"/>
    <col min="6916" max="6916" width="15.85546875" style="230" customWidth="1"/>
    <col min="6917" max="6917" width="14.5703125" style="230" customWidth="1"/>
    <col min="6918" max="6918" width="13.7109375" style="230" customWidth="1"/>
    <col min="6919" max="7169" width="9.140625" style="230"/>
    <col min="7170" max="7170" width="24.42578125" style="230" bestFit="1" customWidth="1"/>
    <col min="7171" max="7171" width="12.5703125" style="230" bestFit="1" customWidth="1"/>
    <col min="7172" max="7172" width="15.85546875" style="230" customWidth="1"/>
    <col min="7173" max="7173" width="14.5703125" style="230" customWidth="1"/>
    <col min="7174" max="7174" width="13.7109375" style="230" customWidth="1"/>
    <col min="7175" max="7425" width="9.140625" style="230"/>
    <col min="7426" max="7426" width="24.42578125" style="230" bestFit="1" customWidth="1"/>
    <col min="7427" max="7427" width="12.5703125" style="230" bestFit="1" customWidth="1"/>
    <col min="7428" max="7428" width="15.85546875" style="230" customWidth="1"/>
    <col min="7429" max="7429" width="14.5703125" style="230" customWidth="1"/>
    <col min="7430" max="7430" width="13.7109375" style="230" customWidth="1"/>
    <col min="7431" max="7681" width="9.140625" style="230"/>
    <col min="7682" max="7682" width="24.42578125" style="230" bestFit="1" customWidth="1"/>
    <col min="7683" max="7683" width="12.5703125" style="230" bestFit="1" customWidth="1"/>
    <col min="7684" max="7684" width="15.85546875" style="230" customWidth="1"/>
    <col min="7685" max="7685" width="14.5703125" style="230" customWidth="1"/>
    <col min="7686" max="7686" width="13.7109375" style="230" customWidth="1"/>
    <col min="7687" max="7937" width="9.140625" style="230"/>
    <col min="7938" max="7938" width="24.42578125" style="230" bestFit="1" customWidth="1"/>
    <col min="7939" max="7939" width="12.5703125" style="230" bestFit="1" customWidth="1"/>
    <col min="7940" max="7940" width="15.85546875" style="230" customWidth="1"/>
    <col min="7941" max="7941" width="14.5703125" style="230" customWidth="1"/>
    <col min="7942" max="7942" width="13.7109375" style="230" customWidth="1"/>
    <col min="7943" max="8193" width="9.140625" style="230"/>
    <col min="8194" max="8194" width="24.42578125" style="230" bestFit="1" customWidth="1"/>
    <col min="8195" max="8195" width="12.5703125" style="230" bestFit="1" customWidth="1"/>
    <col min="8196" max="8196" width="15.85546875" style="230" customWidth="1"/>
    <col min="8197" max="8197" width="14.5703125" style="230" customWidth="1"/>
    <col min="8198" max="8198" width="13.7109375" style="230" customWidth="1"/>
    <col min="8199" max="8449" width="9.140625" style="230"/>
    <col min="8450" max="8450" width="24.42578125" style="230" bestFit="1" customWidth="1"/>
    <col min="8451" max="8451" width="12.5703125" style="230" bestFit="1" customWidth="1"/>
    <col min="8452" max="8452" width="15.85546875" style="230" customWidth="1"/>
    <col min="8453" max="8453" width="14.5703125" style="230" customWidth="1"/>
    <col min="8454" max="8454" width="13.7109375" style="230" customWidth="1"/>
    <col min="8455" max="8705" width="9.140625" style="230"/>
    <col min="8706" max="8706" width="24.42578125" style="230" bestFit="1" customWidth="1"/>
    <col min="8707" max="8707" width="12.5703125" style="230" bestFit="1" customWidth="1"/>
    <col min="8708" max="8708" width="15.85546875" style="230" customWidth="1"/>
    <col min="8709" max="8709" width="14.5703125" style="230" customWidth="1"/>
    <col min="8710" max="8710" width="13.7109375" style="230" customWidth="1"/>
    <col min="8711" max="8961" width="9.140625" style="230"/>
    <col min="8962" max="8962" width="24.42578125" style="230" bestFit="1" customWidth="1"/>
    <col min="8963" max="8963" width="12.5703125" style="230" bestFit="1" customWidth="1"/>
    <col min="8964" max="8964" width="15.85546875" style="230" customWidth="1"/>
    <col min="8965" max="8965" width="14.5703125" style="230" customWidth="1"/>
    <col min="8966" max="8966" width="13.7109375" style="230" customWidth="1"/>
    <col min="8967" max="9217" width="9.140625" style="230"/>
    <col min="9218" max="9218" width="24.42578125" style="230" bestFit="1" customWidth="1"/>
    <col min="9219" max="9219" width="12.5703125" style="230" bestFit="1" customWidth="1"/>
    <col min="9220" max="9220" width="15.85546875" style="230" customWidth="1"/>
    <col min="9221" max="9221" width="14.5703125" style="230" customWidth="1"/>
    <col min="9222" max="9222" width="13.7109375" style="230" customWidth="1"/>
    <col min="9223" max="9473" width="9.140625" style="230"/>
    <col min="9474" max="9474" width="24.42578125" style="230" bestFit="1" customWidth="1"/>
    <col min="9475" max="9475" width="12.5703125" style="230" bestFit="1" customWidth="1"/>
    <col min="9476" max="9476" width="15.85546875" style="230" customWidth="1"/>
    <col min="9477" max="9477" width="14.5703125" style="230" customWidth="1"/>
    <col min="9478" max="9478" width="13.7109375" style="230" customWidth="1"/>
    <col min="9479" max="9729" width="9.140625" style="230"/>
    <col min="9730" max="9730" width="24.42578125" style="230" bestFit="1" customWidth="1"/>
    <col min="9731" max="9731" width="12.5703125" style="230" bestFit="1" customWidth="1"/>
    <col min="9732" max="9732" width="15.85546875" style="230" customWidth="1"/>
    <col min="9733" max="9733" width="14.5703125" style="230" customWidth="1"/>
    <col min="9734" max="9734" width="13.7109375" style="230" customWidth="1"/>
    <col min="9735" max="9985" width="9.140625" style="230"/>
    <col min="9986" max="9986" width="24.42578125" style="230" bestFit="1" customWidth="1"/>
    <col min="9987" max="9987" width="12.5703125" style="230" bestFit="1" customWidth="1"/>
    <col min="9988" max="9988" width="15.85546875" style="230" customWidth="1"/>
    <col min="9989" max="9989" width="14.5703125" style="230" customWidth="1"/>
    <col min="9990" max="9990" width="13.7109375" style="230" customWidth="1"/>
    <col min="9991" max="10241" width="9.140625" style="230"/>
    <col min="10242" max="10242" width="24.42578125" style="230" bestFit="1" customWidth="1"/>
    <col min="10243" max="10243" width="12.5703125" style="230" bestFit="1" customWidth="1"/>
    <col min="10244" max="10244" width="15.85546875" style="230" customWidth="1"/>
    <col min="10245" max="10245" width="14.5703125" style="230" customWidth="1"/>
    <col min="10246" max="10246" width="13.7109375" style="230" customWidth="1"/>
    <col min="10247" max="10497" width="9.140625" style="230"/>
    <col min="10498" max="10498" width="24.42578125" style="230" bestFit="1" customWidth="1"/>
    <col min="10499" max="10499" width="12.5703125" style="230" bestFit="1" customWidth="1"/>
    <col min="10500" max="10500" width="15.85546875" style="230" customWidth="1"/>
    <col min="10501" max="10501" width="14.5703125" style="230" customWidth="1"/>
    <col min="10502" max="10502" width="13.7109375" style="230" customWidth="1"/>
    <col min="10503" max="10753" width="9.140625" style="230"/>
    <col min="10754" max="10754" width="24.42578125" style="230" bestFit="1" customWidth="1"/>
    <col min="10755" max="10755" width="12.5703125" style="230" bestFit="1" customWidth="1"/>
    <col min="10756" max="10756" width="15.85546875" style="230" customWidth="1"/>
    <col min="10757" max="10757" width="14.5703125" style="230" customWidth="1"/>
    <col min="10758" max="10758" width="13.7109375" style="230" customWidth="1"/>
    <col min="10759" max="11009" width="9.140625" style="230"/>
    <col min="11010" max="11010" width="24.42578125" style="230" bestFit="1" customWidth="1"/>
    <col min="11011" max="11011" width="12.5703125" style="230" bestFit="1" customWidth="1"/>
    <col min="11012" max="11012" width="15.85546875" style="230" customWidth="1"/>
    <col min="11013" max="11013" width="14.5703125" style="230" customWidth="1"/>
    <col min="11014" max="11014" width="13.7109375" style="230" customWidth="1"/>
    <col min="11015" max="11265" width="9.140625" style="230"/>
    <col min="11266" max="11266" width="24.42578125" style="230" bestFit="1" customWidth="1"/>
    <col min="11267" max="11267" width="12.5703125" style="230" bestFit="1" customWidth="1"/>
    <col min="11268" max="11268" width="15.85546875" style="230" customWidth="1"/>
    <col min="11269" max="11269" width="14.5703125" style="230" customWidth="1"/>
    <col min="11270" max="11270" width="13.7109375" style="230" customWidth="1"/>
    <col min="11271" max="11521" width="9.140625" style="230"/>
    <col min="11522" max="11522" width="24.42578125" style="230" bestFit="1" customWidth="1"/>
    <col min="11523" max="11523" width="12.5703125" style="230" bestFit="1" customWidth="1"/>
    <col min="11524" max="11524" width="15.85546875" style="230" customWidth="1"/>
    <col min="11525" max="11525" width="14.5703125" style="230" customWidth="1"/>
    <col min="11526" max="11526" width="13.7109375" style="230" customWidth="1"/>
    <col min="11527" max="11777" width="9.140625" style="230"/>
    <col min="11778" max="11778" width="24.42578125" style="230" bestFit="1" customWidth="1"/>
    <col min="11779" max="11779" width="12.5703125" style="230" bestFit="1" customWidth="1"/>
    <col min="11780" max="11780" width="15.85546875" style="230" customWidth="1"/>
    <col min="11781" max="11781" width="14.5703125" style="230" customWidth="1"/>
    <col min="11782" max="11782" width="13.7109375" style="230" customWidth="1"/>
    <col min="11783" max="12033" width="9.140625" style="230"/>
    <col min="12034" max="12034" width="24.42578125" style="230" bestFit="1" customWidth="1"/>
    <col min="12035" max="12035" width="12.5703125" style="230" bestFit="1" customWidth="1"/>
    <col min="12036" max="12036" width="15.85546875" style="230" customWidth="1"/>
    <col min="12037" max="12037" width="14.5703125" style="230" customWidth="1"/>
    <col min="12038" max="12038" width="13.7109375" style="230" customWidth="1"/>
    <col min="12039" max="12289" width="9.140625" style="230"/>
    <col min="12290" max="12290" width="24.42578125" style="230" bestFit="1" customWidth="1"/>
    <col min="12291" max="12291" width="12.5703125" style="230" bestFit="1" customWidth="1"/>
    <col min="12292" max="12292" width="15.85546875" style="230" customWidth="1"/>
    <col min="12293" max="12293" width="14.5703125" style="230" customWidth="1"/>
    <col min="12294" max="12294" width="13.7109375" style="230" customWidth="1"/>
    <col min="12295" max="12545" width="9.140625" style="230"/>
    <col min="12546" max="12546" width="24.42578125" style="230" bestFit="1" customWidth="1"/>
    <col min="12547" max="12547" width="12.5703125" style="230" bestFit="1" customWidth="1"/>
    <col min="12548" max="12548" width="15.85546875" style="230" customWidth="1"/>
    <col min="12549" max="12549" width="14.5703125" style="230" customWidth="1"/>
    <col min="12550" max="12550" width="13.7109375" style="230" customWidth="1"/>
    <col min="12551" max="12801" width="9.140625" style="230"/>
    <col min="12802" max="12802" width="24.42578125" style="230" bestFit="1" customWidth="1"/>
    <col min="12803" max="12803" width="12.5703125" style="230" bestFit="1" customWidth="1"/>
    <col min="12804" max="12804" width="15.85546875" style="230" customWidth="1"/>
    <col min="12805" max="12805" width="14.5703125" style="230" customWidth="1"/>
    <col min="12806" max="12806" width="13.7109375" style="230" customWidth="1"/>
    <col min="12807" max="13057" width="9.140625" style="230"/>
    <col min="13058" max="13058" width="24.42578125" style="230" bestFit="1" customWidth="1"/>
    <col min="13059" max="13059" width="12.5703125" style="230" bestFit="1" customWidth="1"/>
    <col min="13060" max="13060" width="15.85546875" style="230" customWidth="1"/>
    <col min="13061" max="13061" width="14.5703125" style="230" customWidth="1"/>
    <col min="13062" max="13062" width="13.7109375" style="230" customWidth="1"/>
    <col min="13063" max="13313" width="9.140625" style="230"/>
    <col min="13314" max="13314" width="24.42578125" style="230" bestFit="1" customWidth="1"/>
    <col min="13315" max="13315" width="12.5703125" style="230" bestFit="1" customWidth="1"/>
    <col min="13316" max="13316" width="15.85546875" style="230" customWidth="1"/>
    <col min="13317" max="13317" width="14.5703125" style="230" customWidth="1"/>
    <col min="13318" max="13318" width="13.7109375" style="230" customWidth="1"/>
    <col min="13319" max="13569" width="9.140625" style="230"/>
    <col min="13570" max="13570" width="24.42578125" style="230" bestFit="1" customWidth="1"/>
    <col min="13571" max="13571" width="12.5703125" style="230" bestFit="1" customWidth="1"/>
    <col min="13572" max="13572" width="15.85546875" style="230" customWidth="1"/>
    <col min="13573" max="13573" width="14.5703125" style="230" customWidth="1"/>
    <col min="13574" max="13574" width="13.7109375" style="230" customWidth="1"/>
    <col min="13575" max="13825" width="9.140625" style="230"/>
    <col min="13826" max="13826" width="24.42578125" style="230" bestFit="1" customWidth="1"/>
    <col min="13827" max="13827" width="12.5703125" style="230" bestFit="1" customWidth="1"/>
    <col min="13828" max="13828" width="15.85546875" style="230" customWidth="1"/>
    <col min="13829" max="13829" width="14.5703125" style="230" customWidth="1"/>
    <col min="13830" max="13830" width="13.7109375" style="230" customWidth="1"/>
    <col min="13831" max="14081" width="9.140625" style="230"/>
    <col min="14082" max="14082" width="24.42578125" style="230" bestFit="1" customWidth="1"/>
    <col min="14083" max="14083" width="12.5703125" style="230" bestFit="1" customWidth="1"/>
    <col min="14084" max="14084" width="15.85546875" style="230" customWidth="1"/>
    <col min="14085" max="14085" width="14.5703125" style="230" customWidth="1"/>
    <col min="14086" max="14086" width="13.7109375" style="230" customWidth="1"/>
    <col min="14087" max="14337" width="9.140625" style="230"/>
    <col min="14338" max="14338" width="24.42578125" style="230" bestFit="1" customWidth="1"/>
    <col min="14339" max="14339" width="12.5703125" style="230" bestFit="1" customWidth="1"/>
    <col min="14340" max="14340" width="15.85546875" style="230" customWidth="1"/>
    <col min="14341" max="14341" width="14.5703125" style="230" customWidth="1"/>
    <col min="14342" max="14342" width="13.7109375" style="230" customWidth="1"/>
    <col min="14343" max="14593" width="9.140625" style="230"/>
    <col min="14594" max="14594" width="24.42578125" style="230" bestFit="1" customWidth="1"/>
    <col min="14595" max="14595" width="12.5703125" style="230" bestFit="1" customWidth="1"/>
    <col min="14596" max="14596" width="15.85546875" style="230" customWidth="1"/>
    <col min="14597" max="14597" width="14.5703125" style="230" customWidth="1"/>
    <col min="14598" max="14598" width="13.7109375" style="230" customWidth="1"/>
    <col min="14599" max="14849" width="9.140625" style="230"/>
    <col min="14850" max="14850" width="24.42578125" style="230" bestFit="1" customWidth="1"/>
    <col min="14851" max="14851" width="12.5703125" style="230" bestFit="1" customWidth="1"/>
    <col min="14852" max="14852" width="15.85546875" style="230" customWidth="1"/>
    <col min="14853" max="14853" width="14.5703125" style="230" customWidth="1"/>
    <col min="14854" max="14854" width="13.7109375" style="230" customWidth="1"/>
    <col min="14855" max="15105" width="9.140625" style="230"/>
    <col min="15106" max="15106" width="24.42578125" style="230" bestFit="1" customWidth="1"/>
    <col min="15107" max="15107" width="12.5703125" style="230" bestFit="1" customWidth="1"/>
    <col min="15108" max="15108" width="15.85546875" style="230" customWidth="1"/>
    <col min="15109" max="15109" width="14.5703125" style="230" customWidth="1"/>
    <col min="15110" max="15110" width="13.7109375" style="230" customWidth="1"/>
    <col min="15111" max="15361" width="9.140625" style="230"/>
    <col min="15362" max="15362" width="24.42578125" style="230" bestFit="1" customWidth="1"/>
    <col min="15363" max="15363" width="12.5703125" style="230" bestFit="1" customWidth="1"/>
    <col min="15364" max="15364" width="15.85546875" style="230" customWidth="1"/>
    <col min="15365" max="15365" width="14.5703125" style="230" customWidth="1"/>
    <col min="15366" max="15366" width="13.7109375" style="230" customWidth="1"/>
    <col min="15367" max="15617" width="9.140625" style="230"/>
    <col min="15618" max="15618" width="24.42578125" style="230" bestFit="1" customWidth="1"/>
    <col min="15619" max="15619" width="12.5703125" style="230" bestFit="1" customWidth="1"/>
    <col min="15620" max="15620" width="15.85546875" style="230" customWidth="1"/>
    <col min="15621" max="15621" width="14.5703125" style="230" customWidth="1"/>
    <col min="15622" max="15622" width="13.7109375" style="230" customWidth="1"/>
    <col min="15623" max="15873" width="9.140625" style="230"/>
    <col min="15874" max="15874" width="24.42578125" style="230" bestFit="1" customWidth="1"/>
    <col min="15875" max="15875" width="12.5703125" style="230" bestFit="1" customWidth="1"/>
    <col min="15876" max="15876" width="15.85546875" style="230" customWidth="1"/>
    <col min="15877" max="15877" width="14.5703125" style="230" customWidth="1"/>
    <col min="15878" max="15878" width="13.7109375" style="230" customWidth="1"/>
    <col min="15879" max="16129" width="9.140625" style="230"/>
    <col min="16130" max="16130" width="24.42578125" style="230" bestFit="1" customWidth="1"/>
    <col min="16131" max="16131" width="12.5703125" style="230" bestFit="1" customWidth="1"/>
    <col min="16132" max="16132" width="15.85546875" style="230" customWidth="1"/>
    <col min="16133" max="16133" width="14.5703125" style="230" customWidth="1"/>
    <col min="16134" max="16134" width="13.7109375" style="230" customWidth="1"/>
    <col min="16135" max="16384" width="9.140625" style="230"/>
  </cols>
  <sheetData>
    <row r="1" spans="1:6" ht="33" customHeight="1">
      <c r="A1" s="407" t="s">
        <v>480</v>
      </c>
      <c r="B1" s="407"/>
      <c r="C1" s="407"/>
      <c r="D1" s="407"/>
      <c r="E1" s="407"/>
      <c r="F1" s="407"/>
    </row>
    <row r="2" spans="1:6">
      <c r="A2" s="404" t="s">
        <v>30</v>
      </c>
      <c r="B2" s="404" t="s">
        <v>446</v>
      </c>
      <c r="C2" s="404" t="s">
        <v>447</v>
      </c>
      <c r="D2" s="404" t="s">
        <v>448</v>
      </c>
      <c r="E2" s="405" t="s">
        <v>449</v>
      </c>
      <c r="F2" s="404" t="s">
        <v>481</v>
      </c>
    </row>
    <row r="3" spans="1:6" ht="42" customHeight="1">
      <c r="A3" s="404"/>
      <c r="B3" s="404"/>
      <c r="C3" s="404"/>
      <c r="D3" s="404"/>
      <c r="E3" s="406"/>
      <c r="F3" s="404"/>
    </row>
    <row r="4" spans="1:6" ht="20.25">
      <c r="A4" s="231">
        <v>1</v>
      </c>
      <c r="B4" s="232" t="s">
        <v>450</v>
      </c>
      <c r="C4" s="231">
        <v>4</v>
      </c>
      <c r="D4" s="231">
        <v>4</v>
      </c>
      <c r="E4" s="233">
        <f>'Phase II'!X18</f>
        <v>120.60000000000001</v>
      </c>
      <c r="F4" s="233">
        <f>'Phase II'!Z18</f>
        <v>12540.59</v>
      </c>
    </row>
    <row r="5" spans="1:6" ht="20.25">
      <c r="A5" s="231">
        <v>2</v>
      </c>
      <c r="B5" s="232" t="s">
        <v>451</v>
      </c>
      <c r="C5" s="231">
        <v>1</v>
      </c>
      <c r="D5" s="231">
        <v>1</v>
      </c>
      <c r="E5" s="233">
        <f>'Phase II'!X11</f>
        <v>41.072000000000003</v>
      </c>
      <c r="F5" s="233">
        <f>'Phase II'!Z11</f>
        <v>2547.38</v>
      </c>
    </row>
    <row r="6" spans="1:6" ht="20.25">
      <c r="A6" s="231">
        <v>3</v>
      </c>
      <c r="B6" s="232" t="s">
        <v>452</v>
      </c>
      <c r="C6" s="231">
        <v>2</v>
      </c>
      <c r="D6" s="231">
        <v>2</v>
      </c>
      <c r="E6" s="233">
        <f>'Phase II'!X22</f>
        <v>78.430000000000007</v>
      </c>
      <c r="F6" s="233">
        <f>'Phase II'!Z22</f>
        <v>4479.0199999999995</v>
      </c>
    </row>
    <row r="7" spans="1:6" ht="20.25">
      <c r="A7" s="231">
        <v>4</v>
      </c>
      <c r="B7" s="232" t="s">
        <v>453</v>
      </c>
      <c r="C7" s="231">
        <v>3</v>
      </c>
      <c r="D7" s="231">
        <v>3</v>
      </c>
      <c r="E7" s="233">
        <f>'Phase II'!X35+'Phase II'!X39</f>
        <v>137.41</v>
      </c>
      <c r="F7" s="233">
        <f>'Phase II'!Z35+'Phase II'!Z39</f>
        <v>7546.18</v>
      </c>
    </row>
    <row r="8" spans="1:6" ht="20.25">
      <c r="A8" s="231">
        <v>5</v>
      </c>
      <c r="B8" s="232" t="s">
        <v>454</v>
      </c>
      <c r="C8" s="231">
        <v>2</v>
      </c>
      <c r="D8" s="231">
        <v>2</v>
      </c>
      <c r="E8" s="233">
        <f>'Phase II'!X30</f>
        <v>98.061000000000007</v>
      </c>
      <c r="F8" s="233">
        <f>'Phase II'!Z30</f>
        <v>7564.58</v>
      </c>
    </row>
    <row r="9" spans="1:6" ht="20.25">
      <c r="A9" s="231">
        <v>6</v>
      </c>
      <c r="B9" s="232" t="s">
        <v>455</v>
      </c>
      <c r="C9" s="231">
        <v>2</v>
      </c>
      <c r="D9" s="231">
        <v>2</v>
      </c>
      <c r="E9" s="233">
        <f>'Phase II'!X45</f>
        <v>117.19999999999999</v>
      </c>
      <c r="F9" s="233">
        <f>'Phase II'!Z45</f>
        <v>5022.16</v>
      </c>
    </row>
    <row r="10" spans="1:6" ht="20.25">
      <c r="A10" s="231">
        <v>7</v>
      </c>
      <c r="B10" s="232" t="s">
        <v>456</v>
      </c>
      <c r="C10" s="231">
        <v>2</v>
      </c>
      <c r="D10" s="231">
        <v>2</v>
      </c>
      <c r="E10" s="233">
        <f>'Phase II'!X84</f>
        <v>63.019999999999996</v>
      </c>
      <c r="F10" s="233">
        <f>'Phase II'!Z84</f>
        <v>4180.04</v>
      </c>
    </row>
    <row r="11" spans="1:6" ht="20.25">
      <c r="A11" s="231">
        <v>8</v>
      </c>
      <c r="B11" s="232" t="s">
        <v>457</v>
      </c>
      <c r="C11" s="231">
        <v>1</v>
      </c>
      <c r="D11" s="231">
        <v>1</v>
      </c>
      <c r="E11" s="233">
        <f>'Phase II'!X51</f>
        <v>57.230000000000004</v>
      </c>
      <c r="F11" s="233">
        <f>'Phase II'!Z51</f>
        <v>4161.58</v>
      </c>
    </row>
    <row r="12" spans="1:6" ht="20.25">
      <c r="A12" s="231">
        <v>9</v>
      </c>
      <c r="B12" s="232" t="s">
        <v>458</v>
      </c>
      <c r="C12" s="231">
        <v>3</v>
      </c>
      <c r="D12" s="231">
        <v>3</v>
      </c>
      <c r="E12" s="233">
        <f>'Phase II'!X60</f>
        <v>103.00099999999993</v>
      </c>
      <c r="F12" s="233">
        <f>'Phase II'!Z60</f>
        <v>8431.3799999999992</v>
      </c>
    </row>
    <row r="13" spans="1:6" ht="20.25">
      <c r="A13" s="231">
        <v>10</v>
      </c>
      <c r="B13" s="232" t="s">
        <v>459</v>
      </c>
      <c r="C13" s="231">
        <v>5</v>
      </c>
      <c r="D13" s="231">
        <v>5</v>
      </c>
      <c r="E13" s="233">
        <f>'Phase II'!X74+'Phase II'!X77</f>
        <v>338.81999999999994</v>
      </c>
      <c r="F13" s="233">
        <f>'Phase II'!Z74+'Phase II'!Z77</f>
        <v>10783.74</v>
      </c>
    </row>
    <row r="14" spans="1:6" ht="20.25">
      <c r="A14" s="231">
        <v>11</v>
      </c>
      <c r="B14" s="232" t="s">
        <v>460</v>
      </c>
      <c r="C14" s="231">
        <v>6</v>
      </c>
      <c r="D14" s="231">
        <v>6</v>
      </c>
      <c r="E14" s="233">
        <f>'Phase II'!X97</f>
        <v>292.64599999999996</v>
      </c>
      <c r="F14" s="233">
        <f>'Phase II'!Z97</f>
        <v>14543.339999999998</v>
      </c>
    </row>
    <row r="15" spans="1:6" ht="20.25">
      <c r="A15" s="231">
        <v>12</v>
      </c>
      <c r="B15" s="232" t="s">
        <v>461</v>
      </c>
      <c r="C15" s="231">
        <v>3</v>
      </c>
      <c r="D15" s="231">
        <v>3</v>
      </c>
      <c r="E15" s="233">
        <f>'Phase II'!X103</f>
        <v>88.419999999999987</v>
      </c>
      <c r="F15" s="233">
        <f>'Phase II'!Z103</f>
        <v>6679.2300000000005</v>
      </c>
    </row>
    <row r="16" spans="1:6" ht="20.25">
      <c r="A16" s="231">
        <v>13</v>
      </c>
      <c r="B16" s="232" t="s">
        <v>462</v>
      </c>
      <c r="C16" s="231">
        <v>2</v>
      </c>
      <c r="D16" s="231">
        <v>2</v>
      </c>
      <c r="E16" s="233">
        <f>'Phase II'!X108</f>
        <v>89.240000000000009</v>
      </c>
      <c r="F16" s="233">
        <f>'Phase II'!Z108</f>
        <v>3954.03</v>
      </c>
    </row>
    <row r="17" spans="1:6" ht="20.25">
      <c r="A17" s="231">
        <v>14</v>
      </c>
      <c r="B17" s="232" t="s">
        <v>463</v>
      </c>
      <c r="C17" s="231">
        <v>3</v>
      </c>
      <c r="D17" s="231">
        <v>3</v>
      </c>
      <c r="E17" s="233">
        <f>'Phase II'!X119</f>
        <v>129.03</v>
      </c>
      <c r="F17" s="233">
        <v>8285.23</v>
      </c>
    </row>
    <row r="18" spans="1:6" ht="20.25">
      <c r="A18" s="231">
        <v>15</v>
      </c>
      <c r="B18" s="232" t="s">
        <v>464</v>
      </c>
      <c r="C18" s="231">
        <v>1</v>
      </c>
      <c r="D18" s="231">
        <v>1</v>
      </c>
      <c r="E18" s="233">
        <f>'Phase II'!X124</f>
        <v>41.185000000000002</v>
      </c>
      <c r="F18" s="233">
        <f>'Phase II'!Z124</f>
        <v>3169.02</v>
      </c>
    </row>
    <row r="19" spans="1:6" ht="20.25">
      <c r="A19" s="231">
        <v>16</v>
      </c>
      <c r="B19" s="232" t="s">
        <v>465</v>
      </c>
      <c r="C19" s="231">
        <v>6</v>
      </c>
      <c r="D19" s="231">
        <v>6</v>
      </c>
      <c r="E19" s="233">
        <f>'Phase II'!X134+'Phase II'!X142</f>
        <v>278.69600000000003</v>
      </c>
      <c r="F19" s="233">
        <f>'Phase II'!Z134+'Phase II'!Z142</f>
        <v>19267.599999999999</v>
      </c>
    </row>
    <row r="20" spans="1:6" ht="20.25">
      <c r="A20" s="231">
        <v>17</v>
      </c>
      <c r="B20" s="232" t="s">
        <v>466</v>
      </c>
      <c r="C20" s="231">
        <v>1</v>
      </c>
      <c r="D20" s="231">
        <v>1</v>
      </c>
      <c r="E20" s="233">
        <f>'Phase II'!X156</f>
        <v>31.304000000000002</v>
      </c>
      <c r="F20" s="233">
        <f>'Phase II'!Z156</f>
        <v>1223.6199999999999</v>
      </c>
    </row>
    <row r="21" spans="1:6" ht="20.25">
      <c r="A21" s="231">
        <v>18</v>
      </c>
      <c r="B21" s="232" t="s">
        <v>467</v>
      </c>
      <c r="C21" s="231">
        <v>0</v>
      </c>
      <c r="D21" s="231">
        <v>0</v>
      </c>
      <c r="E21" s="233">
        <v>0</v>
      </c>
      <c r="F21" s="233">
        <v>0</v>
      </c>
    </row>
    <row r="22" spans="1:6" ht="20.25">
      <c r="A22" s="231">
        <v>19</v>
      </c>
      <c r="B22" s="232" t="s">
        <v>468</v>
      </c>
      <c r="C22" s="231">
        <v>0</v>
      </c>
      <c r="D22" s="231">
        <v>0</v>
      </c>
      <c r="E22" s="233">
        <v>0</v>
      </c>
      <c r="F22" s="233">
        <v>0</v>
      </c>
    </row>
    <row r="23" spans="1:6" ht="20.25">
      <c r="A23" s="231">
        <v>20</v>
      </c>
      <c r="B23" s="232" t="s">
        <v>469</v>
      </c>
      <c r="C23" s="231">
        <v>0</v>
      </c>
      <c r="D23" s="231">
        <v>0</v>
      </c>
      <c r="E23" s="233">
        <v>0</v>
      </c>
      <c r="F23" s="233">
        <v>0</v>
      </c>
    </row>
    <row r="24" spans="1:6" ht="20.25">
      <c r="A24" s="231">
        <v>21</v>
      </c>
      <c r="B24" s="232" t="s">
        <v>470</v>
      </c>
      <c r="C24" s="231">
        <v>5</v>
      </c>
      <c r="D24" s="231">
        <v>5</v>
      </c>
      <c r="E24" s="233">
        <f>'Phase II'!X152</f>
        <v>267.28899999999999</v>
      </c>
      <c r="F24" s="233">
        <f>'Phase II'!Z152</f>
        <v>15748.97</v>
      </c>
    </row>
    <row r="25" spans="1:6" ht="20.25">
      <c r="A25" s="231">
        <v>22</v>
      </c>
      <c r="B25" s="232" t="s">
        <v>471</v>
      </c>
      <c r="C25" s="231">
        <v>1</v>
      </c>
      <c r="D25" s="231">
        <v>1</v>
      </c>
      <c r="E25" s="233">
        <f>'Phase II'!X163</f>
        <v>37.265000000000001</v>
      </c>
      <c r="F25" s="233">
        <f>'Phase II'!Z163</f>
        <v>2756.38</v>
      </c>
    </row>
    <row r="26" spans="1:6" ht="20.25">
      <c r="A26" s="231">
        <v>23</v>
      </c>
      <c r="B26" s="232" t="s">
        <v>472</v>
      </c>
      <c r="C26" s="231">
        <v>2</v>
      </c>
      <c r="D26" s="231">
        <v>2</v>
      </c>
      <c r="E26" s="233">
        <f>'Phase II'!X172</f>
        <v>64.554000000000002</v>
      </c>
      <c r="F26" s="233">
        <f>'Phase II'!Z172</f>
        <v>3557.0299999999997</v>
      </c>
    </row>
    <row r="27" spans="1:6" ht="20.25">
      <c r="A27" s="231">
        <v>24</v>
      </c>
      <c r="B27" s="232" t="s">
        <v>473</v>
      </c>
      <c r="C27" s="231">
        <v>2</v>
      </c>
      <c r="D27" s="231">
        <v>2</v>
      </c>
      <c r="E27" s="233">
        <f>'Phase II'!X167</f>
        <v>67.853000000000009</v>
      </c>
      <c r="F27" s="233">
        <f>'Phase II'!Z167</f>
        <v>4467.1400000000003</v>
      </c>
    </row>
    <row r="28" spans="1:6" ht="20.25">
      <c r="A28" s="231">
        <v>25</v>
      </c>
      <c r="B28" s="232" t="s">
        <v>474</v>
      </c>
      <c r="C28" s="231">
        <v>2</v>
      </c>
      <c r="D28" s="231">
        <v>2</v>
      </c>
      <c r="E28" s="233">
        <f>'Phase II'!X190</f>
        <v>141.434</v>
      </c>
      <c r="F28" s="233">
        <f>'Phase II'!Z190</f>
        <v>5416.34</v>
      </c>
    </row>
    <row r="29" spans="1:6" ht="20.25">
      <c r="A29" s="231">
        <v>26</v>
      </c>
      <c r="B29" s="232" t="s">
        <v>475</v>
      </c>
      <c r="C29" s="231">
        <v>0</v>
      </c>
      <c r="D29" s="231">
        <v>0</v>
      </c>
      <c r="E29" s="233">
        <v>0</v>
      </c>
      <c r="F29" s="233">
        <v>0</v>
      </c>
    </row>
    <row r="30" spans="1:6" ht="20.25">
      <c r="A30" s="231">
        <v>27</v>
      </c>
      <c r="B30" s="232" t="s">
        <v>476</v>
      </c>
      <c r="C30" s="231">
        <v>2</v>
      </c>
      <c r="D30" s="231">
        <v>2</v>
      </c>
      <c r="E30" s="233">
        <f>'Phase II'!X178+'Phase II'!X181</f>
        <v>94</v>
      </c>
      <c r="F30" s="233">
        <f>'Phase II'!Z178+'Phase II'!Z181</f>
        <v>2917.56</v>
      </c>
    </row>
    <row r="31" spans="1:6" ht="20.25">
      <c r="A31" s="231">
        <v>28</v>
      </c>
      <c r="B31" s="232" t="s">
        <v>477</v>
      </c>
      <c r="C31" s="231">
        <v>2</v>
      </c>
      <c r="D31" s="231">
        <v>2</v>
      </c>
      <c r="E31" s="233">
        <f>'Phase II'!X200</f>
        <v>85.94</v>
      </c>
      <c r="F31" s="233">
        <f>'Phase II'!Z200</f>
        <v>3792.89</v>
      </c>
    </row>
    <row r="32" spans="1:6" ht="20.25">
      <c r="A32" s="231">
        <v>29</v>
      </c>
      <c r="B32" s="232" t="s">
        <v>478</v>
      </c>
      <c r="C32" s="231">
        <v>7</v>
      </c>
      <c r="D32" s="231">
        <v>7</v>
      </c>
      <c r="E32" s="233">
        <f>'Phase II'!X211+'Phase II'!X219</f>
        <v>272.46000000000004</v>
      </c>
      <c r="F32" s="233">
        <f>'Phase II'!Z211+'Phase II'!Z219</f>
        <v>22949.510000000002</v>
      </c>
    </row>
    <row r="33" spans="1:6">
      <c r="A33" s="404" t="s">
        <v>479</v>
      </c>
      <c r="B33" s="404"/>
      <c r="C33" s="234">
        <f>SUM(C4:C32)</f>
        <v>70</v>
      </c>
      <c r="D33" s="234">
        <f>SUM(D4:D32)</f>
        <v>70</v>
      </c>
      <c r="E33" s="235">
        <f>SUM(E4:E32)</f>
        <v>3136.1600000000008</v>
      </c>
      <c r="F33" s="235">
        <f>SUM(F4:F32)</f>
        <v>185984.54000000004</v>
      </c>
    </row>
    <row r="34" spans="1:6">
      <c r="E34" s="236"/>
    </row>
    <row r="35" spans="1:6">
      <c r="E35" s="236"/>
    </row>
    <row r="36" spans="1:6">
      <c r="E36" s="236"/>
    </row>
  </sheetData>
  <mergeCells count="8">
    <mergeCell ref="A33:B33"/>
    <mergeCell ref="E2:E3"/>
    <mergeCell ref="A1:F1"/>
    <mergeCell ref="A2:A3"/>
    <mergeCell ref="B2:B3"/>
    <mergeCell ref="C2:C3"/>
    <mergeCell ref="D2:D3"/>
    <mergeCell ref="F2:F3"/>
  </mergeCells>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dimension ref="A1:D35"/>
  <sheetViews>
    <sheetView workbookViewId="0">
      <selection activeCell="L12" sqref="L12"/>
    </sheetView>
  </sheetViews>
  <sheetFormatPr defaultRowHeight="15"/>
  <cols>
    <col min="1" max="1" width="18.85546875" customWidth="1"/>
    <col min="2" max="2" width="12.28515625" customWidth="1"/>
    <col min="3" max="3" width="20" customWidth="1"/>
    <col min="4" max="4" width="15.5703125" style="257" customWidth="1"/>
  </cols>
  <sheetData>
    <row r="1" spans="1:4" ht="18.75">
      <c r="A1" s="409" t="s">
        <v>500</v>
      </c>
      <c r="B1" s="409"/>
      <c r="C1" s="409"/>
      <c r="D1" s="409"/>
    </row>
    <row r="2" spans="1:4">
      <c r="A2" s="258" t="s">
        <v>499</v>
      </c>
      <c r="B2" s="258" t="s">
        <v>483</v>
      </c>
      <c r="C2" s="258" t="s">
        <v>485</v>
      </c>
      <c r="D2" s="259" t="s">
        <v>484</v>
      </c>
    </row>
    <row r="3" spans="1:4">
      <c r="A3" s="410" t="s">
        <v>501</v>
      </c>
      <c r="B3" s="253">
        <v>293</v>
      </c>
      <c r="C3" s="254" t="s">
        <v>488</v>
      </c>
      <c r="D3" s="254" t="s">
        <v>490</v>
      </c>
    </row>
    <row r="4" spans="1:4">
      <c r="A4" s="410"/>
      <c r="B4" s="253">
        <v>294</v>
      </c>
      <c r="C4" s="258"/>
      <c r="D4" s="259"/>
    </row>
    <row r="5" spans="1:4">
      <c r="A5" s="410"/>
      <c r="B5" s="253">
        <v>295</v>
      </c>
      <c r="C5" s="258"/>
      <c r="D5" s="259"/>
    </row>
    <row r="6" spans="1:4">
      <c r="A6" s="410"/>
      <c r="B6" s="253">
        <v>296</v>
      </c>
      <c r="C6" s="258"/>
      <c r="D6" s="259"/>
    </row>
    <row r="7" spans="1:4">
      <c r="A7" s="410"/>
      <c r="B7" s="253">
        <v>297</v>
      </c>
      <c r="C7" s="258"/>
      <c r="D7" s="259"/>
    </row>
    <row r="8" spans="1:4">
      <c r="A8" s="410" t="s">
        <v>502</v>
      </c>
      <c r="B8" s="253">
        <v>298</v>
      </c>
      <c r="C8" s="254" t="s">
        <v>490</v>
      </c>
      <c r="D8" s="259"/>
    </row>
    <row r="9" spans="1:4">
      <c r="A9" s="410"/>
      <c r="B9" s="253">
        <v>299</v>
      </c>
      <c r="C9" s="258"/>
      <c r="D9" s="259"/>
    </row>
    <row r="10" spans="1:4">
      <c r="A10" s="410"/>
      <c r="B10" s="253">
        <v>300</v>
      </c>
      <c r="C10" s="258"/>
      <c r="D10" s="259"/>
    </row>
    <row r="11" spans="1:4">
      <c r="A11" s="410"/>
      <c r="B11" s="253">
        <v>301</v>
      </c>
      <c r="C11" s="258"/>
      <c r="D11" s="259"/>
    </row>
    <row r="12" spans="1:4">
      <c r="A12" s="410"/>
      <c r="B12" s="253">
        <v>302</v>
      </c>
      <c r="C12" s="258"/>
      <c r="D12" s="259"/>
    </row>
    <row r="13" spans="1:4">
      <c r="A13" s="410"/>
      <c r="B13" s="253">
        <v>303</v>
      </c>
      <c r="C13" s="258"/>
      <c r="D13" s="259"/>
    </row>
    <row r="14" spans="1:4">
      <c r="A14" s="410"/>
      <c r="B14" s="253">
        <v>304</v>
      </c>
      <c r="C14" s="258"/>
      <c r="D14" s="259"/>
    </row>
    <row r="15" spans="1:4">
      <c r="A15" s="410"/>
      <c r="B15" s="253">
        <v>305</v>
      </c>
      <c r="C15" s="258"/>
      <c r="D15" s="259"/>
    </row>
    <row r="16" spans="1:4">
      <c r="A16" s="408" t="s">
        <v>496</v>
      </c>
      <c r="B16" s="253">
        <v>306</v>
      </c>
      <c r="C16" s="254" t="s">
        <v>487</v>
      </c>
      <c r="D16" s="255" t="s">
        <v>491</v>
      </c>
    </row>
    <row r="17" spans="1:4">
      <c r="A17" s="408"/>
      <c r="B17" s="253">
        <v>307</v>
      </c>
      <c r="C17" s="253" t="s">
        <v>488</v>
      </c>
      <c r="D17" s="255" t="s">
        <v>491</v>
      </c>
    </row>
    <row r="18" spans="1:4" ht="30">
      <c r="A18" s="408"/>
      <c r="B18" s="253">
        <v>308</v>
      </c>
      <c r="C18" s="254" t="s">
        <v>489</v>
      </c>
      <c r="D18" s="256" t="s">
        <v>487</v>
      </c>
    </row>
    <row r="19" spans="1:4" ht="30">
      <c r="A19" s="408"/>
      <c r="B19" s="253">
        <v>309</v>
      </c>
      <c r="C19" s="254" t="s">
        <v>487</v>
      </c>
      <c r="D19" s="256" t="s">
        <v>487</v>
      </c>
    </row>
    <row r="20" spans="1:4" ht="30">
      <c r="A20" s="408"/>
      <c r="B20" s="253">
        <v>310</v>
      </c>
      <c r="C20" s="254" t="s">
        <v>487</v>
      </c>
      <c r="D20" s="256" t="s">
        <v>487</v>
      </c>
    </row>
    <row r="21" spans="1:4" ht="30">
      <c r="A21" s="408"/>
      <c r="B21" s="253">
        <v>311</v>
      </c>
      <c r="C21" s="254" t="s">
        <v>490</v>
      </c>
      <c r="D21" s="256" t="s">
        <v>487</v>
      </c>
    </row>
    <row r="22" spans="1:4" ht="30">
      <c r="A22" s="408"/>
      <c r="B22" s="253">
        <v>312</v>
      </c>
      <c r="C22" s="254" t="s">
        <v>487</v>
      </c>
      <c r="D22" s="256" t="s">
        <v>487</v>
      </c>
    </row>
    <row r="23" spans="1:4" ht="45">
      <c r="A23" s="408" t="s">
        <v>497</v>
      </c>
      <c r="B23" s="253">
        <v>313</v>
      </c>
      <c r="C23" s="253" t="s">
        <v>486</v>
      </c>
      <c r="D23" s="256" t="s">
        <v>492</v>
      </c>
    </row>
    <row r="24" spans="1:4" ht="30">
      <c r="A24" s="408"/>
      <c r="B24" s="253">
        <v>314</v>
      </c>
      <c r="C24" s="254" t="s">
        <v>487</v>
      </c>
      <c r="D24" s="256" t="s">
        <v>493</v>
      </c>
    </row>
    <row r="25" spans="1:4" ht="60">
      <c r="A25" s="408"/>
      <c r="B25" s="253">
        <v>315</v>
      </c>
      <c r="C25" s="253" t="s">
        <v>486</v>
      </c>
      <c r="D25" s="256" t="s">
        <v>494</v>
      </c>
    </row>
    <row r="26" spans="1:4" ht="30">
      <c r="A26" s="408"/>
      <c r="B26" s="253">
        <v>316</v>
      </c>
      <c r="C26" s="254" t="s">
        <v>487</v>
      </c>
      <c r="D26" s="256" t="s">
        <v>493</v>
      </c>
    </row>
    <row r="27" spans="1:4" ht="60">
      <c r="A27" s="408" t="s">
        <v>469</v>
      </c>
      <c r="B27" s="253">
        <v>317</v>
      </c>
      <c r="C27" s="254" t="s">
        <v>487</v>
      </c>
      <c r="D27" s="256" t="s">
        <v>494</v>
      </c>
    </row>
    <row r="28" spans="1:4" ht="30">
      <c r="A28" s="408"/>
      <c r="B28" s="253">
        <v>318</v>
      </c>
      <c r="C28" s="254" t="s">
        <v>487</v>
      </c>
      <c r="D28" s="256" t="s">
        <v>487</v>
      </c>
    </row>
    <row r="29" spans="1:4" ht="30">
      <c r="A29" s="408"/>
      <c r="B29" s="253">
        <v>319</v>
      </c>
      <c r="C29" s="254" t="s">
        <v>487</v>
      </c>
      <c r="D29" s="256" t="s">
        <v>487</v>
      </c>
    </row>
    <row r="30" spans="1:4" ht="60">
      <c r="A30" s="408"/>
      <c r="B30" s="253">
        <v>320</v>
      </c>
      <c r="C30" s="254" t="s">
        <v>488</v>
      </c>
      <c r="D30" s="256" t="s">
        <v>495</v>
      </c>
    </row>
    <row r="31" spans="1:4">
      <c r="A31" s="408" t="s">
        <v>498</v>
      </c>
      <c r="B31" s="253">
        <v>321</v>
      </c>
      <c r="C31" s="254" t="s">
        <v>488</v>
      </c>
      <c r="D31" s="256" t="s">
        <v>486</v>
      </c>
    </row>
    <row r="32" spans="1:4">
      <c r="A32" s="408"/>
      <c r="B32" s="253">
        <v>322</v>
      </c>
      <c r="C32" s="254" t="s">
        <v>488</v>
      </c>
      <c r="D32" s="256" t="s">
        <v>486</v>
      </c>
    </row>
    <row r="33" spans="1:4" ht="30">
      <c r="A33" s="408"/>
      <c r="B33" s="253">
        <v>323</v>
      </c>
      <c r="C33" s="254" t="s">
        <v>487</v>
      </c>
      <c r="D33" s="256" t="s">
        <v>493</v>
      </c>
    </row>
    <row r="34" spans="1:4" ht="30">
      <c r="A34" s="408"/>
      <c r="B34" s="253">
        <v>324</v>
      </c>
      <c r="C34" s="254" t="s">
        <v>487</v>
      </c>
      <c r="D34" s="256" t="s">
        <v>487</v>
      </c>
    </row>
    <row r="35" spans="1:4" ht="30">
      <c r="A35" s="408"/>
      <c r="B35" s="253">
        <v>325</v>
      </c>
      <c r="C35" s="254" t="s">
        <v>487</v>
      </c>
      <c r="D35" s="256" t="s">
        <v>487</v>
      </c>
    </row>
  </sheetData>
  <mergeCells count="7">
    <mergeCell ref="A16:A22"/>
    <mergeCell ref="A23:A26"/>
    <mergeCell ref="A27:A30"/>
    <mergeCell ref="A31:A35"/>
    <mergeCell ref="A1:D1"/>
    <mergeCell ref="A8:A15"/>
    <mergeCell ref="A3:A7"/>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Phase II</vt:lpstr>
      <vt:lpstr>District wise</vt:lpstr>
      <vt:lpstr>Sheet1</vt:lpstr>
      <vt:lpstr>'District wise'!Print_Area</vt:lpstr>
      <vt:lpstr>'Phase II'!Print_Area</vt:lpstr>
      <vt:lpstr>'Phase II'!Print_Titles</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SHDP2</dc:creator>
  <cp:lastModifiedBy>Dell</cp:lastModifiedBy>
  <cp:lastPrinted>2021-12-22T11:25:50Z</cp:lastPrinted>
  <dcterms:created xsi:type="dcterms:W3CDTF">2014-01-21T07:51:59Z</dcterms:created>
  <dcterms:modified xsi:type="dcterms:W3CDTF">2022-01-11T12:19:03Z</dcterms:modified>
</cp:coreProperties>
</file>