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chartsheets/sheet1.xml" ContentType="application/vnd.openxmlformats-officedocument.spreadsheetml.chartsheet+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15" yWindow="-15" windowWidth="14400" windowHeight="12210" firstSheet="1" activeTab="6"/>
  </bookViews>
  <sheets>
    <sheet name="Chart2" sheetId="24" r:id="rId1"/>
    <sheet name="2024-25" sheetId="1" r:id="rId2"/>
    <sheet name="Width Wise" sheetId="4" r:id="rId3"/>
    <sheet name="District wise" sheetId="6" r:id="rId4"/>
    <sheet name="2022-23 (6)" sheetId="15" r:id="rId5"/>
    <sheet name="Sheet1" sheetId="16" r:id="rId6"/>
    <sheet name="Sheet5" sheetId="20" r:id="rId7"/>
  </sheets>
  <externalReferences>
    <externalReference r:id="rId8"/>
    <externalReference r:id="rId9"/>
    <externalReference r:id="rId10"/>
    <externalReference r:id="rId11"/>
    <externalReference r:id="rId12"/>
  </externalReferences>
  <definedNames>
    <definedName name="_xlnm._FilterDatabase" localSheetId="4" hidden="1">'2022-23 (6)'!$A$6:$AB$418</definedName>
    <definedName name="_xlnm._FilterDatabase" localSheetId="1" hidden="1">'2024-25'!$A$6:$AY$6</definedName>
    <definedName name="_xlnm._FilterDatabase" localSheetId="3" hidden="1">'District wise'!$A$4:$G$34</definedName>
    <definedName name="_xlnm._FilterDatabase" localSheetId="2" hidden="1">'Width Wise'!$A$1:$L$559</definedName>
    <definedName name="_xlnm.Print_Area" localSheetId="4">'2022-23 (6)'!$A$1:$AA$409</definedName>
    <definedName name="_xlnm.Print_Area" localSheetId="1">'2024-25'!$A$1:$AA$558</definedName>
    <definedName name="_xlnm.Print_Area" localSheetId="3">'District wise'!$A$1:$J$34</definedName>
    <definedName name="_xlnm.Print_Area" localSheetId="2">'Width Wise'!$A$1:$L$559</definedName>
    <definedName name="_xlnm.Print_Titles" localSheetId="4">'2022-23 (6)'!$1:$6</definedName>
    <definedName name="_xlnm.Print_Titles" localSheetId="1">'2024-25'!$1:$6</definedName>
    <definedName name="_xlnm.Print_Titles" localSheetId="2">'Width Wise'!$1:$7</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28" i="20" l="1"/>
  <c r="L562" i="4" l="1"/>
  <c r="K562" i="4"/>
  <c r="J562" i="4"/>
  <c r="I562" i="4"/>
  <c r="H562" i="4"/>
  <c r="M561" i="4" l="1"/>
  <c r="V505" i="1" l="1"/>
  <c r="V506" i="1"/>
  <c r="T351" i="1" l="1"/>
  <c r="V351" i="1" l="1"/>
  <c r="C41" i="16" l="1"/>
  <c r="V229" i="1" l="1"/>
  <c r="V230" i="1"/>
  <c r="V231" i="1"/>
  <c r="V232" i="1"/>
  <c r="K159" i="4" l="1"/>
  <c r="J104" i="4" l="1"/>
  <c r="P374" i="4" l="1"/>
  <c r="L561" i="4" l="1"/>
  <c r="X555" i="1" l="1"/>
  <c r="X547" i="1"/>
  <c r="X525" i="1"/>
  <c r="X508" i="1"/>
  <c r="X496" i="1"/>
  <c r="X482" i="1"/>
  <c r="X450" i="1"/>
  <c r="X436" i="1"/>
  <c r="X426" i="1"/>
  <c r="X417" i="1"/>
  <c r="X397" i="1"/>
  <c r="X392" i="1"/>
  <c r="X385" i="1"/>
  <c r="X356" i="1"/>
  <c r="X331" i="1"/>
  <c r="X313" i="1"/>
  <c r="X295" i="1"/>
  <c r="X286" i="1"/>
  <c r="X275" i="1"/>
  <c r="X257" i="1"/>
  <c r="X233" i="1"/>
  <c r="X213" i="1"/>
  <c r="X197" i="1"/>
  <c r="X181" i="1"/>
  <c r="X168" i="1"/>
  <c r="X159" i="1"/>
  <c r="X146" i="1"/>
  <c r="X124" i="1"/>
  <c r="X108" i="1"/>
  <c r="X86" i="1"/>
  <c r="X70" i="1"/>
  <c r="X60" i="1"/>
  <c r="X49" i="1"/>
  <c r="X38" i="1"/>
  <c r="X29" i="1"/>
  <c r="X24" i="1"/>
  <c r="X14" i="1"/>
  <c r="X314" i="1" l="1"/>
  <c r="X357" i="1"/>
  <c r="X234" i="1"/>
  <c r="X169" i="1"/>
  <c r="X87" i="1"/>
  <c r="X451" i="1"/>
  <c r="X39" i="1"/>
  <c r="X526" i="1"/>
  <c r="X556" i="1"/>
  <c r="X557" i="1"/>
  <c r="X235" i="1" l="1"/>
  <c r="X558" i="1"/>
  <c r="L351" i="1"/>
  <c r="X565" i="1" l="1"/>
  <c r="X560" i="1"/>
  <c r="X562" i="1" s="1"/>
  <c r="C32" i="16"/>
  <c r="A499" i="4" l="1"/>
  <c r="T69" i="1"/>
  <c r="S69" i="1"/>
  <c r="T68" i="1"/>
  <c r="S68" i="1"/>
  <c r="T67" i="1"/>
  <c r="S67" i="1"/>
  <c r="T63" i="1"/>
  <c r="S63" i="1"/>
  <c r="K15" i="4" l="1"/>
  <c r="K25" i="4"/>
  <c r="H30" i="4"/>
  <c r="N41" i="4"/>
  <c r="O51" i="4"/>
  <c r="L64" i="4"/>
  <c r="U63" i="1" s="1"/>
  <c r="T84" i="1" l="1"/>
  <c r="L38" i="4"/>
  <c r="L37" i="4"/>
  <c r="L36" i="4"/>
  <c r="L35" i="4"/>
  <c r="L33" i="4"/>
  <c r="L32" i="4"/>
  <c r="L29" i="4"/>
  <c r="L28" i="4"/>
  <c r="L27" i="4"/>
  <c r="L24" i="4"/>
  <c r="L23" i="4"/>
  <c r="L22" i="4"/>
  <c r="L21" i="4"/>
  <c r="U20" i="1" s="1"/>
  <c r="L20" i="4"/>
  <c r="L19" i="4"/>
  <c r="L18" i="4"/>
  <c r="L17" i="4"/>
  <c r="L14" i="4"/>
  <c r="L13" i="4"/>
  <c r="L12" i="4"/>
  <c r="L11" i="4"/>
  <c r="L10" i="4"/>
  <c r="G49" i="1" l="1"/>
  <c r="H86" i="1"/>
  <c r="I86" i="1"/>
  <c r="J86" i="1"/>
  <c r="K86" i="1"/>
  <c r="G86" i="1"/>
  <c r="H70" i="1"/>
  <c r="I70" i="1"/>
  <c r="J70" i="1"/>
  <c r="K70" i="1"/>
  <c r="G70" i="1"/>
  <c r="H60" i="1"/>
  <c r="I60" i="1"/>
  <c r="J60" i="1"/>
  <c r="K60" i="1"/>
  <c r="G60" i="1"/>
  <c r="I49" i="1"/>
  <c r="J49" i="1"/>
  <c r="K49" i="1"/>
  <c r="H49" i="1"/>
  <c r="N69" i="1"/>
  <c r="N69" i="4" s="1"/>
  <c r="L68" i="1"/>
  <c r="N68" i="1" s="1"/>
  <c r="Z68" i="1" s="1"/>
  <c r="L67" i="1"/>
  <c r="N67" i="1" s="1"/>
  <c r="O64" i="4"/>
  <c r="L63" i="1"/>
  <c r="N63" i="1" s="1"/>
  <c r="U48" i="1"/>
  <c r="O49" i="4" s="1"/>
  <c r="T48" i="1"/>
  <c r="S48" i="1"/>
  <c r="U47" i="1"/>
  <c r="T47" i="1"/>
  <c r="N48" i="4" s="1"/>
  <c r="S47" i="1"/>
  <c r="L47" i="1"/>
  <c r="N47" i="1" s="1"/>
  <c r="U46" i="1"/>
  <c r="T46" i="1"/>
  <c r="S46" i="1"/>
  <c r="U45" i="1"/>
  <c r="T45" i="1"/>
  <c r="N46" i="4" s="1"/>
  <c r="S45" i="1"/>
  <c r="U44" i="1"/>
  <c r="T44" i="1"/>
  <c r="S44" i="1"/>
  <c r="L44" i="1"/>
  <c r="N44" i="1" s="1"/>
  <c r="K87" i="1" l="1"/>
  <c r="G87" i="1"/>
  <c r="H87" i="1"/>
  <c r="J87" i="1"/>
  <c r="I87" i="1"/>
  <c r="W44" i="1"/>
  <c r="N45" i="4"/>
  <c r="N68" i="4"/>
  <c r="W46" i="1"/>
  <c r="N47" i="4"/>
  <c r="W63" i="1"/>
  <c r="Z67" i="1"/>
  <c r="Y67" i="1"/>
  <c r="V63" i="1"/>
  <c r="Y68" i="1"/>
  <c r="W48" i="1"/>
  <c r="Z63" i="1"/>
  <c r="Y63" i="1"/>
  <c r="W47" i="1"/>
  <c r="V46" i="1"/>
  <c r="W45" i="1"/>
  <c r="V44" i="1"/>
  <c r="Y47" i="1"/>
  <c r="Z47" i="1"/>
  <c r="Z44" i="1"/>
  <c r="Y44" i="1"/>
  <c r="V45" i="1"/>
  <c r="V47" i="1"/>
  <c r="U54" i="1" l="1"/>
  <c r="T54" i="1"/>
  <c r="S54" i="1"/>
  <c r="U53" i="1"/>
  <c r="T53" i="1"/>
  <c r="S53" i="1"/>
  <c r="U52" i="1"/>
  <c r="T52" i="1"/>
  <c r="S52" i="1"/>
  <c r="U51" i="1"/>
  <c r="T51" i="1"/>
  <c r="S51" i="1"/>
  <c r="L51" i="1"/>
  <c r="N51" i="1" l="1"/>
  <c r="Y51" i="1" s="1"/>
  <c r="N52" i="4"/>
  <c r="W52" i="1"/>
  <c r="N53" i="4"/>
  <c r="W53" i="1"/>
  <c r="N54" i="4"/>
  <c r="V53" i="1"/>
  <c r="W51" i="1"/>
  <c r="V52" i="1"/>
  <c r="W54" i="1"/>
  <c r="V51" i="1"/>
  <c r="V54" i="1"/>
  <c r="Z51" i="1" l="1"/>
  <c r="N51" i="4"/>
  <c r="U31" i="1"/>
  <c r="L250" i="4" l="1"/>
  <c r="S247" i="4" l="1"/>
  <c r="N37" i="6" l="1"/>
  <c r="L414" i="1" l="1"/>
  <c r="J108" i="4" l="1"/>
  <c r="K48" i="6" l="1"/>
  <c r="K34" i="6"/>
  <c r="K424" i="1" l="1"/>
  <c r="K420" i="1"/>
  <c r="L247" i="1" l="1"/>
  <c r="L131" i="1" l="1"/>
  <c r="S158" i="1" l="1"/>
  <c r="AD565" i="1" l="1"/>
  <c r="AD566" i="1"/>
  <c r="AD567" i="1"/>
  <c r="AD564" i="1"/>
  <c r="S420" i="1" l="1"/>
  <c r="S550" i="1" l="1"/>
  <c r="S551" i="1"/>
  <c r="S552" i="1"/>
  <c r="S553" i="1"/>
  <c r="S554" i="1"/>
  <c r="S559" i="1"/>
  <c r="S549" i="1"/>
  <c r="S530" i="1"/>
  <c r="S531" i="1"/>
  <c r="S532" i="1"/>
  <c r="S533" i="1"/>
  <c r="S534" i="1"/>
  <c r="S535" i="1"/>
  <c r="S536" i="1"/>
  <c r="S537" i="1"/>
  <c r="S538" i="1"/>
  <c r="S539" i="1"/>
  <c r="S540" i="1"/>
  <c r="S541" i="1"/>
  <c r="S542" i="1"/>
  <c r="S543" i="1"/>
  <c r="S544" i="1"/>
  <c r="S545" i="1"/>
  <c r="S546" i="1"/>
  <c r="S529" i="1"/>
  <c r="S511" i="1"/>
  <c r="S512" i="1"/>
  <c r="S513" i="1"/>
  <c r="S514" i="1"/>
  <c r="S515" i="1"/>
  <c r="S516" i="1"/>
  <c r="S517" i="1"/>
  <c r="S518" i="1"/>
  <c r="S519" i="1"/>
  <c r="S520" i="1"/>
  <c r="S521" i="1"/>
  <c r="S522" i="1"/>
  <c r="S523" i="1"/>
  <c r="S524" i="1"/>
  <c r="S510" i="1"/>
  <c r="S499" i="1"/>
  <c r="S500" i="1"/>
  <c r="S501" i="1"/>
  <c r="S502" i="1"/>
  <c r="S503" i="1"/>
  <c r="S504" i="1"/>
  <c r="S505" i="1"/>
  <c r="S506" i="1"/>
  <c r="S507" i="1"/>
  <c r="S498" i="1"/>
  <c r="S485" i="1"/>
  <c r="S486" i="1"/>
  <c r="S487" i="1"/>
  <c r="S488" i="1"/>
  <c r="S489" i="1"/>
  <c r="S490" i="1"/>
  <c r="S491" i="1"/>
  <c r="S492" i="1"/>
  <c r="S493" i="1"/>
  <c r="S494" i="1"/>
  <c r="S495" i="1"/>
  <c r="S484" i="1"/>
  <c r="S455" i="1"/>
  <c r="S456" i="1"/>
  <c r="S457" i="1"/>
  <c r="S458" i="1"/>
  <c r="S459" i="1"/>
  <c r="S460" i="1"/>
  <c r="S461" i="1"/>
  <c r="S462" i="1"/>
  <c r="S463" i="1"/>
  <c r="S464" i="1"/>
  <c r="S465" i="1"/>
  <c r="S466" i="1"/>
  <c r="S467" i="1"/>
  <c r="S468" i="1"/>
  <c r="S469" i="1"/>
  <c r="S470" i="1"/>
  <c r="S471" i="1"/>
  <c r="S472" i="1"/>
  <c r="S473" i="1"/>
  <c r="S474" i="1"/>
  <c r="S475" i="1"/>
  <c r="S476" i="1"/>
  <c r="S477" i="1"/>
  <c r="S478" i="1"/>
  <c r="S479" i="1"/>
  <c r="S480" i="1"/>
  <c r="S481" i="1"/>
  <c r="S454" i="1"/>
  <c r="S439" i="1"/>
  <c r="S440" i="1"/>
  <c r="S441" i="1"/>
  <c r="S442" i="1"/>
  <c r="S443" i="1"/>
  <c r="S444" i="1"/>
  <c r="S445" i="1"/>
  <c r="S446" i="1"/>
  <c r="S447" i="1"/>
  <c r="S448" i="1"/>
  <c r="S449" i="1"/>
  <c r="S438" i="1"/>
  <c r="S429" i="1"/>
  <c r="S430" i="1"/>
  <c r="S431" i="1"/>
  <c r="S432" i="1"/>
  <c r="S433" i="1"/>
  <c r="S434" i="1"/>
  <c r="S435" i="1"/>
  <c r="S428" i="1"/>
  <c r="S421" i="1"/>
  <c r="S422" i="1"/>
  <c r="S423" i="1"/>
  <c r="S424" i="1"/>
  <c r="S425" i="1"/>
  <c r="S419" i="1"/>
  <c r="S400" i="1"/>
  <c r="S401" i="1"/>
  <c r="S402" i="1"/>
  <c r="S403" i="1"/>
  <c r="S404" i="1"/>
  <c r="S405" i="1"/>
  <c r="S406" i="1"/>
  <c r="S407" i="1"/>
  <c r="S408" i="1"/>
  <c r="S409" i="1"/>
  <c r="S410" i="1"/>
  <c r="S411" i="1"/>
  <c r="S412" i="1"/>
  <c r="S413" i="1"/>
  <c r="S414" i="1"/>
  <c r="S415" i="1"/>
  <c r="S416" i="1"/>
  <c r="S399" i="1"/>
  <c r="S394" i="1"/>
  <c r="S388" i="1"/>
  <c r="S389" i="1"/>
  <c r="S390" i="1"/>
  <c r="S391" i="1"/>
  <c r="S387" i="1"/>
  <c r="S361" i="1"/>
  <c r="S362" i="1"/>
  <c r="S363" i="1"/>
  <c r="S364" i="1"/>
  <c r="S365" i="1"/>
  <c r="S366" i="1"/>
  <c r="S367" i="1"/>
  <c r="S368" i="1"/>
  <c r="S369" i="1"/>
  <c r="S370" i="1"/>
  <c r="S371" i="1"/>
  <c r="S372" i="1"/>
  <c r="S373" i="1"/>
  <c r="S374" i="1"/>
  <c r="S375" i="1"/>
  <c r="S376" i="1"/>
  <c r="S377" i="1"/>
  <c r="S378" i="1"/>
  <c r="S379" i="1"/>
  <c r="S380" i="1"/>
  <c r="S381" i="1"/>
  <c r="S382" i="1"/>
  <c r="S383" i="1"/>
  <c r="S384" i="1"/>
  <c r="S360" i="1"/>
  <c r="S334" i="1"/>
  <c r="S335" i="1"/>
  <c r="S336" i="1"/>
  <c r="S337" i="1"/>
  <c r="S338" i="1"/>
  <c r="S339" i="1"/>
  <c r="S340" i="1"/>
  <c r="S341" i="1"/>
  <c r="S342" i="1"/>
  <c r="S343" i="1"/>
  <c r="S344" i="1"/>
  <c r="S345" i="1"/>
  <c r="S346" i="1"/>
  <c r="S347" i="1"/>
  <c r="S348" i="1"/>
  <c r="S349" i="1"/>
  <c r="S350" i="1"/>
  <c r="S351" i="1"/>
  <c r="S352" i="1"/>
  <c r="S353" i="1"/>
  <c r="S354" i="1"/>
  <c r="S355" i="1"/>
  <c r="S333" i="1"/>
  <c r="S318" i="1"/>
  <c r="S319" i="1"/>
  <c r="S320" i="1"/>
  <c r="S321" i="1"/>
  <c r="S322" i="1"/>
  <c r="S323" i="1"/>
  <c r="S324" i="1"/>
  <c r="S325" i="1"/>
  <c r="S326" i="1"/>
  <c r="S327" i="1"/>
  <c r="S328" i="1"/>
  <c r="S329" i="1"/>
  <c r="S330" i="1"/>
  <c r="S317" i="1"/>
  <c r="S298" i="1"/>
  <c r="S299" i="1"/>
  <c r="S300" i="1"/>
  <c r="S301" i="1"/>
  <c r="S302" i="1"/>
  <c r="S303" i="1"/>
  <c r="S304" i="1"/>
  <c r="S305" i="1"/>
  <c r="S306" i="1"/>
  <c r="S307" i="1"/>
  <c r="S308" i="1"/>
  <c r="S309" i="1"/>
  <c r="S310" i="1"/>
  <c r="S311" i="1"/>
  <c r="S312" i="1"/>
  <c r="S297" i="1"/>
  <c r="S289" i="1"/>
  <c r="S290" i="1"/>
  <c r="S291" i="1"/>
  <c r="S292" i="1"/>
  <c r="S293" i="1"/>
  <c r="S294" i="1"/>
  <c r="S288" i="1"/>
  <c r="S278" i="1"/>
  <c r="S279" i="1"/>
  <c r="S280" i="1"/>
  <c r="S281" i="1"/>
  <c r="S282" i="1"/>
  <c r="S283" i="1"/>
  <c r="S284" i="1"/>
  <c r="S285" i="1"/>
  <c r="S277" i="1"/>
  <c r="S260" i="1"/>
  <c r="S261" i="1"/>
  <c r="S262" i="1"/>
  <c r="S263" i="1"/>
  <c r="S264" i="1"/>
  <c r="S265" i="1"/>
  <c r="S266" i="1"/>
  <c r="S267" i="1"/>
  <c r="S268" i="1"/>
  <c r="S269" i="1"/>
  <c r="S270" i="1"/>
  <c r="S271" i="1"/>
  <c r="S272" i="1"/>
  <c r="S273" i="1"/>
  <c r="S274" i="1"/>
  <c r="S259" i="1"/>
  <c r="S239" i="1"/>
  <c r="S240" i="1"/>
  <c r="S241" i="1"/>
  <c r="S242" i="1"/>
  <c r="S243" i="1"/>
  <c r="S244" i="1"/>
  <c r="S245" i="1"/>
  <c r="S246" i="1"/>
  <c r="S247" i="1"/>
  <c r="S248" i="1"/>
  <c r="S249" i="1"/>
  <c r="S250" i="1"/>
  <c r="S251" i="1"/>
  <c r="S252" i="1"/>
  <c r="S253" i="1"/>
  <c r="S254" i="1"/>
  <c r="S255" i="1"/>
  <c r="S256" i="1"/>
  <c r="S238" i="1"/>
  <c r="S216" i="1"/>
  <c r="S217" i="1"/>
  <c r="S218" i="1"/>
  <c r="S219" i="1"/>
  <c r="S220" i="1"/>
  <c r="S221" i="1"/>
  <c r="S222" i="1"/>
  <c r="S223" i="1"/>
  <c r="S224" i="1"/>
  <c r="S225" i="1"/>
  <c r="S226" i="1"/>
  <c r="S227" i="1"/>
  <c r="S228" i="1"/>
  <c r="S229" i="1"/>
  <c r="S230" i="1"/>
  <c r="S231" i="1"/>
  <c r="S232" i="1"/>
  <c r="S215" i="1"/>
  <c r="S200" i="1"/>
  <c r="S201" i="1"/>
  <c r="S202" i="1"/>
  <c r="S203" i="1"/>
  <c r="S204" i="1"/>
  <c r="S205" i="1"/>
  <c r="S206" i="1"/>
  <c r="S207" i="1"/>
  <c r="S208" i="1"/>
  <c r="S209" i="1"/>
  <c r="S210" i="1"/>
  <c r="S211" i="1"/>
  <c r="S212" i="1"/>
  <c r="S199" i="1"/>
  <c r="S186" i="1"/>
  <c r="S187" i="1"/>
  <c r="S188" i="1"/>
  <c r="S189" i="1"/>
  <c r="S190" i="1"/>
  <c r="S191" i="1"/>
  <c r="S192" i="1"/>
  <c r="S193" i="1"/>
  <c r="S194" i="1"/>
  <c r="S195" i="1"/>
  <c r="S196" i="1"/>
  <c r="S184" i="1"/>
  <c r="S185" i="1"/>
  <c r="S183" i="1"/>
  <c r="S173" i="1"/>
  <c r="S174" i="1"/>
  <c r="S175" i="1"/>
  <c r="S176" i="1"/>
  <c r="S177" i="1"/>
  <c r="S178" i="1"/>
  <c r="S179" i="1"/>
  <c r="S180" i="1"/>
  <c r="S172" i="1"/>
  <c r="S162" i="1"/>
  <c r="S163" i="1"/>
  <c r="S164" i="1"/>
  <c r="S165" i="1"/>
  <c r="S166" i="1"/>
  <c r="S167" i="1"/>
  <c r="S161" i="1"/>
  <c r="S149" i="1"/>
  <c r="S150" i="1"/>
  <c r="S151" i="1"/>
  <c r="S152" i="1"/>
  <c r="S153" i="1"/>
  <c r="S154" i="1"/>
  <c r="S155" i="1"/>
  <c r="S156" i="1"/>
  <c r="S157" i="1"/>
  <c r="S148" i="1"/>
  <c r="S127" i="1"/>
  <c r="S128" i="1"/>
  <c r="S129" i="1"/>
  <c r="S130" i="1"/>
  <c r="S131" i="1"/>
  <c r="S132" i="1"/>
  <c r="S133" i="1"/>
  <c r="S134" i="1"/>
  <c r="S135" i="1"/>
  <c r="S136" i="1"/>
  <c r="S137" i="1"/>
  <c r="S138" i="1"/>
  <c r="S139" i="1"/>
  <c r="S140" i="1"/>
  <c r="S141" i="1"/>
  <c r="S142" i="1"/>
  <c r="S143" i="1"/>
  <c r="S144" i="1"/>
  <c r="S145" i="1"/>
  <c r="S126" i="1"/>
  <c r="S111" i="1"/>
  <c r="S112" i="1"/>
  <c r="S113" i="1"/>
  <c r="S114" i="1"/>
  <c r="S115" i="1"/>
  <c r="S116" i="1"/>
  <c r="S117" i="1"/>
  <c r="S118" i="1"/>
  <c r="S119" i="1"/>
  <c r="S120" i="1"/>
  <c r="S121" i="1"/>
  <c r="S122" i="1"/>
  <c r="S123" i="1"/>
  <c r="S110" i="1"/>
  <c r="S91" i="1"/>
  <c r="S92" i="1"/>
  <c r="S93" i="1"/>
  <c r="S94" i="1"/>
  <c r="S95" i="1"/>
  <c r="S96" i="1"/>
  <c r="S97" i="1"/>
  <c r="S98" i="1"/>
  <c r="S99" i="1"/>
  <c r="S100" i="1"/>
  <c r="S101" i="1"/>
  <c r="S102" i="1"/>
  <c r="S103" i="1"/>
  <c r="S104" i="1"/>
  <c r="S105" i="1"/>
  <c r="S106" i="1"/>
  <c r="S107" i="1"/>
  <c r="S90" i="1"/>
  <c r="S73" i="1"/>
  <c r="S74" i="1"/>
  <c r="S75" i="1"/>
  <c r="S76" i="1"/>
  <c r="S77" i="1"/>
  <c r="S78" i="1"/>
  <c r="S79" i="1"/>
  <c r="S80" i="1"/>
  <c r="S81" i="1"/>
  <c r="S82" i="1"/>
  <c r="S83" i="1"/>
  <c r="S84" i="1"/>
  <c r="S85" i="1"/>
  <c r="S72" i="1"/>
  <c r="S64" i="1"/>
  <c r="S65" i="1"/>
  <c r="S66" i="1"/>
  <c r="S62" i="1"/>
  <c r="S55" i="1"/>
  <c r="S56" i="1"/>
  <c r="S57" i="1"/>
  <c r="S58" i="1"/>
  <c r="S59" i="1"/>
  <c r="S43" i="1"/>
  <c r="S42" i="1"/>
  <c r="S32" i="1"/>
  <c r="S33" i="1"/>
  <c r="S34" i="1"/>
  <c r="S35" i="1"/>
  <c r="S36" i="1"/>
  <c r="S37" i="1"/>
  <c r="S31" i="1"/>
  <c r="S27" i="1"/>
  <c r="S28" i="1"/>
  <c r="S26" i="1"/>
  <c r="S17" i="1"/>
  <c r="S18" i="1"/>
  <c r="S19" i="1"/>
  <c r="S20" i="1"/>
  <c r="S21" i="1"/>
  <c r="S22" i="1"/>
  <c r="S23" i="1"/>
  <c r="S16" i="1"/>
  <c r="S10" i="1"/>
  <c r="S11" i="1"/>
  <c r="S12" i="1"/>
  <c r="S13" i="1"/>
  <c r="S9" i="1"/>
  <c r="T10" i="1"/>
  <c r="T11" i="1"/>
  <c r="T12" i="1"/>
  <c r="T13" i="1"/>
  <c r="T15" i="1"/>
  <c r="T17" i="1"/>
  <c r="T20" i="1"/>
  <c r="T25" i="1"/>
  <c r="T26" i="1"/>
  <c r="T27" i="1"/>
  <c r="T28" i="1"/>
  <c r="T32" i="1"/>
  <c r="T34" i="1"/>
  <c r="T35" i="1"/>
  <c r="N36" i="4" s="1"/>
  <c r="T36" i="1"/>
  <c r="T37" i="1"/>
  <c r="T42" i="1"/>
  <c r="T43" i="1"/>
  <c r="N44" i="4" s="1"/>
  <c r="T56" i="1"/>
  <c r="T57" i="1"/>
  <c r="T58" i="1"/>
  <c r="N59" i="4" s="1"/>
  <c r="T59" i="1"/>
  <c r="T62" i="1"/>
  <c r="T64" i="1"/>
  <c r="T66" i="1"/>
  <c r="T72" i="1"/>
  <c r="T73" i="1"/>
  <c r="T74" i="1"/>
  <c r="T75" i="1"/>
  <c r="T76" i="1"/>
  <c r="T77" i="1"/>
  <c r="T78" i="1"/>
  <c r="T79" i="1"/>
  <c r="T80" i="1"/>
  <c r="T81" i="1"/>
  <c r="T82" i="1"/>
  <c r="T83" i="1"/>
  <c r="T85" i="1"/>
  <c r="T90" i="1"/>
  <c r="T91" i="1"/>
  <c r="T92" i="1"/>
  <c r="T93" i="1"/>
  <c r="T94" i="1"/>
  <c r="T95" i="1"/>
  <c r="T96" i="1"/>
  <c r="T97" i="1"/>
  <c r="T98" i="1"/>
  <c r="T99" i="1"/>
  <c r="T100" i="1"/>
  <c r="T101" i="1"/>
  <c r="T102" i="1"/>
  <c r="T103" i="1"/>
  <c r="T104" i="1"/>
  <c r="T105" i="1"/>
  <c r="T106" i="1"/>
  <c r="T107" i="1"/>
  <c r="T109" i="1"/>
  <c r="T110" i="1"/>
  <c r="T111" i="1"/>
  <c r="T112" i="1"/>
  <c r="T113" i="1"/>
  <c r="T114" i="1"/>
  <c r="T115" i="1"/>
  <c r="T116" i="1"/>
  <c r="T117" i="1"/>
  <c r="T118" i="1"/>
  <c r="T119" i="1"/>
  <c r="T120" i="1"/>
  <c r="T121" i="1"/>
  <c r="T122" i="1"/>
  <c r="T123" i="1"/>
  <c r="T125" i="1"/>
  <c r="T126" i="1"/>
  <c r="T127" i="1"/>
  <c r="T128" i="1"/>
  <c r="T129" i="1"/>
  <c r="T130" i="1"/>
  <c r="T131" i="1"/>
  <c r="T132" i="1"/>
  <c r="T133" i="1"/>
  <c r="T134" i="1"/>
  <c r="T135" i="1"/>
  <c r="T136" i="1"/>
  <c r="T137" i="1"/>
  <c r="T138" i="1"/>
  <c r="T139" i="1"/>
  <c r="T140" i="1"/>
  <c r="T141" i="1"/>
  <c r="T142" i="1"/>
  <c r="T143" i="1"/>
  <c r="T144" i="1"/>
  <c r="T145" i="1"/>
  <c r="T148" i="1"/>
  <c r="T149" i="1"/>
  <c r="T150" i="1"/>
  <c r="T151" i="1"/>
  <c r="T152" i="1"/>
  <c r="T153" i="1"/>
  <c r="T154" i="1"/>
  <c r="T155" i="1"/>
  <c r="T156" i="1"/>
  <c r="T157" i="1"/>
  <c r="T158" i="1"/>
  <c r="T160" i="1"/>
  <c r="T161" i="1"/>
  <c r="T162" i="1"/>
  <c r="T163" i="1"/>
  <c r="T164" i="1"/>
  <c r="T165" i="1"/>
  <c r="T166" i="1"/>
  <c r="T167" i="1"/>
  <c r="T172" i="1"/>
  <c r="T173" i="1"/>
  <c r="T174" i="1"/>
  <c r="T175" i="1"/>
  <c r="T176" i="1"/>
  <c r="T177" i="1"/>
  <c r="T178" i="1"/>
  <c r="T179" i="1"/>
  <c r="T180" i="1"/>
  <c r="T182" i="1"/>
  <c r="T183" i="1"/>
  <c r="T184" i="1"/>
  <c r="T185" i="1"/>
  <c r="T186" i="1"/>
  <c r="T187" i="1"/>
  <c r="T188" i="1"/>
  <c r="T189" i="1"/>
  <c r="T190" i="1"/>
  <c r="T191" i="1"/>
  <c r="T192" i="1"/>
  <c r="T193" i="1"/>
  <c r="T194" i="1"/>
  <c r="T195" i="1"/>
  <c r="T196" i="1"/>
  <c r="T198" i="1"/>
  <c r="T199" i="1"/>
  <c r="T200" i="1"/>
  <c r="T201" i="1"/>
  <c r="T202" i="1"/>
  <c r="T203" i="1"/>
  <c r="T204" i="1"/>
  <c r="T205" i="1"/>
  <c r="T206" i="1"/>
  <c r="T207" i="1"/>
  <c r="T208" i="1"/>
  <c r="T209" i="1"/>
  <c r="T210" i="1"/>
  <c r="T211" i="1"/>
  <c r="T212" i="1"/>
  <c r="T214" i="1"/>
  <c r="T215" i="1"/>
  <c r="T216" i="1"/>
  <c r="T217" i="1"/>
  <c r="T218" i="1"/>
  <c r="T219" i="1"/>
  <c r="T220" i="1"/>
  <c r="T221" i="1"/>
  <c r="T222" i="1"/>
  <c r="T223" i="1"/>
  <c r="T224" i="1"/>
  <c r="T225" i="1"/>
  <c r="T226" i="1"/>
  <c r="T227" i="1"/>
  <c r="T228" i="1"/>
  <c r="T229" i="1"/>
  <c r="T230" i="1"/>
  <c r="T231" i="1"/>
  <c r="T232" i="1"/>
  <c r="T238" i="1"/>
  <c r="T239" i="1"/>
  <c r="T240" i="1"/>
  <c r="T241" i="1"/>
  <c r="T242" i="1"/>
  <c r="T243" i="1"/>
  <c r="T244" i="1"/>
  <c r="T245" i="1"/>
  <c r="T246" i="1"/>
  <c r="T247" i="1"/>
  <c r="T248" i="1"/>
  <c r="T249" i="1"/>
  <c r="T250" i="1"/>
  <c r="T251" i="1"/>
  <c r="T252" i="1"/>
  <c r="T253" i="1"/>
  <c r="T254" i="1"/>
  <c r="T255" i="1"/>
  <c r="T256" i="1"/>
  <c r="T259" i="1"/>
  <c r="T260" i="1"/>
  <c r="T261" i="1"/>
  <c r="T262" i="1"/>
  <c r="T263" i="1"/>
  <c r="T264" i="1"/>
  <c r="T265" i="1"/>
  <c r="T266" i="1"/>
  <c r="T267" i="1"/>
  <c r="T268" i="1"/>
  <c r="T269" i="1"/>
  <c r="T270" i="1"/>
  <c r="T271" i="1"/>
  <c r="T272" i="1"/>
  <c r="T273" i="1"/>
  <c r="T274" i="1"/>
  <c r="T277" i="1"/>
  <c r="T279" i="1"/>
  <c r="T280" i="1"/>
  <c r="T281" i="1"/>
  <c r="T287" i="1"/>
  <c r="T288" i="1"/>
  <c r="T291" i="1"/>
  <c r="T292" i="1"/>
  <c r="T293" i="1"/>
  <c r="T294" i="1"/>
  <c r="T297" i="1"/>
  <c r="T298" i="1"/>
  <c r="T300" i="1"/>
  <c r="T303" i="1"/>
  <c r="T304" i="1"/>
  <c r="T305" i="1"/>
  <c r="T306" i="1"/>
  <c r="T307" i="1"/>
  <c r="T308" i="1"/>
  <c r="T309" i="1"/>
  <c r="T310" i="1"/>
  <c r="T311" i="1"/>
  <c r="T312" i="1"/>
  <c r="T317" i="1"/>
  <c r="T318" i="1"/>
  <c r="T319" i="1"/>
  <c r="T320" i="1"/>
  <c r="T321" i="1"/>
  <c r="T322" i="1"/>
  <c r="T323" i="1"/>
  <c r="T324" i="1"/>
  <c r="T325" i="1"/>
  <c r="T326" i="1"/>
  <c r="T327" i="1"/>
  <c r="T328" i="1"/>
  <c r="T329" i="1"/>
  <c r="T330" i="1"/>
  <c r="T335" i="1"/>
  <c r="T336" i="1"/>
  <c r="T337" i="1"/>
  <c r="T338" i="1"/>
  <c r="T339" i="1"/>
  <c r="T340" i="1"/>
  <c r="T341" i="1"/>
  <c r="T342" i="1"/>
  <c r="T343" i="1"/>
  <c r="T344" i="1"/>
  <c r="T345" i="1"/>
  <c r="T346" i="1"/>
  <c r="T347" i="1"/>
  <c r="T350" i="1"/>
  <c r="T360" i="1"/>
  <c r="T361" i="1"/>
  <c r="T362" i="1"/>
  <c r="T363" i="1"/>
  <c r="T364" i="1"/>
  <c r="T365" i="1"/>
  <c r="T366" i="1"/>
  <c r="T368" i="1"/>
  <c r="T369" i="1"/>
  <c r="T370" i="1"/>
  <c r="T372" i="1"/>
  <c r="T373" i="1"/>
  <c r="T374" i="1"/>
  <c r="T376" i="1"/>
  <c r="T377" i="1"/>
  <c r="T386" i="1"/>
  <c r="T387" i="1"/>
  <c r="T388" i="1"/>
  <c r="T389" i="1"/>
  <c r="T390" i="1"/>
  <c r="T393" i="1"/>
  <c r="T394" i="1"/>
  <c r="T400" i="1"/>
  <c r="T402" i="1"/>
  <c r="T403" i="1"/>
  <c r="T404" i="1"/>
  <c r="T405" i="1"/>
  <c r="T406" i="1"/>
  <c r="T407" i="1"/>
  <c r="T408" i="1"/>
  <c r="T409" i="1"/>
  <c r="T412" i="1"/>
  <c r="T413" i="1"/>
  <c r="T416" i="1"/>
  <c r="T419" i="1"/>
  <c r="T420" i="1"/>
  <c r="T421" i="1"/>
  <c r="T422" i="1"/>
  <c r="T423" i="1"/>
  <c r="T424" i="1"/>
  <c r="T425" i="1"/>
  <c r="T428" i="1"/>
  <c r="T429" i="1"/>
  <c r="T431" i="1"/>
  <c r="T438" i="1"/>
  <c r="T439" i="1"/>
  <c r="T440" i="1"/>
  <c r="T441" i="1"/>
  <c r="T442" i="1"/>
  <c r="T443" i="1"/>
  <c r="T445" i="1"/>
  <c r="T446" i="1"/>
  <c r="T447" i="1"/>
  <c r="T448" i="1"/>
  <c r="T9" i="1"/>
  <c r="S86" i="1" l="1"/>
  <c r="S70" i="1"/>
  <c r="S49" i="1"/>
  <c r="T86" i="1"/>
  <c r="S60" i="1"/>
  <c r="N63" i="4"/>
  <c r="N43" i="4"/>
  <c r="T49" i="1"/>
  <c r="S181" i="1"/>
  <c r="S24" i="1"/>
  <c r="S159" i="1"/>
  <c r="S525" i="1"/>
  <c r="T14" i="1"/>
  <c r="S356" i="1"/>
  <c r="S392" i="1"/>
  <c r="S417" i="1"/>
  <c r="S426" i="1"/>
  <c r="S146" i="1"/>
  <c r="S213" i="1"/>
  <c r="S547" i="1"/>
  <c r="T331" i="1"/>
  <c r="T275" i="1"/>
  <c r="T181" i="1"/>
  <c r="T146" i="1"/>
  <c r="S108" i="1"/>
  <c r="S124" i="1"/>
  <c r="S233" i="1"/>
  <c r="S286" i="1"/>
  <c r="S450" i="1"/>
  <c r="S482" i="1"/>
  <c r="T257" i="1"/>
  <c r="T233" i="1"/>
  <c r="S257" i="1"/>
  <c r="T168" i="1"/>
  <c r="T108" i="1"/>
  <c r="S275" i="1"/>
  <c r="S331" i="1"/>
  <c r="T159" i="1"/>
  <c r="T124" i="1"/>
  <c r="S38" i="1"/>
  <c r="S168" i="1"/>
  <c r="S295" i="1"/>
  <c r="S385" i="1"/>
  <c r="T213" i="1"/>
  <c r="S313" i="1"/>
  <c r="S436" i="1"/>
  <c r="S496" i="1"/>
  <c r="S508" i="1"/>
  <c r="S555" i="1"/>
  <c r="T426" i="1"/>
  <c r="S14" i="1"/>
  <c r="W20" i="1"/>
  <c r="L20" i="1"/>
  <c r="N20" i="1" s="1"/>
  <c r="S87" i="1" l="1"/>
  <c r="S556" i="1"/>
  <c r="S357" i="1"/>
  <c r="S169" i="1"/>
  <c r="S314" i="1"/>
  <c r="T169" i="1"/>
  <c r="S526" i="1"/>
  <c r="L105" i="4" l="1"/>
  <c r="AF19" i="1" l="1"/>
  <c r="C48" i="6" l="1"/>
  <c r="D48" i="6"/>
  <c r="E48" i="6"/>
  <c r="F48" i="6"/>
  <c r="G48" i="6"/>
  <c r="H48" i="6"/>
  <c r="I48" i="6"/>
  <c r="B48" i="6"/>
  <c r="Y563" i="4" l="1"/>
  <c r="AD562" i="4"/>
  <c r="AA563" i="4"/>
  <c r="Z563" i="4"/>
  <c r="X563" i="4"/>
  <c r="AB561" i="4"/>
  <c r="AB563" i="4" s="1"/>
  <c r="H570" i="4"/>
  <c r="E22" i="16"/>
  <c r="F22" i="16"/>
  <c r="G22" i="16"/>
  <c r="H22" i="16"/>
  <c r="D22" i="16"/>
  <c r="L73" i="1" l="1"/>
  <c r="N73" i="1" s="1"/>
  <c r="L72" i="1" l="1"/>
  <c r="L42" i="1"/>
  <c r="L49" i="1" s="1"/>
  <c r="S565" i="4" l="1"/>
  <c r="U152" i="1" l="1"/>
  <c r="L102" i="4" l="1"/>
  <c r="L90" i="1"/>
  <c r="N90" i="1" s="1"/>
  <c r="U73" i="1"/>
  <c r="I266" i="4" l="1"/>
  <c r="L552" i="1" l="1"/>
  <c r="L122" i="1" l="1"/>
  <c r="L454" i="1" l="1"/>
  <c r="L288" i="1" l="1"/>
  <c r="L238" i="1" l="1"/>
  <c r="AF564" i="1" l="1"/>
  <c r="K16" i="16" l="1"/>
  <c r="Z481" i="1" l="1"/>
  <c r="Y516" i="1" l="1"/>
  <c r="Q3" i="4" l="1"/>
  <c r="S2" i="4"/>
  <c r="S3" i="4" s="1"/>
  <c r="Q2" i="4" s="1"/>
  <c r="W65" i="1" l="1"/>
  <c r="L364" i="4" l="1"/>
  <c r="D8" i="16" l="1"/>
  <c r="S574" i="1" l="1"/>
  <c r="U466" i="1" l="1"/>
  <c r="M555" i="1" l="1"/>
  <c r="M496" i="1"/>
  <c r="M38" i="1"/>
  <c r="M29" i="1"/>
  <c r="M24" i="1"/>
  <c r="L220" i="1"/>
  <c r="N220" i="1" s="1"/>
  <c r="N207" i="1"/>
  <c r="N110" i="1"/>
  <c r="N226" i="1"/>
  <c r="N210" i="1"/>
  <c r="N201" i="4" s="1"/>
  <c r="N205" i="1"/>
  <c r="N202" i="1"/>
  <c r="N200" i="1"/>
  <c r="N191" i="1"/>
  <c r="N172" i="1"/>
  <c r="N230" i="1"/>
  <c r="N216" i="1"/>
  <c r="N215" i="1"/>
  <c r="N212" i="1"/>
  <c r="N204" i="1"/>
  <c r="N199" i="1"/>
  <c r="N184" i="1"/>
  <c r="N180" i="1"/>
  <c r="N179" i="1"/>
  <c r="N178" i="1"/>
  <c r="N177" i="1"/>
  <c r="N176" i="1"/>
  <c r="N175" i="1"/>
  <c r="N174" i="1"/>
  <c r="N131" i="1"/>
  <c r="L31" i="1"/>
  <c r="N31" i="1" s="1"/>
  <c r="AY313" i="1"/>
  <c r="AY295" i="1"/>
  <c r="AY286" i="1"/>
  <c r="AY275" i="1"/>
  <c r="O16" i="4"/>
  <c r="O26" i="4"/>
  <c r="O31" i="4"/>
  <c r="O41" i="4"/>
  <c r="O42" i="4"/>
  <c r="O62" i="4"/>
  <c r="O72" i="4"/>
  <c r="O89" i="4"/>
  <c r="O90" i="4"/>
  <c r="O110" i="4"/>
  <c r="O126" i="4"/>
  <c r="O148" i="4"/>
  <c r="O161" i="4"/>
  <c r="O171" i="4"/>
  <c r="O172" i="4"/>
  <c r="O183" i="4"/>
  <c r="O199" i="4"/>
  <c r="O215" i="4"/>
  <c r="O237" i="4"/>
  <c r="O238" i="4"/>
  <c r="O259" i="4"/>
  <c r="O277" i="4"/>
  <c r="O288" i="4"/>
  <c r="O297" i="4"/>
  <c r="O316" i="4"/>
  <c r="O317" i="4"/>
  <c r="O333" i="4"/>
  <c r="O359" i="4"/>
  <c r="O360" i="4"/>
  <c r="O387" i="4"/>
  <c r="O394" i="4"/>
  <c r="O399" i="4"/>
  <c r="O419" i="4"/>
  <c r="O428" i="4"/>
  <c r="O438" i="4"/>
  <c r="O453" i="4"/>
  <c r="O454" i="4"/>
  <c r="O484" i="4"/>
  <c r="O498" i="4"/>
  <c r="O510" i="4"/>
  <c r="O528" i="4"/>
  <c r="O529" i="4"/>
  <c r="O549" i="4"/>
  <c r="N33" i="4"/>
  <c r="N359" i="4"/>
  <c r="N196" i="4"/>
  <c r="Z31" i="1" l="1"/>
  <c r="Y31" i="1"/>
  <c r="Z210" i="1"/>
  <c r="Y210" i="1"/>
  <c r="Z175" i="1"/>
  <c r="Y175" i="1"/>
  <c r="Z184" i="1"/>
  <c r="Y184" i="1"/>
  <c r="Z230" i="1"/>
  <c r="Y230" i="1"/>
  <c r="Z205" i="1"/>
  <c r="Y205" i="1"/>
  <c r="Z220" i="1"/>
  <c r="Y220" i="1"/>
  <c r="Z177" i="1"/>
  <c r="Y177" i="1"/>
  <c r="Z204" i="1"/>
  <c r="Y204" i="1"/>
  <c r="Z172" i="1"/>
  <c r="Y172" i="1"/>
  <c r="Z226" i="1"/>
  <c r="Y226" i="1"/>
  <c r="N199" i="4"/>
  <c r="Z199" i="1"/>
  <c r="Y199" i="1"/>
  <c r="Z178" i="1"/>
  <c r="Y178" i="1"/>
  <c r="Z212" i="1"/>
  <c r="Y212" i="1"/>
  <c r="Z191" i="1"/>
  <c r="Y191" i="1"/>
  <c r="Z131" i="1"/>
  <c r="Y131" i="1"/>
  <c r="Z179" i="1"/>
  <c r="Y179" i="1"/>
  <c r="Z215" i="1"/>
  <c r="Y215" i="1"/>
  <c r="Z200" i="1"/>
  <c r="Y200" i="1"/>
  <c r="Z110" i="1"/>
  <c r="Y110" i="1"/>
  <c r="Z176" i="1"/>
  <c r="Y176" i="1"/>
  <c r="Z174" i="1"/>
  <c r="Y174" i="1"/>
  <c r="Z180" i="1"/>
  <c r="Y180" i="1"/>
  <c r="Z216" i="1"/>
  <c r="Y216" i="1"/>
  <c r="N202" i="4"/>
  <c r="Z202" i="1"/>
  <c r="Y202" i="1"/>
  <c r="Z207" i="1"/>
  <c r="Y207" i="1"/>
  <c r="M556" i="1"/>
  <c r="N181" i="1"/>
  <c r="N171" i="4" s="1"/>
  <c r="M39" i="1"/>
  <c r="M235" i="1" s="1"/>
  <c r="N31" i="4"/>
  <c r="AY314" i="1"/>
  <c r="M557" i="1" l="1"/>
  <c r="I200" i="4"/>
  <c r="H180" i="4"/>
  <c r="I175" i="4"/>
  <c r="K357" i="4"/>
  <c r="J357" i="4"/>
  <c r="H357" i="4"/>
  <c r="I357" i="4"/>
  <c r="T457" i="1"/>
  <c r="T458" i="1"/>
  <c r="N459" i="4" s="1"/>
  <c r="T459" i="1"/>
  <c r="T460" i="1"/>
  <c r="T461" i="1"/>
  <c r="T462" i="1"/>
  <c r="T465" i="1"/>
  <c r="T466" i="1"/>
  <c r="T468" i="1"/>
  <c r="T469" i="1"/>
  <c r="T470" i="1"/>
  <c r="T471" i="1"/>
  <c r="T472" i="1"/>
  <c r="T473" i="1"/>
  <c r="T478" i="1"/>
  <c r="T479" i="1"/>
  <c r="N480" i="4" s="1"/>
  <c r="T480" i="1"/>
  <c r="T455" i="1"/>
  <c r="T454" i="1"/>
  <c r="T482" i="1" l="1"/>
  <c r="M558" i="1"/>
  <c r="U330" i="1"/>
  <c r="L197" i="4" l="1"/>
  <c r="L196" i="4"/>
  <c r="L195" i="4"/>
  <c r="L194" i="4"/>
  <c r="L193" i="4"/>
  <c r="L192" i="4"/>
  <c r="L191" i="4"/>
  <c r="O191" i="4" s="1"/>
  <c r="L190" i="4"/>
  <c r="O190" i="4" s="1"/>
  <c r="L189" i="4"/>
  <c r="O189" i="4" s="1"/>
  <c r="U193" i="1" l="1"/>
  <c r="O194" i="4" s="1"/>
  <c r="L482" i="4"/>
  <c r="U481" i="1" l="1"/>
  <c r="O482" i="4" s="1"/>
  <c r="H223" i="4"/>
  <c r="P593" i="1" l="1"/>
  <c r="Q590" i="1"/>
  <c r="C34" i="6" l="1"/>
  <c r="L60" i="4"/>
  <c r="O60" i="4" s="1"/>
  <c r="L286" i="4"/>
  <c r="O286" i="4" s="1"/>
  <c r="L91" i="4"/>
  <c r="L92" i="4"/>
  <c r="L93" i="4"/>
  <c r="L94" i="4"/>
  <c r="L95" i="4"/>
  <c r="L96" i="4"/>
  <c r="L97" i="4"/>
  <c r="L98" i="4"/>
  <c r="L99" i="4"/>
  <c r="L100" i="4"/>
  <c r="L101" i="4"/>
  <c r="L103" i="4"/>
  <c r="L104" i="4"/>
  <c r="O104" i="4" s="1"/>
  <c r="L106" i="4"/>
  <c r="L107" i="4"/>
  <c r="Q107" i="4"/>
  <c r="L108" i="4"/>
  <c r="Q95" i="4" l="1"/>
  <c r="Q103" i="4"/>
  <c r="Q100" i="4"/>
  <c r="Q98" i="4"/>
  <c r="Q101" i="4"/>
  <c r="Q96" i="4"/>
  <c r="Q94" i="4"/>
  <c r="Q92" i="4"/>
  <c r="Q105" i="4"/>
  <c r="Q99" i="4"/>
  <c r="Q97" i="4"/>
  <c r="Q93" i="4"/>
  <c r="Q104" i="4"/>
  <c r="Q102" i="4"/>
  <c r="Q91" i="4"/>
  <c r="L122" i="4" l="1"/>
  <c r="T487" i="1"/>
  <c r="L491" i="4"/>
  <c r="L490" i="4"/>
  <c r="C9" i="20"/>
  <c r="B9" i="20"/>
  <c r="A9" i="20"/>
  <c r="E4" i="20"/>
  <c r="D4" i="20"/>
  <c r="B4" i="20"/>
  <c r="A4" i="20"/>
  <c r="A6" i="16"/>
  <c r="W423" i="15"/>
  <c r="R409" i="15"/>
  <c r="Q409" i="15"/>
  <c r="P409" i="15"/>
  <c r="O409" i="15"/>
  <c r="X406" i="15"/>
  <c r="W406" i="15"/>
  <c r="U406" i="15"/>
  <c r="U407" i="15" s="1"/>
  <c r="T406" i="15"/>
  <c r="T407" i="15" s="1"/>
  <c r="S406" i="15"/>
  <c r="S407" i="15" s="1"/>
  <c r="N406" i="15"/>
  <c r="N407" i="15" s="1"/>
  <c r="M406" i="15"/>
  <c r="M407" i="15" s="1"/>
  <c r="L406" i="15"/>
  <c r="L407" i="15" s="1"/>
  <c r="K406" i="15"/>
  <c r="K407" i="15" s="1"/>
  <c r="J406" i="15"/>
  <c r="J407" i="15" s="1"/>
  <c r="I406" i="15"/>
  <c r="I407" i="15" s="1"/>
  <c r="H406" i="15"/>
  <c r="H407" i="15" s="1"/>
  <c r="G406" i="15"/>
  <c r="G407" i="15" s="1"/>
  <c r="X393" i="15"/>
  <c r="W393" i="15"/>
  <c r="U393" i="15"/>
  <c r="T393" i="15"/>
  <c r="S393" i="15"/>
  <c r="N393" i="15"/>
  <c r="M393" i="15"/>
  <c r="L393" i="15"/>
  <c r="K393" i="15"/>
  <c r="J393" i="15"/>
  <c r="I393" i="15"/>
  <c r="H393" i="15"/>
  <c r="G393" i="15"/>
  <c r="X376" i="15"/>
  <c r="W376" i="15"/>
  <c r="U376" i="15"/>
  <c r="T376" i="15"/>
  <c r="S376" i="15"/>
  <c r="N376" i="15"/>
  <c r="M376" i="15"/>
  <c r="L376" i="15"/>
  <c r="K376" i="15"/>
  <c r="J376" i="15"/>
  <c r="I376" i="15"/>
  <c r="H376" i="15"/>
  <c r="G376" i="15"/>
  <c r="X371" i="15"/>
  <c r="W371" i="15"/>
  <c r="U371" i="15"/>
  <c r="T371" i="15"/>
  <c r="S371" i="15"/>
  <c r="N371" i="15"/>
  <c r="M371" i="15"/>
  <c r="L371" i="15"/>
  <c r="K371" i="15"/>
  <c r="J371" i="15"/>
  <c r="I371" i="15"/>
  <c r="H371" i="15"/>
  <c r="G371" i="15"/>
  <c r="X361" i="15"/>
  <c r="W361" i="15"/>
  <c r="U361" i="15"/>
  <c r="T361" i="15"/>
  <c r="S361" i="15"/>
  <c r="N361" i="15"/>
  <c r="M361" i="15"/>
  <c r="L361" i="15"/>
  <c r="K361" i="15"/>
  <c r="J361" i="15"/>
  <c r="I361" i="15"/>
  <c r="H361" i="15"/>
  <c r="G361" i="15"/>
  <c r="W334" i="15"/>
  <c r="U334" i="15"/>
  <c r="T334" i="15"/>
  <c r="S334" i="15"/>
  <c r="N334" i="15"/>
  <c r="M334" i="15"/>
  <c r="L334" i="15"/>
  <c r="K334" i="15"/>
  <c r="J334" i="15"/>
  <c r="I334" i="15"/>
  <c r="H334" i="15"/>
  <c r="G334" i="15"/>
  <c r="U315" i="15"/>
  <c r="T315" i="15"/>
  <c r="S315" i="15"/>
  <c r="N315" i="15"/>
  <c r="M315" i="15"/>
  <c r="L315" i="15"/>
  <c r="K315" i="15"/>
  <c r="J315" i="15"/>
  <c r="I315" i="15"/>
  <c r="H315" i="15"/>
  <c r="G315" i="15"/>
  <c r="W310" i="15"/>
  <c r="U310" i="15"/>
  <c r="T310" i="15"/>
  <c r="S310" i="15"/>
  <c r="N310" i="15"/>
  <c r="M310" i="15"/>
  <c r="L310" i="15"/>
  <c r="K310" i="15"/>
  <c r="J310" i="15"/>
  <c r="I310" i="15"/>
  <c r="H310" i="15"/>
  <c r="G310" i="15"/>
  <c r="X305" i="15"/>
  <c r="W305" i="15"/>
  <c r="U305" i="15"/>
  <c r="T305" i="15"/>
  <c r="S305" i="15"/>
  <c r="N305" i="15"/>
  <c r="M305" i="15"/>
  <c r="L305" i="15"/>
  <c r="K305" i="15"/>
  <c r="J305" i="15"/>
  <c r="I305" i="15"/>
  <c r="H305" i="15"/>
  <c r="G305" i="15"/>
  <c r="X300" i="15"/>
  <c r="W300" i="15"/>
  <c r="U300" i="15"/>
  <c r="T300" i="15"/>
  <c r="S300" i="15"/>
  <c r="N300" i="15"/>
  <c r="M300" i="15"/>
  <c r="L300" i="15"/>
  <c r="K300" i="15"/>
  <c r="J300" i="15"/>
  <c r="I300" i="15"/>
  <c r="H300" i="15"/>
  <c r="G300" i="15"/>
  <c r="X297" i="15"/>
  <c r="W297" i="15"/>
  <c r="U297" i="15"/>
  <c r="T297" i="15"/>
  <c r="S297" i="15"/>
  <c r="N297" i="15"/>
  <c r="M297" i="15"/>
  <c r="L297" i="15"/>
  <c r="K297" i="15"/>
  <c r="J297" i="15"/>
  <c r="I297" i="15"/>
  <c r="H297" i="15"/>
  <c r="G297" i="15"/>
  <c r="X268" i="15"/>
  <c r="W268" i="15"/>
  <c r="U268" i="15"/>
  <c r="T268" i="15"/>
  <c r="S268" i="15"/>
  <c r="N268" i="15"/>
  <c r="M268" i="15"/>
  <c r="L268" i="15"/>
  <c r="K268" i="15"/>
  <c r="J268" i="15"/>
  <c r="I268" i="15"/>
  <c r="H268" i="15"/>
  <c r="G268" i="15"/>
  <c r="X252" i="15"/>
  <c r="W252" i="15"/>
  <c r="U252" i="15"/>
  <c r="T252" i="15"/>
  <c r="S252" i="15"/>
  <c r="N252" i="15"/>
  <c r="M252" i="15"/>
  <c r="L252" i="15"/>
  <c r="K252" i="15"/>
  <c r="J252" i="15"/>
  <c r="I252" i="15"/>
  <c r="H252" i="15"/>
  <c r="G252" i="15"/>
  <c r="Z237" i="15"/>
  <c r="U236" i="15"/>
  <c r="T236" i="15"/>
  <c r="S236" i="15"/>
  <c r="N236" i="15"/>
  <c r="M236" i="15"/>
  <c r="L236" i="15"/>
  <c r="K236" i="15"/>
  <c r="J236" i="15"/>
  <c r="I236" i="15"/>
  <c r="H236" i="15"/>
  <c r="G236" i="15"/>
  <c r="W232" i="15"/>
  <c r="U232" i="15"/>
  <c r="T232" i="15"/>
  <c r="S232" i="15"/>
  <c r="N232" i="15"/>
  <c r="M232" i="15"/>
  <c r="L232" i="15"/>
  <c r="K232" i="15"/>
  <c r="J232" i="15"/>
  <c r="I232" i="15"/>
  <c r="H232" i="15"/>
  <c r="G232" i="15"/>
  <c r="X223" i="15"/>
  <c r="W223" i="15"/>
  <c r="U223" i="15"/>
  <c r="T223" i="15"/>
  <c r="S223" i="15"/>
  <c r="N223" i="15"/>
  <c r="M223" i="15"/>
  <c r="L223" i="15"/>
  <c r="K223" i="15"/>
  <c r="J223" i="15"/>
  <c r="I223" i="15"/>
  <c r="H223" i="15"/>
  <c r="G223" i="15"/>
  <c r="U212" i="15"/>
  <c r="T212" i="15"/>
  <c r="S212" i="15"/>
  <c r="N212" i="15"/>
  <c r="M212" i="15"/>
  <c r="L212" i="15"/>
  <c r="K212" i="15"/>
  <c r="J212" i="15"/>
  <c r="I212" i="15"/>
  <c r="H212" i="15"/>
  <c r="G212" i="15"/>
  <c r="X200" i="15"/>
  <c r="W200" i="15"/>
  <c r="U200" i="15"/>
  <c r="T200" i="15"/>
  <c r="S200" i="15"/>
  <c r="N200" i="15"/>
  <c r="M200" i="15"/>
  <c r="L200" i="15"/>
  <c r="K200" i="15"/>
  <c r="J200" i="15"/>
  <c r="I200" i="15"/>
  <c r="H200" i="15"/>
  <c r="G200" i="15"/>
  <c r="W178" i="15"/>
  <c r="Y177" i="15"/>
  <c r="U176" i="15"/>
  <c r="T176" i="15"/>
  <c r="S176" i="15"/>
  <c r="N176" i="15"/>
  <c r="M176" i="15"/>
  <c r="L176" i="15"/>
  <c r="K176" i="15"/>
  <c r="J176" i="15"/>
  <c r="I176" i="15"/>
  <c r="H176" i="15"/>
  <c r="G176" i="15"/>
  <c r="Z169" i="15"/>
  <c r="X169" i="15"/>
  <c r="W169" i="15"/>
  <c r="U169" i="15"/>
  <c r="T169" i="15"/>
  <c r="S169" i="15"/>
  <c r="L169" i="15"/>
  <c r="K169" i="15"/>
  <c r="J169" i="15"/>
  <c r="I169" i="15"/>
  <c r="H169" i="15"/>
  <c r="G169" i="15"/>
  <c r="Z159" i="15"/>
  <c r="X159" i="15"/>
  <c r="W159" i="15"/>
  <c r="U159" i="15"/>
  <c r="T159" i="15"/>
  <c r="S159" i="15"/>
  <c r="N159" i="15"/>
  <c r="M159" i="15"/>
  <c r="L159" i="15"/>
  <c r="K159" i="15"/>
  <c r="J159" i="15"/>
  <c r="I159" i="15"/>
  <c r="H159" i="15"/>
  <c r="G159" i="15"/>
  <c r="Z147" i="15"/>
  <c r="X147" i="15"/>
  <c r="W147" i="15"/>
  <c r="U147" i="15"/>
  <c r="T147" i="15"/>
  <c r="S147" i="15"/>
  <c r="N147" i="15"/>
  <c r="M147" i="15"/>
  <c r="L147" i="15"/>
  <c r="J147" i="15"/>
  <c r="I147" i="15"/>
  <c r="H147" i="15"/>
  <c r="G147" i="15"/>
  <c r="Z136" i="15"/>
  <c r="X136" i="15"/>
  <c r="W136" i="15"/>
  <c r="U136" i="15"/>
  <c r="T136" i="15"/>
  <c r="S136" i="15"/>
  <c r="N136" i="15"/>
  <c r="M136" i="15"/>
  <c r="L136" i="15"/>
  <c r="K136" i="15"/>
  <c r="J136" i="15"/>
  <c r="I136" i="15"/>
  <c r="H136" i="15"/>
  <c r="G136" i="15"/>
  <c r="Z130" i="15"/>
  <c r="X130" i="15"/>
  <c r="W130" i="15"/>
  <c r="U130" i="15"/>
  <c r="T130" i="15"/>
  <c r="S130" i="15"/>
  <c r="N130" i="15"/>
  <c r="M130" i="15"/>
  <c r="L130" i="15"/>
  <c r="K130" i="15"/>
  <c r="J130" i="15"/>
  <c r="I130" i="15"/>
  <c r="H130" i="15"/>
  <c r="G130" i="15"/>
  <c r="X117" i="15"/>
  <c r="W117" i="15"/>
  <c r="U117" i="15"/>
  <c r="T117" i="15"/>
  <c r="S117" i="15"/>
  <c r="N117" i="15"/>
  <c r="M117" i="15"/>
  <c r="L117" i="15"/>
  <c r="K117" i="15"/>
  <c r="J117" i="15"/>
  <c r="I117" i="15"/>
  <c r="H117" i="15"/>
  <c r="G117" i="15"/>
  <c r="Z98" i="15"/>
  <c r="X98" i="15"/>
  <c r="W98" i="15"/>
  <c r="U98" i="15"/>
  <c r="T98" i="15"/>
  <c r="S98" i="15"/>
  <c r="N98" i="15"/>
  <c r="M98" i="15"/>
  <c r="L98" i="15"/>
  <c r="K98" i="15"/>
  <c r="J98" i="15"/>
  <c r="I98" i="15"/>
  <c r="H98" i="15"/>
  <c r="G98" i="15"/>
  <c r="Z91" i="15"/>
  <c r="X91" i="15"/>
  <c r="W91" i="15"/>
  <c r="U91" i="15"/>
  <c r="T91" i="15"/>
  <c r="S91" i="15"/>
  <c r="N91" i="15"/>
  <c r="M91" i="15"/>
  <c r="L91" i="15"/>
  <c r="K91" i="15"/>
  <c r="J91" i="15"/>
  <c r="I91" i="15"/>
  <c r="H91" i="15"/>
  <c r="G91" i="15"/>
  <c r="Z69" i="15"/>
  <c r="X69" i="15"/>
  <c r="W69" i="15"/>
  <c r="U69" i="15"/>
  <c r="T69" i="15"/>
  <c r="S69" i="15"/>
  <c r="N69" i="15"/>
  <c r="M69" i="15"/>
  <c r="L69" i="15"/>
  <c r="K69" i="15"/>
  <c r="J69" i="15"/>
  <c r="I69" i="15"/>
  <c r="H69" i="15"/>
  <c r="G69" i="15"/>
  <c r="X54" i="15"/>
  <c r="W54" i="15"/>
  <c r="U54" i="15"/>
  <c r="T54" i="15"/>
  <c r="S54" i="15"/>
  <c r="N54" i="15"/>
  <c r="M54" i="15"/>
  <c r="L54" i="15"/>
  <c r="K54" i="15"/>
  <c r="J54" i="15"/>
  <c r="I54" i="15"/>
  <c r="H54" i="15"/>
  <c r="G54" i="15"/>
  <c r="Z46" i="15"/>
  <c r="X46" i="15"/>
  <c r="W46" i="15"/>
  <c r="U46" i="15"/>
  <c r="T46" i="15"/>
  <c r="S46" i="15"/>
  <c r="N46" i="15"/>
  <c r="M46" i="15"/>
  <c r="L46" i="15"/>
  <c r="K46" i="15"/>
  <c r="J46" i="15"/>
  <c r="I46" i="15"/>
  <c r="H46" i="15"/>
  <c r="G46" i="15"/>
  <c r="Z35" i="15"/>
  <c r="X35" i="15"/>
  <c r="W35" i="15"/>
  <c r="U35" i="15"/>
  <c r="T35" i="15"/>
  <c r="S35" i="15"/>
  <c r="N35" i="15"/>
  <c r="M35" i="15"/>
  <c r="L35" i="15"/>
  <c r="K35" i="15"/>
  <c r="J35" i="15"/>
  <c r="I35" i="15"/>
  <c r="H35" i="15"/>
  <c r="G35" i="15"/>
  <c r="Z26" i="15"/>
  <c r="X26" i="15"/>
  <c r="W26" i="15"/>
  <c r="U26" i="15"/>
  <c r="T26" i="15"/>
  <c r="S26" i="15"/>
  <c r="N26" i="15"/>
  <c r="M26" i="15"/>
  <c r="L26" i="15"/>
  <c r="K26" i="15"/>
  <c r="J26" i="15"/>
  <c r="I26" i="15"/>
  <c r="H26" i="15"/>
  <c r="G26" i="15"/>
  <c r="Z20" i="15"/>
  <c r="X20" i="15"/>
  <c r="W20" i="15"/>
  <c r="U20" i="15"/>
  <c r="T20" i="15"/>
  <c r="S20" i="15"/>
  <c r="N20" i="15"/>
  <c r="M20" i="15"/>
  <c r="L20" i="15"/>
  <c r="K20" i="15"/>
  <c r="J20" i="15"/>
  <c r="I20" i="15"/>
  <c r="H20" i="15"/>
  <c r="G20" i="15"/>
  <c r="Z16" i="15"/>
  <c r="X16" i="15"/>
  <c r="W16" i="15"/>
  <c r="U16" i="15"/>
  <c r="T16" i="15"/>
  <c r="S16" i="15"/>
  <c r="N16" i="15"/>
  <c r="M16" i="15"/>
  <c r="L16" i="15"/>
  <c r="K16" i="15"/>
  <c r="J16" i="15"/>
  <c r="I16" i="15"/>
  <c r="H16" i="15"/>
  <c r="G16" i="15"/>
  <c r="Z12" i="15"/>
  <c r="X12" i="15"/>
  <c r="W12" i="15"/>
  <c r="V12" i="15"/>
  <c r="U12" i="15"/>
  <c r="T12" i="15"/>
  <c r="S12" i="15"/>
  <c r="N12" i="15"/>
  <c r="M12" i="15"/>
  <c r="L12" i="15"/>
  <c r="K12" i="15"/>
  <c r="J12" i="15"/>
  <c r="I12" i="15"/>
  <c r="H12" i="15"/>
  <c r="G12" i="15"/>
  <c r="D34" i="6"/>
  <c r="H20" i="6"/>
  <c r="H15" i="6"/>
  <c r="L577" i="4"/>
  <c r="J573" i="4"/>
  <c r="L570" i="4"/>
  <c r="I570" i="4"/>
  <c r="N566" i="4"/>
  <c r="Q562" i="4"/>
  <c r="Q561" i="4"/>
  <c r="K556" i="4"/>
  <c r="J556" i="4"/>
  <c r="I556" i="4"/>
  <c r="H556" i="4"/>
  <c r="G556" i="4"/>
  <c r="L555" i="4"/>
  <c r="L554" i="4"/>
  <c r="L553" i="4"/>
  <c r="L552" i="4"/>
  <c r="B552" i="4"/>
  <c r="B553" i="4" s="1"/>
  <c r="L551" i="4"/>
  <c r="L550" i="4"/>
  <c r="J548" i="4"/>
  <c r="I548" i="4"/>
  <c r="H548" i="4"/>
  <c r="L547" i="4"/>
  <c r="Q546" i="4"/>
  <c r="L546" i="4"/>
  <c r="L545" i="4"/>
  <c r="L544" i="4"/>
  <c r="L543" i="4"/>
  <c r="L542" i="4"/>
  <c r="L541" i="4"/>
  <c r="L540" i="4"/>
  <c r="L539" i="4"/>
  <c r="L538" i="4"/>
  <c r="L537" i="4"/>
  <c r="L536" i="4"/>
  <c r="L535" i="4"/>
  <c r="L534" i="4"/>
  <c r="L532" i="4"/>
  <c r="L531" i="4"/>
  <c r="Q527" i="4"/>
  <c r="Q526" i="4"/>
  <c r="K526" i="4"/>
  <c r="J526" i="4"/>
  <c r="I526" i="4"/>
  <c r="H526" i="4"/>
  <c r="Q525" i="4"/>
  <c r="L525" i="4"/>
  <c r="U524" i="1" s="1"/>
  <c r="O525" i="4" s="1"/>
  <c r="L524" i="4"/>
  <c r="L523" i="4"/>
  <c r="L522" i="4"/>
  <c r="U521" i="1" s="1"/>
  <c r="L521" i="4"/>
  <c r="L520" i="4"/>
  <c r="L519" i="4"/>
  <c r="L518" i="4"/>
  <c r="L517" i="4"/>
  <c r="U516" i="1" s="1"/>
  <c r="L516" i="4"/>
  <c r="L515" i="4"/>
  <c r="L514" i="4"/>
  <c r="L513" i="4"/>
  <c r="L512" i="4"/>
  <c r="L511" i="4"/>
  <c r="K509" i="4"/>
  <c r="J509" i="4"/>
  <c r="I509" i="4"/>
  <c r="H509" i="4"/>
  <c r="L508" i="4"/>
  <c r="Q507" i="4"/>
  <c r="L507" i="4"/>
  <c r="L506" i="4"/>
  <c r="L505" i="4"/>
  <c r="L504" i="4"/>
  <c r="L503" i="4"/>
  <c r="L502" i="4"/>
  <c r="L501" i="4"/>
  <c r="L500" i="4"/>
  <c r="L499" i="4"/>
  <c r="K497" i="4"/>
  <c r="J497" i="4"/>
  <c r="H497" i="4"/>
  <c r="L496" i="4"/>
  <c r="Q495" i="4"/>
  <c r="L494" i="4"/>
  <c r="L493" i="4"/>
  <c r="L492" i="4"/>
  <c r="L489" i="4"/>
  <c r="L488" i="4"/>
  <c r="L487" i="4"/>
  <c r="L486" i="4"/>
  <c r="L485" i="4"/>
  <c r="A485" i="4"/>
  <c r="K483" i="4"/>
  <c r="J483" i="4"/>
  <c r="I483" i="4"/>
  <c r="H483" i="4"/>
  <c r="F483" i="4"/>
  <c r="Q481" i="4"/>
  <c r="L481" i="4"/>
  <c r="L480" i="4"/>
  <c r="L479" i="4"/>
  <c r="L478" i="4"/>
  <c r="L477" i="4"/>
  <c r="L476" i="4"/>
  <c r="L475" i="4"/>
  <c r="L474" i="4"/>
  <c r="L473" i="4"/>
  <c r="L472" i="4"/>
  <c r="L471" i="4"/>
  <c r="L470" i="4"/>
  <c r="L469" i="4"/>
  <c r="L468" i="4"/>
  <c r="L467" i="4"/>
  <c r="Q464" i="4" s="1"/>
  <c r="L466" i="4"/>
  <c r="L465" i="4"/>
  <c r="L464" i="4"/>
  <c r="L463" i="4"/>
  <c r="L462" i="4"/>
  <c r="L461" i="4"/>
  <c r="L460" i="4"/>
  <c r="L459" i="4"/>
  <c r="L458" i="4"/>
  <c r="O458" i="4" s="1"/>
  <c r="L457" i="4"/>
  <c r="O457" i="4" s="1"/>
  <c r="L456" i="4"/>
  <c r="L455" i="4"/>
  <c r="Q451" i="4"/>
  <c r="K451" i="4"/>
  <c r="J451" i="4"/>
  <c r="I451" i="4"/>
  <c r="H451" i="4"/>
  <c r="Q450" i="4"/>
  <c r="L450" i="4"/>
  <c r="L449" i="4"/>
  <c r="L448" i="4"/>
  <c r="L447" i="4"/>
  <c r="L446" i="4"/>
  <c r="L445" i="4"/>
  <c r="L444" i="4"/>
  <c r="L443" i="4"/>
  <c r="L442" i="4"/>
  <c r="L441" i="4"/>
  <c r="U440" i="1" s="1"/>
  <c r="L440" i="4"/>
  <c r="L439" i="4"/>
  <c r="K437" i="4"/>
  <c r="J437" i="4"/>
  <c r="I437" i="4"/>
  <c r="H437" i="4"/>
  <c r="L436" i="4"/>
  <c r="Q435" i="4"/>
  <c r="L435" i="4"/>
  <c r="L434" i="4"/>
  <c r="L433" i="4"/>
  <c r="L432" i="4"/>
  <c r="B432" i="4"/>
  <c r="B433" i="4" s="1"/>
  <c r="B439" i="4" s="1"/>
  <c r="B445" i="4" s="1"/>
  <c r="B446" i="4" s="1"/>
  <c r="L431" i="4"/>
  <c r="L430" i="4"/>
  <c r="L429" i="4"/>
  <c r="K427" i="4"/>
  <c r="J427" i="4"/>
  <c r="I427" i="4"/>
  <c r="H427" i="4"/>
  <c r="L426" i="4"/>
  <c r="Q425" i="4"/>
  <c r="L425" i="4"/>
  <c r="L424" i="4"/>
  <c r="O424" i="4" s="1"/>
  <c r="L423" i="4"/>
  <c r="L422" i="4"/>
  <c r="L421" i="4"/>
  <c r="B421" i="4"/>
  <c r="B422" i="4" s="1"/>
  <c r="B425" i="4" s="1"/>
  <c r="A421" i="4"/>
  <c r="A422" i="4" s="1"/>
  <c r="A425" i="4" s="1"/>
  <c r="L420" i="4"/>
  <c r="K418" i="4"/>
  <c r="J418" i="4"/>
  <c r="I418" i="4"/>
  <c r="H418" i="4"/>
  <c r="L417" i="4"/>
  <c r="Q416" i="4"/>
  <c r="L416" i="4"/>
  <c r="L415" i="4"/>
  <c r="L414" i="4"/>
  <c r="L413" i="4"/>
  <c r="L412" i="4"/>
  <c r="L411" i="4"/>
  <c r="L410" i="4"/>
  <c r="L409" i="4"/>
  <c r="L408" i="4"/>
  <c r="L407" i="4"/>
  <c r="L406" i="4"/>
  <c r="L405" i="4"/>
  <c r="L404" i="4"/>
  <c r="L403" i="4"/>
  <c r="L402" i="4"/>
  <c r="L401" i="4"/>
  <c r="L400" i="4"/>
  <c r="K398" i="4"/>
  <c r="J398" i="4"/>
  <c r="I398" i="4"/>
  <c r="H398" i="4"/>
  <c r="L397" i="4"/>
  <c r="Q396" i="4"/>
  <c r="L396" i="4"/>
  <c r="L395" i="4"/>
  <c r="K393" i="4"/>
  <c r="J393" i="4"/>
  <c r="I393" i="4"/>
  <c r="H393" i="4"/>
  <c r="L392" i="4"/>
  <c r="Q391" i="4"/>
  <c r="L391" i="4"/>
  <c r="L390" i="4"/>
  <c r="L389" i="4"/>
  <c r="L388" i="4"/>
  <c r="K386" i="4"/>
  <c r="J386" i="4"/>
  <c r="I386" i="4"/>
  <c r="H386" i="4"/>
  <c r="L385" i="4"/>
  <c r="Q384" i="4"/>
  <c r="L384" i="4"/>
  <c r="L383" i="4"/>
  <c r="L382" i="4"/>
  <c r="L381" i="4"/>
  <c r="L380" i="4"/>
  <c r="L379" i="4"/>
  <c r="L378" i="4"/>
  <c r="L377" i="4"/>
  <c r="L376" i="4"/>
  <c r="L375" i="4"/>
  <c r="L374" i="4"/>
  <c r="L373" i="4"/>
  <c r="L372" i="4"/>
  <c r="L371" i="4"/>
  <c r="L370" i="4"/>
  <c r="L369" i="4"/>
  <c r="L368" i="4"/>
  <c r="L367" i="4"/>
  <c r="L366" i="4"/>
  <c r="L365" i="4"/>
  <c r="U363" i="1"/>
  <c r="O364" i="4" s="1"/>
  <c r="L363" i="4"/>
  <c r="L362" i="4"/>
  <c r="L361" i="4"/>
  <c r="Q357" i="4"/>
  <c r="Q356" i="4"/>
  <c r="L356" i="4"/>
  <c r="L355" i="4"/>
  <c r="L354" i="4"/>
  <c r="L353" i="4"/>
  <c r="L352" i="4"/>
  <c r="L351" i="4"/>
  <c r="L350" i="4"/>
  <c r="L349" i="4"/>
  <c r="L348" i="4"/>
  <c r="L347" i="4"/>
  <c r="L346" i="4"/>
  <c r="L345" i="4"/>
  <c r="L344" i="4"/>
  <c r="L343" i="4"/>
  <c r="L342" i="4"/>
  <c r="L341" i="4"/>
  <c r="L340" i="4"/>
  <c r="L339" i="4"/>
  <c r="L338" i="4"/>
  <c r="L337" i="4"/>
  <c r="L336" i="4"/>
  <c r="B336" i="4"/>
  <c r="B338" i="4" s="1"/>
  <c r="B339" i="4" s="1"/>
  <c r="B345" i="4" s="1"/>
  <c r="B348" i="4" s="1"/>
  <c r="B352" i="4" s="1"/>
  <c r="L335" i="4"/>
  <c r="L334" i="4"/>
  <c r="O334" i="4" s="1"/>
  <c r="K332" i="4"/>
  <c r="J332" i="4"/>
  <c r="I332" i="4"/>
  <c r="H332" i="4"/>
  <c r="G332" i="4"/>
  <c r="L331" i="4"/>
  <c r="O331" i="4" s="1"/>
  <c r="Q330" i="4"/>
  <c r="L330" i="4"/>
  <c r="L329" i="4"/>
  <c r="L328" i="4"/>
  <c r="O328" i="4" s="1"/>
  <c r="L327" i="4"/>
  <c r="L326" i="4"/>
  <c r="L325" i="4"/>
  <c r="L324" i="4"/>
  <c r="L323" i="4"/>
  <c r="B323" i="4"/>
  <c r="L322" i="4"/>
  <c r="O322" i="4" s="1"/>
  <c r="L321" i="4"/>
  <c r="O321" i="4" s="1"/>
  <c r="L320" i="4"/>
  <c r="L319" i="4"/>
  <c r="L318" i="4"/>
  <c r="Q314" i="4"/>
  <c r="K314" i="4"/>
  <c r="J314" i="4"/>
  <c r="I314" i="4"/>
  <c r="H314" i="4"/>
  <c r="Q313" i="4"/>
  <c r="L313" i="4"/>
  <c r="L312" i="4"/>
  <c r="L311" i="4"/>
  <c r="L310" i="4"/>
  <c r="L309" i="4"/>
  <c r="L308" i="4"/>
  <c r="L307" i="4"/>
  <c r="L306" i="4"/>
  <c r="L305" i="4"/>
  <c r="L304" i="4"/>
  <c r="L303" i="4"/>
  <c r="L302" i="4"/>
  <c r="L301" i="4"/>
  <c r="L300" i="4"/>
  <c r="L299" i="4"/>
  <c r="L298" i="4"/>
  <c r="K296" i="4"/>
  <c r="J296" i="4"/>
  <c r="I296" i="4"/>
  <c r="H296" i="4"/>
  <c r="L295" i="4"/>
  <c r="Q294" i="4"/>
  <c r="L294" i="4"/>
  <c r="L293" i="4"/>
  <c r="L292" i="4"/>
  <c r="L291" i="4"/>
  <c r="L290" i="4"/>
  <c r="L289" i="4"/>
  <c r="K287" i="4"/>
  <c r="J287" i="4"/>
  <c r="I287" i="4"/>
  <c r="H287" i="4"/>
  <c r="Q285" i="4"/>
  <c r="L285" i="4"/>
  <c r="L284" i="4"/>
  <c r="L283" i="4"/>
  <c r="L282" i="4"/>
  <c r="L281" i="4"/>
  <c r="L280" i="4"/>
  <c r="L279" i="4"/>
  <c r="L278" i="4"/>
  <c r="K276" i="4"/>
  <c r="J276" i="4"/>
  <c r="I276" i="4"/>
  <c r="L275" i="4"/>
  <c r="Q274" i="4"/>
  <c r="L274" i="4"/>
  <c r="L273" i="4"/>
  <c r="L272" i="4"/>
  <c r="L271" i="4"/>
  <c r="L270" i="4"/>
  <c r="L269" i="4"/>
  <c r="L268" i="4"/>
  <c r="L267" i="4"/>
  <c r="L266" i="4"/>
  <c r="L265" i="4"/>
  <c r="L264" i="4"/>
  <c r="L263" i="4"/>
  <c r="L262" i="4"/>
  <c r="L261" i="4"/>
  <c r="H260" i="4"/>
  <c r="L260" i="4" s="1"/>
  <c r="B260" i="4"/>
  <c r="B263" i="4" s="1"/>
  <c r="B266" i="4" s="1"/>
  <c r="B268" i="4" s="1"/>
  <c r="B271" i="4" s="1"/>
  <c r="B273" i="4" s="1"/>
  <c r="B275" i="4" s="1"/>
  <c r="B278" i="4" s="1"/>
  <c r="B282" i="4" s="1"/>
  <c r="B284" i="4" s="1"/>
  <c r="B289" i="4" s="1"/>
  <c r="B290" i="4" s="1"/>
  <c r="B291" i="4" s="1"/>
  <c r="B293" i="4" s="1"/>
  <c r="B298" i="4" s="1"/>
  <c r="B300" i="4" s="1"/>
  <c r="B302" i="4" s="1"/>
  <c r="B304" i="4" s="1"/>
  <c r="K258" i="4"/>
  <c r="J258" i="4"/>
  <c r="I258" i="4"/>
  <c r="H258" i="4"/>
  <c r="L257" i="4"/>
  <c r="Q256" i="4"/>
  <c r="L256" i="4"/>
  <c r="L255" i="4"/>
  <c r="L254" i="4"/>
  <c r="L253" i="4"/>
  <c r="L252" i="4"/>
  <c r="L251" i="4"/>
  <c r="Q247" i="4"/>
  <c r="L249" i="4"/>
  <c r="L248" i="4"/>
  <c r="L247" i="4"/>
  <c r="L246" i="4"/>
  <c r="A246" i="4"/>
  <c r="A248" i="4" s="1"/>
  <c r="A253" i="4" s="1"/>
  <c r="A260" i="4" s="1"/>
  <c r="A263" i="4" s="1"/>
  <c r="A266" i="4" s="1"/>
  <c r="A268" i="4" s="1"/>
  <c r="A271" i="4" s="1"/>
  <c r="A273" i="4" s="1"/>
  <c r="A275" i="4" s="1"/>
  <c r="A278" i="4" s="1"/>
  <c r="A282" i="4" s="1"/>
  <c r="A284" i="4" s="1"/>
  <c r="A289" i="4" s="1"/>
  <c r="A290" i="4" s="1"/>
  <c r="A291" i="4" s="1"/>
  <c r="A293" i="4" s="1"/>
  <c r="A298" i="4" s="1"/>
  <c r="A300" i="4" s="1"/>
  <c r="A302" i="4" s="1"/>
  <c r="A304" i="4" s="1"/>
  <c r="L245" i="4"/>
  <c r="L244" i="4"/>
  <c r="L243" i="4"/>
  <c r="L242" i="4"/>
  <c r="B242" i="4"/>
  <c r="B246" i="4" s="1"/>
  <c r="B248" i="4" s="1"/>
  <c r="L241" i="4"/>
  <c r="L240" i="4"/>
  <c r="L239" i="4"/>
  <c r="Q235" i="4"/>
  <c r="Q234" i="4"/>
  <c r="K234" i="4"/>
  <c r="J234" i="4"/>
  <c r="I234" i="4"/>
  <c r="H234" i="4"/>
  <c r="L233" i="4"/>
  <c r="L232" i="4"/>
  <c r="L231" i="4"/>
  <c r="L230" i="4"/>
  <c r="L229" i="4"/>
  <c r="L228" i="4"/>
  <c r="L227" i="4"/>
  <c r="N227" i="4"/>
  <c r="L226" i="4"/>
  <c r="L225" i="4"/>
  <c r="L224" i="4"/>
  <c r="L223" i="4"/>
  <c r="L222" i="4"/>
  <c r="L221" i="4"/>
  <c r="L220" i="4"/>
  <c r="L219" i="4"/>
  <c r="L218" i="4"/>
  <c r="L217" i="4"/>
  <c r="L216" i="4"/>
  <c r="K214" i="4"/>
  <c r="J214" i="4"/>
  <c r="I214" i="4"/>
  <c r="H214" i="4"/>
  <c r="L213" i="4"/>
  <c r="Q212" i="4"/>
  <c r="L212" i="4"/>
  <c r="L211" i="4"/>
  <c r="L210" i="4"/>
  <c r="L209" i="4"/>
  <c r="L208" i="4"/>
  <c r="L207" i="4"/>
  <c r="L206" i="4"/>
  <c r="N206" i="4"/>
  <c r="L205" i="4"/>
  <c r="N205" i="4"/>
  <c r="L204" i="4"/>
  <c r="U203" i="1" s="1"/>
  <c r="O204" i="4" s="1"/>
  <c r="L203" i="4"/>
  <c r="L202" i="4"/>
  <c r="O202" i="4" s="1"/>
  <c r="L201" i="4"/>
  <c r="L200" i="4"/>
  <c r="K198" i="4"/>
  <c r="J198" i="4"/>
  <c r="I198" i="4"/>
  <c r="H198" i="4"/>
  <c r="U196" i="1"/>
  <c r="O197" i="4" s="1"/>
  <c r="Q196" i="4"/>
  <c r="V193" i="1"/>
  <c r="U192" i="1"/>
  <c r="O193" i="4" s="1"/>
  <c r="W189" i="4"/>
  <c r="T189" i="4"/>
  <c r="L188" i="4"/>
  <c r="L187" i="4"/>
  <c r="L186" i="4"/>
  <c r="L185" i="4"/>
  <c r="L184" i="4"/>
  <c r="A184" i="4"/>
  <c r="A185" i="4" s="1"/>
  <c r="A186" i="4" s="1"/>
  <c r="A192" i="4" s="1"/>
  <c r="A194" i="4" s="1"/>
  <c r="A195" i="4" s="1"/>
  <c r="A200" i="4" s="1"/>
  <c r="A201" i="4" s="1"/>
  <c r="A203" i="4" s="1"/>
  <c r="A205" i="4" s="1"/>
  <c r="A206" i="4" s="1"/>
  <c r="A208" i="4" s="1"/>
  <c r="A211" i="4" s="1"/>
  <c r="A213" i="4" s="1"/>
  <c r="A216" i="4" s="1"/>
  <c r="A217" i="4" s="1"/>
  <c r="A218" i="4" s="1"/>
  <c r="A221" i="4" s="1"/>
  <c r="A223" i="4" s="1"/>
  <c r="A225" i="4" s="1"/>
  <c r="A227" i="4" s="1"/>
  <c r="A229" i="4" s="1"/>
  <c r="A230" i="4" s="1"/>
  <c r="A231" i="4" s="1"/>
  <c r="A232" i="4" s="1"/>
  <c r="K182" i="4"/>
  <c r="J182" i="4"/>
  <c r="I182" i="4"/>
  <c r="H182" i="4"/>
  <c r="G182" i="4"/>
  <c r="L181" i="4"/>
  <c r="Q180" i="4"/>
  <c r="L180" i="4"/>
  <c r="L179" i="4"/>
  <c r="L178" i="4"/>
  <c r="L177" i="4"/>
  <c r="L176" i="4"/>
  <c r="L175" i="4"/>
  <c r="L174" i="4"/>
  <c r="L173" i="4"/>
  <c r="Q169" i="4"/>
  <c r="K169" i="4"/>
  <c r="J169" i="4"/>
  <c r="I169" i="4"/>
  <c r="H169" i="4"/>
  <c r="G169" i="4"/>
  <c r="Q168" i="4"/>
  <c r="L168" i="4"/>
  <c r="L167" i="4"/>
  <c r="L166" i="4"/>
  <c r="L165" i="4"/>
  <c r="L164" i="4"/>
  <c r="L163" i="4"/>
  <c r="L162" i="4"/>
  <c r="K160" i="4"/>
  <c r="J160" i="4"/>
  <c r="I160" i="4"/>
  <c r="H160" i="4"/>
  <c r="L159" i="4"/>
  <c r="Q158" i="4"/>
  <c r="L158" i="4"/>
  <c r="U157" i="1" s="1"/>
  <c r="L157" i="4"/>
  <c r="L156" i="4"/>
  <c r="L155" i="4"/>
  <c r="L154" i="4"/>
  <c r="L153" i="4"/>
  <c r="L152" i="4"/>
  <c r="U151" i="1" s="1"/>
  <c r="L151" i="4"/>
  <c r="L150" i="4"/>
  <c r="L149" i="4"/>
  <c r="U148" i="1" s="1"/>
  <c r="O149" i="4" s="1"/>
  <c r="K147" i="4"/>
  <c r="J147" i="4"/>
  <c r="I147" i="4"/>
  <c r="H147" i="4"/>
  <c r="L146" i="4"/>
  <c r="Q145" i="4"/>
  <c r="L145" i="4"/>
  <c r="L144" i="4"/>
  <c r="L143" i="4"/>
  <c r="L142" i="4"/>
  <c r="L141" i="4"/>
  <c r="L140" i="4"/>
  <c r="L139" i="4"/>
  <c r="L138" i="4"/>
  <c r="U137" i="1" s="1"/>
  <c r="O138" i="4" s="1"/>
  <c r="L137" i="4"/>
  <c r="L136" i="4"/>
  <c r="L135" i="4"/>
  <c r="L134" i="4"/>
  <c r="L133" i="4"/>
  <c r="L132" i="4"/>
  <c r="U131" i="1" s="1"/>
  <c r="O132" i="4" s="1"/>
  <c r="L131" i="4"/>
  <c r="L130" i="4"/>
  <c r="L129" i="4"/>
  <c r="L128" i="4"/>
  <c r="L127" i="4"/>
  <c r="K125" i="4"/>
  <c r="J125" i="4"/>
  <c r="I125" i="4"/>
  <c r="H125" i="4"/>
  <c r="L124" i="4"/>
  <c r="Q123" i="4"/>
  <c r="L123" i="4"/>
  <c r="L121" i="4"/>
  <c r="L120" i="4"/>
  <c r="L119" i="4"/>
  <c r="L118" i="4"/>
  <c r="L117" i="4"/>
  <c r="L116" i="4"/>
  <c r="L115" i="4"/>
  <c r="L114" i="4"/>
  <c r="L113" i="4"/>
  <c r="L112" i="4"/>
  <c r="L111" i="4"/>
  <c r="K109" i="4"/>
  <c r="J109" i="4"/>
  <c r="I109" i="4"/>
  <c r="H109" i="4"/>
  <c r="A100" i="4"/>
  <c r="A101" i="4" s="1"/>
  <c r="A104" i="4" s="1"/>
  <c r="A105" i="4" s="1"/>
  <c r="A111" i="4" s="1"/>
  <c r="A114" i="4" s="1"/>
  <c r="A116" i="4" s="1"/>
  <c r="A123" i="4" s="1"/>
  <c r="A127" i="4" s="1"/>
  <c r="A129" i="4" s="1"/>
  <c r="A132" i="4" s="1"/>
  <c r="A133" i="4" s="1"/>
  <c r="A138" i="4" s="1"/>
  <c r="A141" i="4" s="1"/>
  <c r="A144" i="4" s="1"/>
  <c r="A149" i="4" s="1"/>
  <c r="A151" i="4" s="1"/>
  <c r="A157" i="4" s="1"/>
  <c r="A162" i="4" s="1"/>
  <c r="A163" i="4" s="1"/>
  <c r="A165" i="4" s="1"/>
  <c r="A168" i="4" s="1"/>
  <c r="A173" i="4" s="1"/>
  <c r="A175" i="4" s="1"/>
  <c r="A176" i="4" s="1"/>
  <c r="A177" i="4" s="1"/>
  <c r="A178" i="4" s="1"/>
  <c r="A179" i="4" s="1"/>
  <c r="A180" i="4" s="1"/>
  <c r="U92" i="1"/>
  <c r="B93" i="4"/>
  <c r="B96" i="4" s="1"/>
  <c r="B100" i="4" s="1"/>
  <c r="B101" i="4" s="1"/>
  <c r="B104" i="4" s="1"/>
  <c r="B105" i="4" s="1"/>
  <c r="B111" i="4" s="1"/>
  <c r="B114" i="4" s="1"/>
  <c r="B116" i="4" s="1"/>
  <c r="B123" i="4" s="1"/>
  <c r="B127" i="4" s="1"/>
  <c r="B132" i="4" s="1"/>
  <c r="B133" i="4" s="1"/>
  <c r="B138" i="4" s="1"/>
  <c r="B141" i="4" s="1"/>
  <c r="B149" i="4" s="1"/>
  <c r="B151" i="4" s="1"/>
  <c r="B157" i="4" s="1"/>
  <c r="B162" i="4" s="1"/>
  <c r="B163" i="4" s="1"/>
  <c r="B165" i="4" s="1"/>
  <c r="B168" i="4" s="1"/>
  <c r="B173" i="4" s="1"/>
  <c r="B175" i="4" s="1"/>
  <c r="B176" i="4" s="1"/>
  <c r="B177" i="4" s="1"/>
  <c r="B178" i="4" s="1"/>
  <c r="B179" i="4" s="1"/>
  <c r="B180" i="4" s="1"/>
  <c r="B184" i="4" s="1"/>
  <c r="B185" i="4" s="1"/>
  <c r="B186" i="4" s="1"/>
  <c r="B192" i="4" s="1"/>
  <c r="B194" i="4" s="1"/>
  <c r="B195" i="4" s="1"/>
  <c r="B200" i="4" s="1"/>
  <c r="B201" i="4" s="1"/>
  <c r="B203" i="4" s="1"/>
  <c r="B205" i="4" s="1"/>
  <c r="B206" i="4" s="1"/>
  <c r="B208" i="4" s="1"/>
  <c r="B211" i="4" s="1"/>
  <c r="B216" i="4" s="1"/>
  <c r="B217" i="4" s="1"/>
  <c r="B218" i="4" s="1"/>
  <c r="B221" i="4" s="1"/>
  <c r="B223" i="4" s="1"/>
  <c r="B225" i="4" s="1"/>
  <c r="B227" i="4" s="1"/>
  <c r="B229" i="4" s="1"/>
  <c r="B230" i="4" s="1"/>
  <c r="B231" i="4" s="1"/>
  <c r="B232" i="4" s="1"/>
  <c r="Q87" i="4"/>
  <c r="K87" i="4"/>
  <c r="J87" i="4"/>
  <c r="I87" i="4"/>
  <c r="H87" i="4"/>
  <c r="Q86" i="4"/>
  <c r="L86" i="4"/>
  <c r="L85" i="4"/>
  <c r="L84" i="4"/>
  <c r="L83" i="4"/>
  <c r="L82" i="4"/>
  <c r="L81" i="4"/>
  <c r="L80" i="4"/>
  <c r="L79" i="4"/>
  <c r="L78" i="4"/>
  <c r="L77" i="4"/>
  <c r="L76" i="4"/>
  <c r="L75" i="4"/>
  <c r="L74" i="4"/>
  <c r="L73" i="4"/>
  <c r="K71" i="4"/>
  <c r="J71" i="4"/>
  <c r="I71" i="4"/>
  <c r="H71" i="4"/>
  <c r="L70" i="4"/>
  <c r="Q69" i="4"/>
  <c r="L69" i="4"/>
  <c r="L68" i="4"/>
  <c r="L67" i="4"/>
  <c r="L66" i="4"/>
  <c r="L65" i="4"/>
  <c r="U64" i="1" s="1"/>
  <c r="L63" i="4"/>
  <c r="K61" i="4"/>
  <c r="J61" i="4"/>
  <c r="I61" i="4"/>
  <c r="H61" i="4"/>
  <c r="Q59" i="4"/>
  <c r="L59" i="4"/>
  <c r="L58" i="4"/>
  <c r="L57" i="4"/>
  <c r="L56" i="4"/>
  <c r="L55" i="4"/>
  <c r="O55" i="4" s="1"/>
  <c r="L54" i="4"/>
  <c r="O54" i="4" s="1"/>
  <c r="L53" i="4"/>
  <c r="O53" i="4" s="1"/>
  <c r="L52" i="4"/>
  <c r="O52" i="4" s="1"/>
  <c r="K50" i="4"/>
  <c r="J50" i="4"/>
  <c r="I50" i="4"/>
  <c r="H50" i="4"/>
  <c r="Q48" i="4"/>
  <c r="L48" i="4"/>
  <c r="O48" i="4" s="1"/>
  <c r="L47" i="4"/>
  <c r="O47" i="4" s="1"/>
  <c r="L46" i="4"/>
  <c r="O46" i="4" s="1"/>
  <c r="L45" i="4"/>
  <c r="O45" i="4" s="1"/>
  <c r="L44" i="4"/>
  <c r="U43" i="1" s="1"/>
  <c r="L43" i="4"/>
  <c r="Q39" i="4"/>
  <c r="K39" i="4"/>
  <c r="J39" i="4"/>
  <c r="I39" i="4"/>
  <c r="H39" i="4"/>
  <c r="Q38" i="4"/>
  <c r="B36" i="4"/>
  <c r="B38" i="4" s="1"/>
  <c r="A36" i="4"/>
  <c r="A38" i="4" s="1"/>
  <c r="L34" i="4"/>
  <c r="U32" i="1"/>
  <c r="B32" i="4"/>
  <c r="K30" i="4"/>
  <c r="J30" i="4"/>
  <c r="I30" i="4"/>
  <c r="Q28" i="4"/>
  <c r="U27" i="1"/>
  <c r="V27" i="1" s="1"/>
  <c r="U26" i="1"/>
  <c r="J25" i="4"/>
  <c r="I25" i="4"/>
  <c r="H25" i="4"/>
  <c r="Q23" i="4"/>
  <c r="J15" i="4"/>
  <c r="I15" i="4"/>
  <c r="H15" i="4"/>
  <c r="G15" i="4"/>
  <c r="Q13" i="4"/>
  <c r="A13" i="4"/>
  <c r="A14" i="4" s="1"/>
  <c r="S567" i="1"/>
  <c r="F565" i="1"/>
  <c r="O563" i="1"/>
  <c r="O561" i="1"/>
  <c r="J559" i="1"/>
  <c r="K555" i="1"/>
  <c r="J555" i="1"/>
  <c r="I555" i="1"/>
  <c r="G555" i="1"/>
  <c r="T554" i="1"/>
  <c r="T553" i="1"/>
  <c r="T552" i="1"/>
  <c r="N552" i="1"/>
  <c r="H552" i="1"/>
  <c r="T551" i="1"/>
  <c r="L551" i="1"/>
  <c r="N551" i="1" s="1"/>
  <c r="H551" i="1"/>
  <c r="B551" i="1"/>
  <c r="B552" i="1" s="1"/>
  <c r="T550" i="1"/>
  <c r="T549" i="1"/>
  <c r="L549" i="1"/>
  <c r="N549" i="1" s="1"/>
  <c r="H549" i="1"/>
  <c r="K547" i="1"/>
  <c r="J547" i="1"/>
  <c r="I547" i="1"/>
  <c r="G547" i="1"/>
  <c r="T546" i="1"/>
  <c r="T545" i="1"/>
  <c r="L545" i="1"/>
  <c r="N545" i="1" s="1"/>
  <c r="H545" i="1"/>
  <c r="T544" i="1"/>
  <c r="T543" i="1"/>
  <c r="T542" i="1"/>
  <c r="T541" i="1"/>
  <c r="T540" i="1"/>
  <c r="L540" i="1"/>
  <c r="H540" i="1"/>
  <c r="T539" i="1"/>
  <c r="T538" i="1"/>
  <c r="T537" i="1"/>
  <c r="T536" i="1"/>
  <c r="L536" i="1"/>
  <c r="N536" i="1" s="1"/>
  <c r="H536" i="1"/>
  <c r="L534" i="1"/>
  <c r="N534" i="1" s="1"/>
  <c r="H534" i="1"/>
  <c r="T533" i="1"/>
  <c r="T532" i="1"/>
  <c r="T531" i="1"/>
  <c r="L531" i="1"/>
  <c r="N531" i="1" s="1"/>
  <c r="N528" i="4" s="1"/>
  <c r="H531" i="1"/>
  <c r="T530" i="1"/>
  <c r="L530" i="1"/>
  <c r="N530" i="1" s="1"/>
  <c r="H530" i="1"/>
  <c r="U529" i="1"/>
  <c r="O530" i="4" s="1"/>
  <c r="T529" i="1"/>
  <c r="L529" i="1"/>
  <c r="N529" i="1" s="1"/>
  <c r="H529" i="1"/>
  <c r="K525" i="1"/>
  <c r="J525" i="1"/>
  <c r="I525" i="1"/>
  <c r="H525" i="1"/>
  <c r="G525" i="1"/>
  <c r="T523" i="1"/>
  <c r="L523" i="1"/>
  <c r="N523" i="1" s="1"/>
  <c r="T522" i="1"/>
  <c r="T521" i="1"/>
  <c r="T520" i="1"/>
  <c r="T519" i="1"/>
  <c r="T518" i="1"/>
  <c r="T517" i="1"/>
  <c r="T516" i="1"/>
  <c r="L516" i="1"/>
  <c r="T515" i="1"/>
  <c r="T514" i="1"/>
  <c r="L514" i="1"/>
  <c r="N514" i="1" s="1"/>
  <c r="T513" i="1"/>
  <c r="T512" i="1"/>
  <c r="T511" i="1"/>
  <c r="T510" i="1"/>
  <c r="L510" i="1"/>
  <c r="N510" i="1" s="1"/>
  <c r="K508" i="1"/>
  <c r="J508" i="1"/>
  <c r="I508" i="1"/>
  <c r="H508" i="1"/>
  <c r="G508" i="1"/>
  <c r="T507" i="1"/>
  <c r="T506" i="1"/>
  <c r="T505" i="1"/>
  <c r="L505" i="1"/>
  <c r="N505" i="1" s="1"/>
  <c r="T504" i="1"/>
  <c r="T503" i="1"/>
  <c r="T502" i="1"/>
  <c r="T501" i="1"/>
  <c r="T500" i="1"/>
  <c r="T499" i="1"/>
  <c r="T498" i="1"/>
  <c r="L498" i="1"/>
  <c r="K496" i="1"/>
  <c r="J496" i="1"/>
  <c r="I496" i="1"/>
  <c r="H496" i="1"/>
  <c r="G496" i="1"/>
  <c r="T495" i="1"/>
  <c r="T494" i="1"/>
  <c r="L494" i="1"/>
  <c r="N494" i="1" s="1"/>
  <c r="T493" i="1"/>
  <c r="T492" i="1"/>
  <c r="T491" i="1"/>
  <c r="T489" i="1"/>
  <c r="N490" i="4" s="1"/>
  <c r="T488" i="1"/>
  <c r="L488" i="1"/>
  <c r="T486" i="1"/>
  <c r="L484" i="1"/>
  <c r="A484" i="1"/>
  <c r="A488" i="1" s="1"/>
  <c r="A494" i="1" s="1"/>
  <c r="A498" i="1" s="1"/>
  <c r="A505" i="1" s="1"/>
  <c r="A510" i="1" s="1"/>
  <c r="A514" i="1" s="1"/>
  <c r="A516" i="1" s="1"/>
  <c r="A523" i="1" s="1"/>
  <c r="A529" i="1" s="1"/>
  <c r="A530" i="1" s="1"/>
  <c r="A531" i="1" s="1"/>
  <c r="A534" i="1" s="1"/>
  <c r="A536" i="1" s="1"/>
  <c r="A540" i="1" s="1"/>
  <c r="A545" i="1" s="1"/>
  <c r="A549" i="1" s="1"/>
  <c r="A551" i="1" s="1"/>
  <c r="A552" i="1" s="1"/>
  <c r="K482" i="1"/>
  <c r="J482" i="1"/>
  <c r="I482" i="1"/>
  <c r="H482" i="1"/>
  <c r="G482" i="1"/>
  <c r="L481" i="1"/>
  <c r="N481" i="1" s="1"/>
  <c r="L478" i="1"/>
  <c r="N478" i="1" s="1"/>
  <c r="L475" i="1"/>
  <c r="N475" i="1" s="1"/>
  <c r="N462" i="4" s="1"/>
  <c r="L466" i="1"/>
  <c r="N466" i="1" s="1"/>
  <c r="N467" i="4" s="1"/>
  <c r="L463" i="1"/>
  <c r="N463" i="1" s="1"/>
  <c r="L461" i="1"/>
  <c r="N461" i="1" s="1"/>
  <c r="N454" i="1"/>
  <c r="K450" i="1"/>
  <c r="J450" i="1"/>
  <c r="I450" i="1"/>
  <c r="G450" i="1"/>
  <c r="L445" i="1"/>
  <c r="H445" i="1"/>
  <c r="L444" i="1"/>
  <c r="N444" i="1" s="1"/>
  <c r="N439" i="4" s="1"/>
  <c r="H444" i="1"/>
  <c r="N443" i="4"/>
  <c r="L438" i="1"/>
  <c r="N438" i="1" s="1"/>
  <c r="H438" i="1"/>
  <c r="K436" i="1"/>
  <c r="J436" i="1"/>
  <c r="I436" i="1"/>
  <c r="G436" i="1"/>
  <c r="L432" i="1"/>
  <c r="H432" i="1"/>
  <c r="L431" i="1"/>
  <c r="N431" i="1" s="1"/>
  <c r="H431" i="1"/>
  <c r="B431" i="1"/>
  <c r="B432" i="1" s="1"/>
  <c r="B438" i="1" s="1"/>
  <c r="B444" i="1" s="1"/>
  <c r="B445" i="1" s="1"/>
  <c r="L428" i="1"/>
  <c r="H428" i="1"/>
  <c r="K426" i="1"/>
  <c r="J426" i="1"/>
  <c r="I426" i="1"/>
  <c r="H426" i="1"/>
  <c r="G426" i="1"/>
  <c r="N424" i="1"/>
  <c r="W423" i="1"/>
  <c r="V423" i="1"/>
  <c r="L421" i="1"/>
  <c r="N420" i="1"/>
  <c r="B420" i="1"/>
  <c r="B421" i="1" s="1"/>
  <c r="B424" i="1" s="1"/>
  <c r="A420" i="1"/>
  <c r="A421" i="1" s="1"/>
  <c r="A424" i="1" s="1"/>
  <c r="L419" i="1"/>
  <c r="N419" i="1" s="1"/>
  <c r="K417" i="1"/>
  <c r="J417" i="1"/>
  <c r="I417" i="1"/>
  <c r="G417" i="1"/>
  <c r="L416" i="1"/>
  <c r="N416" i="1" s="1"/>
  <c r="H416" i="1"/>
  <c r="N414" i="1"/>
  <c r="H414" i="1"/>
  <c r="L412" i="1"/>
  <c r="N412" i="1" s="1"/>
  <c r="H412" i="1"/>
  <c r="L410" i="1"/>
  <c r="N410" i="1" s="1"/>
  <c r="H410" i="1"/>
  <c r="L405" i="1"/>
  <c r="H405" i="1"/>
  <c r="L402" i="1"/>
  <c r="N402" i="1" s="1"/>
  <c r="H402" i="1"/>
  <c r="L399" i="1"/>
  <c r="N399" i="1" s="1"/>
  <c r="H399" i="1"/>
  <c r="S397" i="1"/>
  <c r="S451" i="1" s="1"/>
  <c r="S557" i="1" s="1"/>
  <c r="K397" i="1"/>
  <c r="J397" i="1"/>
  <c r="I397" i="1"/>
  <c r="G397" i="1"/>
  <c r="L394" i="1"/>
  <c r="H394" i="1"/>
  <c r="H397" i="1" s="1"/>
  <c r="K392" i="1"/>
  <c r="J392" i="1"/>
  <c r="I392" i="1"/>
  <c r="G392" i="1"/>
  <c r="L391" i="1"/>
  <c r="N391" i="1" s="1"/>
  <c r="H391" i="1"/>
  <c r="F388" i="1"/>
  <c r="F389" i="1" s="1"/>
  <c r="F390" i="1" s="1"/>
  <c r="L387" i="1"/>
  <c r="N387" i="1" s="1"/>
  <c r="H387" i="1"/>
  <c r="K385" i="1"/>
  <c r="J385" i="1"/>
  <c r="I385" i="1"/>
  <c r="G385" i="1"/>
  <c r="L378" i="1"/>
  <c r="H378" i="1"/>
  <c r="N377" i="4"/>
  <c r="L376" i="1"/>
  <c r="N376" i="1" s="1"/>
  <c r="H376" i="1"/>
  <c r="F376" i="1"/>
  <c r="F377" i="1" s="1"/>
  <c r="L375" i="1"/>
  <c r="N375" i="1" s="1"/>
  <c r="H375" i="1"/>
  <c r="L373" i="1"/>
  <c r="N373" i="1" s="1"/>
  <c r="H373" i="1"/>
  <c r="L370" i="1"/>
  <c r="N370" i="1" s="1"/>
  <c r="H370" i="1"/>
  <c r="F361" i="1"/>
  <c r="F362" i="1" s="1"/>
  <c r="F363" i="1" s="1"/>
  <c r="F364" i="1" s="1"/>
  <c r="F365" i="1" s="1"/>
  <c r="F366" i="1" s="1"/>
  <c r="F367" i="1" s="1"/>
  <c r="F368" i="1" s="1"/>
  <c r="F370" i="1" s="1"/>
  <c r="F371" i="1" s="1"/>
  <c r="F372" i="1" s="1"/>
  <c r="L360" i="1"/>
  <c r="H360" i="1"/>
  <c r="K356" i="1"/>
  <c r="J356" i="1"/>
  <c r="I356" i="1"/>
  <c r="H351" i="1"/>
  <c r="L347" i="1"/>
  <c r="H347" i="1"/>
  <c r="L344" i="1"/>
  <c r="N344" i="1" s="1"/>
  <c r="N345" i="4" s="1"/>
  <c r="H344" i="1"/>
  <c r="N340" i="4"/>
  <c r="L338" i="1"/>
  <c r="H338" i="1"/>
  <c r="L337" i="1"/>
  <c r="H337" i="1"/>
  <c r="G336" i="1"/>
  <c r="L335" i="1"/>
  <c r="N335" i="1" s="1"/>
  <c r="N336" i="4" s="1"/>
  <c r="G335" i="1"/>
  <c r="B335" i="1"/>
  <c r="B337" i="1" s="1"/>
  <c r="B338" i="1" s="1"/>
  <c r="B344" i="1" s="1"/>
  <c r="B347" i="1" s="1"/>
  <c r="B351" i="1" s="1"/>
  <c r="L333" i="1"/>
  <c r="N333" i="1" s="1"/>
  <c r="N330" i="4" s="1"/>
  <c r="H333" i="1"/>
  <c r="K331" i="1"/>
  <c r="J331" i="1"/>
  <c r="I331" i="1"/>
  <c r="G331" i="1"/>
  <c r="L329" i="1"/>
  <c r="N329" i="1" s="1"/>
  <c r="N316" i="4" s="1"/>
  <c r="H329" i="1"/>
  <c r="L324" i="1"/>
  <c r="H324" i="1"/>
  <c r="N323" i="4"/>
  <c r="L322" i="1"/>
  <c r="N322" i="1" s="1"/>
  <c r="H322" i="1"/>
  <c r="B322" i="1"/>
  <c r="L317" i="1"/>
  <c r="H317" i="1"/>
  <c r="K313" i="1"/>
  <c r="J313" i="1"/>
  <c r="I313" i="1"/>
  <c r="G313" i="1"/>
  <c r="N306" i="4"/>
  <c r="L303" i="1"/>
  <c r="H303" i="1"/>
  <c r="L301" i="1"/>
  <c r="N301" i="1" s="1"/>
  <c r="H301" i="1"/>
  <c r="L299" i="1"/>
  <c r="N299" i="1" s="1"/>
  <c r="H299" i="1"/>
  <c r="L297" i="1"/>
  <c r="N297" i="1" s="1"/>
  <c r="H297" i="1"/>
  <c r="K295" i="1"/>
  <c r="J295" i="1"/>
  <c r="I295" i="1"/>
  <c r="G295" i="1"/>
  <c r="L292" i="1"/>
  <c r="N292" i="1" s="1"/>
  <c r="H292" i="1"/>
  <c r="L290" i="1"/>
  <c r="N290" i="1" s="1"/>
  <c r="H290" i="1"/>
  <c r="L289" i="1"/>
  <c r="N289" i="1" s="1"/>
  <c r="H289" i="1"/>
  <c r="N288" i="1"/>
  <c r="H288" i="1"/>
  <c r="K286" i="1"/>
  <c r="J286" i="1"/>
  <c r="I286" i="1"/>
  <c r="G286" i="1"/>
  <c r="L283" i="1"/>
  <c r="N283" i="1" s="1"/>
  <c r="N280" i="4" s="1"/>
  <c r="H283" i="1"/>
  <c r="L281" i="1"/>
  <c r="N281" i="1" s="1"/>
  <c r="H281" i="1"/>
  <c r="L277" i="1"/>
  <c r="H277" i="1"/>
  <c r="K275" i="1"/>
  <c r="J275" i="1"/>
  <c r="I275" i="1"/>
  <c r="H275" i="1"/>
  <c r="G275" i="1"/>
  <c r="L274" i="1"/>
  <c r="N274" i="1" s="1"/>
  <c r="L272" i="1"/>
  <c r="N272" i="1" s="1"/>
  <c r="L270" i="1"/>
  <c r="N270" i="1" s="1"/>
  <c r="L267" i="1"/>
  <c r="N267" i="1" s="1"/>
  <c r="L265" i="1"/>
  <c r="N265" i="1" s="1"/>
  <c r="L262" i="1"/>
  <c r="L259" i="1"/>
  <c r="B259" i="1"/>
  <c r="B262" i="1" s="1"/>
  <c r="B265" i="1" s="1"/>
  <c r="B267" i="1" s="1"/>
  <c r="B270" i="1" s="1"/>
  <c r="B272" i="1" s="1"/>
  <c r="B274" i="1" s="1"/>
  <c r="B277" i="1" s="1"/>
  <c r="B281" i="1" s="1"/>
  <c r="B283" i="1" s="1"/>
  <c r="B288" i="1" s="1"/>
  <c r="B289" i="1" s="1"/>
  <c r="B290" i="1" s="1"/>
  <c r="B292" i="1" s="1"/>
  <c r="B297" i="1" s="1"/>
  <c r="B299" i="1" s="1"/>
  <c r="B301" i="1" s="1"/>
  <c r="B303" i="1" s="1"/>
  <c r="K257" i="1"/>
  <c r="J257" i="1"/>
  <c r="I257" i="1"/>
  <c r="H257" i="1"/>
  <c r="L252" i="1"/>
  <c r="G251" i="1"/>
  <c r="G257" i="1" s="1"/>
  <c r="N251" i="4"/>
  <c r="U249" i="1"/>
  <c r="O250" i="4" s="1"/>
  <c r="L245" i="1"/>
  <c r="N245" i="1" s="1"/>
  <c r="A245" i="1"/>
  <c r="A247" i="1" s="1"/>
  <c r="A252" i="1" s="1"/>
  <c r="A259" i="1" s="1"/>
  <c r="A262" i="1" s="1"/>
  <c r="A265" i="1" s="1"/>
  <c r="A267" i="1" s="1"/>
  <c r="A270" i="1" s="1"/>
  <c r="A272" i="1" s="1"/>
  <c r="A274" i="1" s="1"/>
  <c r="A277" i="1" s="1"/>
  <c r="A281" i="1" s="1"/>
  <c r="A283" i="1" s="1"/>
  <c r="A288" i="1" s="1"/>
  <c r="A289" i="1" s="1"/>
  <c r="A290" i="1" s="1"/>
  <c r="A292" i="1" s="1"/>
  <c r="A297" i="1" s="1"/>
  <c r="A299" i="1" s="1"/>
  <c r="A301" i="1" s="1"/>
  <c r="A303" i="1" s="1"/>
  <c r="L241" i="1"/>
  <c r="N241" i="1" s="1"/>
  <c r="B241" i="1"/>
  <c r="B245" i="1" s="1"/>
  <c r="B247" i="1" s="1"/>
  <c r="N238" i="1"/>
  <c r="K233" i="1"/>
  <c r="J233" i="1"/>
  <c r="I233" i="1"/>
  <c r="H233" i="1"/>
  <c r="G233" i="1"/>
  <c r="L231" i="1"/>
  <c r="N231" i="1" s="1"/>
  <c r="L229" i="1"/>
  <c r="N229" i="1" s="1"/>
  <c r="N216" i="4" s="1"/>
  <c r="L228" i="1"/>
  <c r="N228" i="1" s="1"/>
  <c r="L224" i="1"/>
  <c r="N224" i="1" s="1"/>
  <c r="N211" i="4" s="1"/>
  <c r="L222" i="1"/>
  <c r="N222" i="1" s="1"/>
  <c r="N219" i="4" s="1"/>
  <c r="L217" i="1"/>
  <c r="N217" i="1" s="1"/>
  <c r="N207" i="4" s="1"/>
  <c r="L213" i="1"/>
  <c r="K213" i="1"/>
  <c r="J213" i="1"/>
  <c r="I213" i="1"/>
  <c r="H213" i="1"/>
  <c r="G213" i="1"/>
  <c r="W201" i="1"/>
  <c r="V201" i="1"/>
  <c r="S197" i="1"/>
  <c r="S234" i="1" s="1"/>
  <c r="K197" i="1"/>
  <c r="J197" i="1"/>
  <c r="I197" i="1"/>
  <c r="H197" i="1"/>
  <c r="G197" i="1"/>
  <c r="U195" i="1"/>
  <c r="L194" i="1"/>
  <c r="N194" i="1" s="1"/>
  <c r="L193" i="1"/>
  <c r="N193" i="1" s="1"/>
  <c r="N180" i="4" s="1"/>
  <c r="U191" i="1"/>
  <c r="O192" i="4" s="1"/>
  <c r="L185" i="1"/>
  <c r="N185" i="1" s="1"/>
  <c r="L183" i="1"/>
  <c r="N183" i="1" s="1"/>
  <c r="N174" i="4" s="1"/>
  <c r="A183" i="1"/>
  <c r="A184" i="1" s="1"/>
  <c r="A185" i="1" s="1"/>
  <c r="A191" i="1" s="1"/>
  <c r="A193" i="1" s="1"/>
  <c r="A194" i="1" s="1"/>
  <c r="A199" i="1" s="1"/>
  <c r="A200" i="1" s="1"/>
  <c r="A202" i="1" s="1"/>
  <c r="A204" i="1" s="1"/>
  <c r="A205" i="1" s="1"/>
  <c r="A207" i="1" s="1"/>
  <c r="A210" i="1" s="1"/>
  <c r="A212" i="1" s="1"/>
  <c r="A215" i="1" s="1"/>
  <c r="A216" i="1" s="1"/>
  <c r="A217" i="1" s="1"/>
  <c r="A220" i="1" s="1"/>
  <c r="A222" i="1" s="1"/>
  <c r="A224" i="1" s="1"/>
  <c r="A226" i="1" s="1"/>
  <c r="A228" i="1" s="1"/>
  <c r="A229" i="1" s="1"/>
  <c r="A230" i="1" s="1"/>
  <c r="A231" i="1" s="1"/>
  <c r="L181" i="1"/>
  <c r="K181" i="1"/>
  <c r="J181" i="1"/>
  <c r="I181" i="1"/>
  <c r="H181" i="1"/>
  <c r="G181" i="1"/>
  <c r="N179" i="4"/>
  <c r="N178" i="4"/>
  <c r="N177" i="4"/>
  <c r="N173" i="4"/>
  <c r="K168" i="1"/>
  <c r="J168" i="1"/>
  <c r="I168" i="1"/>
  <c r="H168" i="1"/>
  <c r="G168" i="1"/>
  <c r="L167" i="1"/>
  <c r="N167" i="1" s="1"/>
  <c r="L164" i="1"/>
  <c r="N164" i="1" s="1"/>
  <c r="L162" i="1"/>
  <c r="N162" i="1" s="1"/>
  <c r="L161" i="1"/>
  <c r="K159" i="1"/>
  <c r="J159" i="1"/>
  <c r="I159" i="1"/>
  <c r="G159" i="1"/>
  <c r="L156" i="1"/>
  <c r="L150" i="1"/>
  <c r="H150" i="1"/>
  <c r="H159" i="1" s="1"/>
  <c r="L148" i="1"/>
  <c r="K146" i="1"/>
  <c r="J146" i="1"/>
  <c r="I146" i="1"/>
  <c r="H146" i="1"/>
  <c r="G146" i="1"/>
  <c r="L143" i="1"/>
  <c r="N142" i="4"/>
  <c r="L140" i="1"/>
  <c r="L137" i="1"/>
  <c r="L132" i="1"/>
  <c r="N132" i="1" s="1"/>
  <c r="L128" i="1"/>
  <c r="L126" i="1"/>
  <c r="N126" i="1" s="1"/>
  <c r="J124" i="1"/>
  <c r="I124" i="1"/>
  <c r="H124" i="1"/>
  <c r="G124" i="1"/>
  <c r="U121" i="1"/>
  <c r="O122" i="4" s="1"/>
  <c r="N120" i="4"/>
  <c r="L113" i="1"/>
  <c r="K108" i="1"/>
  <c r="J108" i="1"/>
  <c r="I108" i="1"/>
  <c r="H108" i="1"/>
  <c r="G108" i="1"/>
  <c r="U107" i="1"/>
  <c r="U106" i="1"/>
  <c r="N107" i="4"/>
  <c r="U105" i="1"/>
  <c r="U104" i="1"/>
  <c r="L104" i="1"/>
  <c r="U103" i="1"/>
  <c r="L103" i="1"/>
  <c r="U102" i="1"/>
  <c r="U101" i="1"/>
  <c r="U100" i="1"/>
  <c r="L100" i="1"/>
  <c r="U99" i="1"/>
  <c r="L99" i="1"/>
  <c r="A99" i="1"/>
  <c r="A100" i="1" s="1"/>
  <c r="A103" i="1" s="1"/>
  <c r="A104" i="1" s="1"/>
  <c r="A110" i="1" s="1"/>
  <c r="A113" i="1" s="1"/>
  <c r="A115" i="1" s="1"/>
  <c r="A122" i="1" s="1"/>
  <c r="A126" i="1" s="1"/>
  <c r="A128" i="1" s="1"/>
  <c r="A131" i="1" s="1"/>
  <c r="A132" i="1" s="1"/>
  <c r="A137" i="1" s="1"/>
  <c r="A140" i="1" s="1"/>
  <c r="A143" i="1" s="1"/>
  <c r="A148" i="1" s="1"/>
  <c r="A150" i="1" s="1"/>
  <c r="A156" i="1" s="1"/>
  <c r="A161" i="1" s="1"/>
  <c r="A162" i="1" s="1"/>
  <c r="A164" i="1" s="1"/>
  <c r="A167" i="1" s="1"/>
  <c r="A172" i="1" s="1"/>
  <c r="A174" i="1" s="1"/>
  <c r="A175" i="1" s="1"/>
  <c r="A176" i="1" s="1"/>
  <c r="A177" i="1" s="1"/>
  <c r="A178" i="1" s="1"/>
  <c r="A179" i="1" s="1"/>
  <c r="U98" i="1"/>
  <c r="U97" i="1"/>
  <c r="U96" i="1"/>
  <c r="U95" i="1"/>
  <c r="L95" i="1"/>
  <c r="U94" i="1"/>
  <c r="U93" i="1"/>
  <c r="L92" i="1"/>
  <c r="B92" i="1"/>
  <c r="B95" i="1" s="1"/>
  <c r="B99" i="1" s="1"/>
  <c r="B100" i="1" s="1"/>
  <c r="B103" i="1" s="1"/>
  <c r="B104" i="1" s="1"/>
  <c r="B110" i="1" s="1"/>
  <c r="B113" i="1" s="1"/>
  <c r="B131" i="1" s="1"/>
  <c r="B132" i="1" s="1"/>
  <c r="B137" i="1" s="1"/>
  <c r="B140" i="1" s="1"/>
  <c r="B148" i="1" s="1"/>
  <c r="B150" i="1" s="1"/>
  <c r="B156" i="1" s="1"/>
  <c r="B161" i="1" s="1"/>
  <c r="B162" i="1" s="1"/>
  <c r="B164" i="1" s="1"/>
  <c r="B167" i="1" s="1"/>
  <c r="B172" i="1" s="1"/>
  <c r="B174" i="1" s="1"/>
  <c r="B175" i="1" s="1"/>
  <c r="B176" i="1" s="1"/>
  <c r="B177" i="1" s="1"/>
  <c r="B178" i="1" s="1"/>
  <c r="B179" i="1" s="1"/>
  <c r="B183" i="1" s="1"/>
  <c r="B184" i="1" s="1"/>
  <c r="B185" i="1" s="1"/>
  <c r="B191" i="1" s="1"/>
  <c r="B193" i="1" s="1"/>
  <c r="B194" i="1" s="1"/>
  <c r="B199" i="1" s="1"/>
  <c r="B200" i="1" s="1"/>
  <c r="B202" i="1" s="1"/>
  <c r="B204" i="1" s="1"/>
  <c r="B205" i="1" s="1"/>
  <c r="B207" i="1" s="1"/>
  <c r="B210" i="1" s="1"/>
  <c r="B215" i="1" s="1"/>
  <c r="B216" i="1" s="1"/>
  <c r="B217" i="1" s="1"/>
  <c r="B220" i="1" s="1"/>
  <c r="B222" i="1" s="1"/>
  <c r="B224" i="1" s="1"/>
  <c r="B226" i="1" s="1"/>
  <c r="B228" i="1" s="1"/>
  <c r="B229" i="1" s="1"/>
  <c r="B230" i="1" s="1"/>
  <c r="B231" i="1" s="1"/>
  <c r="U91" i="1"/>
  <c r="U90" i="1"/>
  <c r="L82" i="1"/>
  <c r="N82" i="1" s="1"/>
  <c r="L79" i="1"/>
  <c r="L77" i="1"/>
  <c r="L76" i="1"/>
  <c r="N72" i="1"/>
  <c r="L64" i="1"/>
  <c r="L62" i="1"/>
  <c r="L58" i="1"/>
  <c r="N58" i="1" s="1"/>
  <c r="N58" i="4" s="1"/>
  <c r="L57" i="1"/>
  <c r="N57" i="1" s="1"/>
  <c r="N57" i="4" s="1"/>
  <c r="L55" i="1"/>
  <c r="N42" i="1"/>
  <c r="K38" i="1"/>
  <c r="J38" i="1"/>
  <c r="I38" i="1"/>
  <c r="G38" i="1"/>
  <c r="L37" i="1"/>
  <c r="L35" i="1"/>
  <c r="H35" i="1"/>
  <c r="H38" i="1" s="1"/>
  <c r="B35" i="1"/>
  <c r="B37" i="1" s="1"/>
  <c r="A35" i="1"/>
  <c r="A37" i="1" s="1"/>
  <c r="L34" i="1"/>
  <c r="B31" i="1"/>
  <c r="S29" i="1"/>
  <c r="S39" i="1" s="1"/>
  <c r="K29" i="1"/>
  <c r="J29" i="1"/>
  <c r="I29" i="1"/>
  <c r="H29" i="1"/>
  <c r="G29" i="1"/>
  <c r="L28" i="1"/>
  <c r="L27" i="1"/>
  <c r="N27" i="1" s="1"/>
  <c r="L26" i="1"/>
  <c r="K24" i="1"/>
  <c r="J24" i="1"/>
  <c r="I24" i="1"/>
  <c r="H24" i="1"/>
  <c r="G24" i="1"/>
  <c r="L21" i="1"/>
  <c r="L19" i="1"/>
  <c r="N18" i="4"/>
  <c r="L17" i="1"/>
  <c r="L16" i="1"/>
  <c r="K14" i="1"/>
  <c r="J14" i="1"/>
  <c r="I14" i="1"/>
  <c r="H14" i="1"/>
  <c r="G14" i="1"/>
  <c r="L13" i="1"/>
  <c r="L12" i="1"/>
  <c r="A12" i="1"/>
  <c r="A13" i="1" s="1"/>
  <c r="L11" i="1"/>
  <c r="L9" i="1"/>
  <c r="U69" i="1" l="1"/>
  <c r="O70" i="4" s="1"/>
  <c r="L258" i="4"/>
  <c r="U33" i="1"/>
  <c r="L39" i="4"/>
  <c r="U67" i="1"/>
  <c r="U68" i="1"/>
  <c r="O69" i="4" s="1"/>
  <c r="N55" i="1"/>
  <c r="L60" i="1"/>
  <c r="N42" i="4"/>
  <c r="N49" i="1"/>
  <c r="N49" i="4" s="1"/>
  <c r="N390" i="4"/>
  <c r="L70" i="1"/>
  <c r="L86" i="1"/>
  <c r="N403" i="4"/>
  <c r="N449" i="4"/>
  <c r="N455" i="4"/>
  <c r="N172" i="4"/>
  <c r="N186" i="4"/>
  <c r="N371" i="4"/>
  <c r="N271" i="4"/>
  <c r="N181" i="4"/>
  <c r="N195" i="4"/>
  <c r="N62" i="1"/>
  <c r="Z62" i="1" s="1"/>
  <c r="N501" i="4"/>
  <c r="N401" i="4"/>
  <c r="L314" i="4"/>
  <c r="N320" i="4"/>
  <c r="N218" i="4"/>
  <c r="N366" i="4"/>
  <c r="N362" i="4"/>
  <c r="N209" i="4"/>
  <c r="N364" i="4"/>
  <c r="N363" i="4"/>
  <c r="N212" i="4"/>
  <c r="N460" i="4"/>
  <c r="N453" i="4"/>
  <c r="N176" i="4"/>
  <c r="N175" i="4"/>
  <c r="N215" i="4"/>
  <c r="N458" i="4"/>
  <c r="N456" i="4"/>
  <c r="N409" i="4"/>
  <c r="N191" i="4"/>
  <c r="N189" i="4"/>
  <c r="N367" i="4"/>
  <c r="N470" i="4"/>
  <c r="N500" i="4"/>
  <c r="Y193" i="1"/>
  <c r="N190" i="4"/>
  <c r="N502" i="4"/>
  <c r="T555" i="1"/>
  <c r="W32" i="1"/>
  <c r="O33" i="4"/>
  <c r="S235" i="1"/>
  <c r="S558" i="1" s="1"/>
  <c r="T525" i="1"/>
  <c r="T496" i="1"/>
  <c r="T547" i="1"/>
  <c r="N548" i="4" s="1"/>
  <c r="T508" i="1"/>
  <c r="U468" i="1"/>
  <c r="O469" i="4" s="1"/>
  <c r="L24" i="1"/>
  <c r="O91" i="4"/>
  <c r="V90" i="1"/>
  <c r="O93" i="4"/>
  <c r="V92" i="1"/>
  <c r="O106" i="4"/>
  <c r="V105" i="1"/>
  <c r="O97" i="4"/>
  <c r="V96" i="1"/>
  <c r="O92" i="4"/>
  <c r="V91" i="1"/>
  <c r="O99" i="4"/>
  <c r="V98" i="1"/>
  <c r="O105" i="4"/>
  <c r="V104" i="1"/>
  <c r="O100" i="4"/>
  <c r="V99" i="1"/>
  <c r="O98" i="4"/>
  <c r="V97" i="1"/>
  <c r="O108" i="4"/>
  <c r="V107" i="1"/>
  <c r="O95" i="4"/>
  <c r="V94" i="1"/>
  <c r="O101" i="4"/>
  <c r="V100" i="1"/>
  <c r="N10" i="4"/>
  <c r="V103" i="1"/>
  <c r="O94" i="4"/>
  <c r="V93" i="1"/>
  <c r="O102" i="4"/>
  <c r="V101" i="1"/>
  <c r="O107" i="4"/>
  <c r="V106" i="1"/>
  <c r="O96" i="4"/>
  <c r="V95" i="1"/>
  <c r="O103" i="4"/>
  <c r="V102" i="1"/>
  <c r="Q119" i="4"/>
  <c r="U474" i="1"/>
  <c r="O475" i="4" s="1"/>
  <c r="U119" i="1"/>
  <c r="O120" i="4" s="1"/>
  <c r="U312" i="1"/>
  <c r="O313" i="4" s="1"/>
  <c r="U338" i="1"/>
  <c r="O339" i="4" s="1"/>
  <c r="U347" i="1"/>
  <c r="O348" i="4" s="1"/>
  <c r="U371" i="1"/>
  <c r="O372" i="4" s="1"/>
  <c r="U380" i="1"/>
  <c r="O381" i="4" s="1"/>
  <c r="U405" i="1"/>
  <c r="O406" i="4" s="1"/>
  <c r="U438" i="1"/>
  <c r="O439" i="4" s="1"/>
  <c r="Q470" i="4"/>
  <c r="U502" i="1"/>
  <c r="O503" i="4" s="1"/>
  <c r="U34" i="1"/>
  <c r="W34" i="1" s="1"/>
  <c r="U126" i="1"/>
  <c r="O127" i="4" s="1"/>
  <c r="U141" i="1"/>
  <c r="O142" i="4" s="1"/>
  <c r="U155" i="1"/>
  <c r="O156" i="4" s="1"/>
  <c r="U199" i="1"/>
  <c r="O200" i="4" s="1"/>
  <c r="U225" i="1"/>
  <c r="W225" i="1" s="1"/>
  <c r="U231" i="1"/>
  <c r="W231" i="1" s="1"/>
  <c r="U247" i="1"/>
  <c r="O248" i="4" s="1"/>
  <c r="U399" i="1"/>
  <c r="O400" i="4" s="1"/>
  <c r="Q453" i="4"/>
  <c r="Q471" i="4"/>
  <c r="U523" i="1"/>
  <c r="O524" i="4" s="1"/>
  <c r="U9" i="1"/>
  <c r="O10" i="4" s="1"/>
  <c r="O34" i="4"/>
  <c r="U35" i="1"/>
  <c r="O36" i="4" s="1"/>
  <c r="Q41" i="4"/>
  <c r="U128" i="1"/>
  <c r="O129" i="4" s="1"/>
  <c r="U134" i="1"/>
  <c r="V134" i="1" s="1"/>
  <c r="U140" i="1"/>
  <c r="O141" i="4" s="1"/>
  <c r="U143" i="1"/>
  <c r="O144" i="4" s="1"/>
  <c r="U150" i="1"/>
  <c r="O151" i="4" s="1"/>
  <c r="U154" i="1"/>
  <c r="W154" i="1" s="1"/>
  <c r="U172" i="1"/>
  <c r="O173" i="4" s="1"/>
  <c r="U175" i="1"/>
  <c r="O176" i="4" s="1"/>
  <c r="U178" i="1"/>
  <c r="O179" i="4" s="1"/>
  <c r="U187" i="1"/>
  <c r="O188" i="4" s="1"/>
  <c r="U205" i="1"/>
  <c r="O206" i="4" s="1"/>
  <c r="U216" i="1"/>
  <c r="O217" i="4" s="1"/>
  <c r="U218" i="1"/>
  <c r="O219" i="4" s="1"/>
  <c r="U220" i="1"/>
  <c r="O221" i="4" s="1"/>
  <c r="U222" i="1"/>
  <c r="O223" i="4" s="1"/>
  <c r="U243" i="1"/>
  <c r="W243" i="1" s="1"/>
  <c r="U279" i="1"/>
  <c r="O280" i="4" s="1"/>
  <c r="U294" i="1"/>
  <c r="O295" i="4" s="1"/>
  <c r="U297" i="1"/>
  <c r="O298" i="4" s="1"/>
  <c r="U300" i="1"/>
  <c r="O301" i="4" s="1"/>
  <c r="U324" i="1"/>
  <c r="O325" i="4" s="1"/>
  <c r="U388" i="1"/>
  <c r="O389" i="4" s="1"/>
  <c r="U419" i="1"/>
  <c r="O420" i="4" s="1"/>
  <c r="U421" i="1"/>
  <c r="O422" i="4" s="1"/>
  <c r="U424" i="1"/>
  <c r="O425" i="4" s="1"/>
  <c r="U432" i="1"/>
  <c r="O433" i="4" s="1"/>
  <c r="U449" i="1"/>
  <c r="O450" i="4" s="1"/>
  <c r="U471" i="1"/>
  <c r="O472" i="4" s="1"/>
  <c r="U477" i="1"/>
  <c r="O478" i="4" s="1"/>
  <c r="U484" i="1"/>
  <c r="O485" i="4" s="1"/>
  <c r="U495" i="1"/>
  <c r="O496" i="4" s="1"/>
  <c r="U507" i="1"/>
  <c r="O508" i="4" s="1"/>
  <c r="U510" i="1"/>
  <c r="O511" i="4" s="1"/>
  <c r="U513" i="1"/>
  <c r="O514" i="4" s="1"/>
  <c r="O517" i="4"/>
  <c r="U519" i="1"/>
  <c r="O520" i="4" s="1"/>
  <c r="U522" i="1"/>
  <c r="O523" i="4" s="1"/>
  <c r="U553" i="1"/>
  <c r="O554" i="4" s="1"/>
  <c r="U292" i="1"/>
  <c r="O293" i="4" s="1"/>
  <c r="U309" i="1"/>
  <c r="O310" i="4" s="1"/>
  <c r="U341" i="1"/>
  <c r="O342" i="4" s="1"/>
  <c r="U362" i="1"/>
  <c r="O363" i="4" s="1"/>
  <c r="U377" i="1"/>
  <c r="O378" i="4" s="1"/>
  <c r="U435" i="1"/>
  <c r="O436" i="4" s="1"/>
  <c r="U505" i="1"/>
  <c r="O506" i="4" s="1"/>
  <c r="U533" i="1"/>
  <c r="O534" i="4" s="1"/>
  <c r="U176" i="1"/>
  <c r="O177" i="4" s="1"/>
  <c r="U212" i="1"/>
  <c r="V212" i="1" s="1"/>
  <c r="U256" i="1"/>
  <c r="O257" i="4" s="1"/>
  <c r="U396" i="1"/>
  <c r="O397" i="4" s="1"/>
  <c r="U479" i="1"/>
  <c r="O480" i="4" s="1"/>
  <c r="U551" i="1"/>
  <c r="O552" i="4" s="1"/>
  <c r="U116" i="1"/>
  <c r="O117" i="4" s="1"/>
  <c r="U261" i="1"/>
  <c r="O262" i="4" s="1"/>
  <c r="U273" i="1"/>
  <c r="O274" i="4" s="1"/>
  <c r="U319" i="1"/>
  <c r="O320" i="4" s="1"/>
  <c r="U353" i="1"/>
  <c r="O354" i="4" s="1"/>
  <c r="U374" i="1"/>
  <c r="O375" i="4" s="1"/>
  <c r="U402" i="1"/>
  <c r="O403" i="4" s="1"/>
  <c r="U447" i="1"/>
  <c r="O448" i="4" s="1"/>
  <c r="U23" i="1"/>
  <c r="O24" i="4" s="1"/>
  <c r="U36" i="1"/>
  <c r="O37" i="4" s="1"/>
  <c r="U72" i="1"/>
  <c r="U135" i="1"/>
  <c r="O136" i="4" s="1"/>
  <c r="Q275" i="4"/>
  <c r="U328" i="1"/>
  <c r="O329" i="4" s="1"/>
  <c r="U389" i="1"/>
  <c r="V389" i="1" s="1"/>
  <c r="U461" i="1"/>
  <c r="O462" i="4" s="1"/>
  <c r="U485" i="1"/>
  <c r="O486" i="4" s="1"/>
  <c r="U514" i="1"/>
  <c r="O515" i="4" s="1"/>
  <c r="U18" i="1"/>
  <c r="O19" i="4" s="1"/>
  <c r="U21" i="1"/>
  <c r="O22" i="4" s="1"/>
  <c r="U58" i="1"/>
  <c r="Q74" i="4"/>
  <c r="U82" i="1"/>
  <c r="O83" i="4" s="1"/>
  <c r="U85" i="1"/>
  <c r="O86" i="4" s="1"/>
  <c r="U111" i="1"/>
  <c r="O112" i="4" s="1"/>
  <c r="U114" i="1"/>
  <c r="O115" i="4" s="1"/>
  <c r="U117" i="1"/>
  <c r="O118" i="4" s="1"/>
  <c r="U149" i="1"/>
  <c r="W149" i="1" s="1"/>
  <c r="O152" i="4"/>
  <c r="U153" i="1"/>
  <c r="O154" i="4" s="1"/>
  <c r="U158" i="1"/>
  <c r="O159" i="4" s="1"/>
  <c r="U161" i="1"/>
  <c r="V161" i="1" s="1"/>
  <c r="U164" i="1"/>
  <c r="O165" i="4" s="1"/>
  <c r="U167" i="1"/>
  <c r="W167" i="1" s="1"/>
  <c r="U185" i="1"/>
  <c r="V185" i="1" s="1"/>
  <c r="U202" i="1"/>
  <c r="O203" i="4" s="1"/>
  <c r="U206" i="1"/>
  <c r="O207" i="4" s="1"/>
  <c r="U217" i="1"/>
  <c r="O218" i="4" s="1"/>
  <c r="U219" i="1"/>
  <c r="W219" i="1" s="1"/>
  <c r="U221" i="1"/>
  <c r="O222" i="4" s="1"/>
  <c r="U223" i="1"/>
  <c r="O224" i="4" s="1"/>
  <c r="U239" i="1"/>
  <c r="O240" i="4" s="1"/>
  <c r="U251" i="1"/>
  <c r="O252" i="4" s="1"/>
  <c r="U254" i="1"/>
  <c r="O255" i="4" s="1"/>
  <c r="U259" i="1"/>
  <c r="O260" i="4" s="1"/>
  <c r="U262" i="1"/>
  <c r="V262" i="1" s="1"/>
  <c r="U265" i="1"/>
  <c r="O266" i="4" s="1"/>
  <c r="U268" i="1"/>
  <c r="O269" i="4" s="1"/>
  <c r="U271" i="1"/>
  <c r="O272" i="4" s="1"/>
  <c r="U281" i="1"/>
  <c r="O282" i="4" s="1"/>
  <c r="U284" i="1"/>
  <c r="O285" i="4" s="1"/>
  <c r="U293" i="1"/>
  <c r="O294" i="4" s="1"/>
  <c r="U301" i="1"/>
  <c r="O302" i="4" s="1"/>
  <c r="U304" i="1"/>
  <c r="O305" i="4" s="1"/>
  <c r="U307" i="1"/>
  <c r="O308" i="4" s="1"/>
  <c r="U310" i="1"/>
  <c r="O311" i="4" s="1"/>
  <c r="U317" i="1"/>
  <c r="V317" i="1" s="1"/>
  <c r="U336" i="1"/>
  <c r="O337" i="4" s="1"/>
  <c r="U339" i="1"/>
  <c r="O340" i="4" s="1"/>
  <c r="U342" i="1"/>
  <c r="O343" i="4" s="1"/>
  <c r="U348" i="1"/>
  <c r="O349" i="4" s="1"/>
  <c r="U351" i="1"/>
  <c r="O352" i="4" s="1"/>
  <c r="U354" i="1"/>
  <c r="O355" i="4" s="1"/>
  <c r="U360" i="1"/>
  <c r="O361" i="4" s="1"/>
  <c r="U366" i="1"/>
  <c r="O367" i="4" s="1"/>
  <c r="U378" i="1"/>
  <c r="O379" i="4" s="1"/>
  <c r="U403" i="1"/>
  <c r="O404" i="4" s="1"/>
  <c r="U406" i="1"/>
  <c r="O407" i="4" s="1"/>
  <c r="U409" i="1"/>
  <c r="O410" i="4" s="1"/>
  <c r="U412" i="1"/>
  <c r="O413" i="4" s="1"/>
  <c r="U415" i="1"/>
  <c r="O416" i="4" s="1"/>
  <c r="U425" i="1"/>
  <c r="O426" i="4" s="1"/>
  <c r="O429" i="4"/>
  <c r="U439" i="1"/>
  <c r="O440" i="4" s="1"/>
  <c r="U442" i="1"/>
  <c r="O443" i="4" s="1"/>
  <c r="U445" i="1"/>
  <c r="U448" i="1"/>
  <c r="O449" i="4" s="1"/>
  <c r="Q472" i="4"/>
  <c r="Q478" i="4"/>
  <c r="U493" i="1"/>
  <c r="O494" i="4" s="1"/>
  <c r="U500" i="1"/>
  <c r="O501" i="4" s="1"/>
  <c r="U503" i="1"/>
  <c r="O504" i="4" s="1"/>
  <c r="U534" i="1"/>
  <c r="O535" i="4" s="1"/>
  <c r="U543" i="1"/>
  <c r="O544" i="4" s="1"/>
  <c r="U549" i="1"/>
  <c r="O550" i="4" s="1"/>
  <c r="U490" i="1"/>
  <c r="O491" i="4" s="1"/>
  <c r="U28" i="1"/>
  <c r="O29" i="4" s="1"/>
  <c r="U66" i="1"/>
  <c r="O67" i="4" s="1"/>
  <c r="U81" i="1"/>
  <c r="O82" i="4" s="1"/>
  <c r="U110" i="1"/>
  <c r="O111" i="4" s="1"/>
  <c r="U163" i="1"/>
  <c r="O164" i="4" s="1"/>
  <c r="U253" i="1"/>
  <c r="W253" i="1" s="1"/>
  <c r="U267" i="1"/>
  <c r="O268" i="4" s="1"/>
  <c r="U289" i="1"/>
  <c r="O290" i="4" s="1"/>
  <c r="U303" i="1"/>
  <c r="O304" i="4" s="1"/>
  <c r="U365" i="1"/>
  <c r="O366" i="4" s="1"/>
  <c r="U408" i="1"/>
  <c r="O409" i="4" s="1"/>
  <c r="U411" i="1"/>
  <c r="O412" i="4" s="1"/>
  <c r="U430" i="1"/>
  <c r="O431" i="4" s="1"/>
  <c r="U441" i="1"/>
  <c r="O442" i="4" s="1"/>
  <c r="U478" i="1"/>
  <c r="O479" i="4" s="1"/>
  <c r="U492" i="1"/>
  <c r="O493" i="4" s="1"/>
  <c r="U536" i="1"/>
  <c r="O537" i="4" s="1"/>
  <c r="U545" i="1"/>
  <c r="O546" i="4" s="1"/>
  <c r="U123" i="1"/>
  <c r="O124" i="4" s="1"/>
  <c r="U132" i="1"/>
  <c r="O133" i="4" s="1"/>
  <c r="U144" i="1"/>
  <c r="O145" i="4" s="1"/>
  <c r="U210" i="1"/>
  <c r="O211" i="4" s="1"/>
  <c r="U227" i="1"/>
  <c r="W227" i="1" s="1"/>
  <c r="U241" i="1"/>
  <c r="W241" i="1" s="1"/>
  <c r="U280" i="1"/>
  <c r="O281" i="4" s="1"/>
  <c r="U394" i="1"/>
  <c r="O395" i="4" s="1"/>
  <c r="U422" i="1"/>
  <c r="V422" i="1" s="1"/>
  <c r="U433" i="1"/>
  <c r="O434" i="4" s="1"/>
  <c r="U511" i="1"/>
  <c r="O512" i="4" s="1"/>
  <c r="U517" i="1"/>
  <c r="O518" i="4" s="1"/>
  <c r="U530" i="1"/>
  <c r="O531" i="4" s="1"/>
  <c r="U554" i="1"/>
  <c r="O555" i="4" s="1"/>
  <c r="U11" i="1"/>
  <c r="O12" i="4" s="1"/>
  <c r="U13" i="1"/>
  <c r="O14" i="4" s="1"/>
  <c r="O28" i="4"/>
  <c r="U37" i="1"/>
  <c r="O38" i="4" s="1"/>
  <c r="U55" i="1"/>
  <c r="U127" i="1"/>
  <c r="O128" i="4" s="1"/>
  <c r="U133" i="1"/>
  <c r="O134" i="4" s="1"/>
  <c r="U136" i="1"/>
  <c r="O137" i="4" s="1"/>
  <c r="U139" i="1"/>
  <c r="O140" i="4" s="1"/>
  <c r="U142" i="1"/>
  <c r="O143" i="4" s="1"/>
  <c r="U156" i="1"/>
  <c r="O157" i="4" s="1"/>
  <c r="U177" i="1"/>
  <c r="O178" i="4" s="1"/>
  <c r="U186" i="1"/>
  <c r="W186" i="1" s="1"/>
  <c r="U200" i="1"/>
  <c r="V200" i="1" s="1"/>
  <c r="U242" i="1"/>
  <c r="V242" i="1" s="1"/>
  <c r="U245" i="1"/>
  <c r="O246" i="4" s="1"/>
  <c r="U248" i="1"/>
  <c r="O249" i="4" s="1"/>
  <c r="U274" i="1"/>
  <c r="O275" i="4" s="1"/>
  <c r="U278" i="1"/>
  <c r="O279" i="4" s="1"/>
  <c r="U299" i="1"/>
  <c r="O300" i="4" s="1"/>
  <c r="U323" i="1"/>
  <c r="O324" i="4" s="1"/>
  <c r="U326" i="1"/>
  <c r="O327" i="4" s="1"/>
  <c r="U329" i="1"/>
  <c r="V329" i="1" s="1"/>
  <c r="U334" i="1"/>
  <c r="O335" i="4" s="1"/>
  <c r="O385" i="4"/>
  <c r="U387" i="1"/>
  <c r="O388" i="4" s="1"/>
  <c r="U390" i="1"/>
  <c r="O391" i="4" s="1"/>
  <c r="U420" i="1"/>
  <c r="O421" i="4" s="1"/>
  <c r="U431" i="1"/>
  <c r="O432" i="4" s="1"/>
  <c r="U434" i="1"/>
  <c r="O435" i="4" s="1"/>
  <c r="U469" i="1"/>
  <c r="O470" i="4" s="1"/>
  <c r="U512" i="1"/>
  <c r="O513" i="4" s="1"/>
  <c r="U515" i="1"/>
  <c r="O516" i="4" s="1"/>
  <c r="U518" i="1"/>
  <c r="O519" i="4" s="1"/>
  <c r="O522" i="4"/>
  <c r="U531" i="1"/>
  <c r="O532" i="4" s="1"/>
  <c r="U546" i="1"/>
  <c r="O547" i="4" s="1"/>
  <c r="U552" i="1"/>
  <c r="W552" i="1" s="1"/>
  <c r="U12" i="1"/>
  <c r="O13" i="4" s="1"/>
  <c r="O21" i="4"/>
  <c r="U84" i="1"/>
  <c r="O85" i="4" s="1"/>
  <c r="U113" i="1"/>
  <c r="O114" i="4" s="1"/>
  <c r="U166" i="1"/>
  <c r="O167" i="4" s="1"/>
  <c r="U238" i="1"/>
  <c r="O239" i="4" s="1"/>
  <c r="U244" i="1"/>
  <c r="O245" i="4" s="1"/>
  <c r="U250" i="1"/>
  <c r="O251" i="4" s="1"/>
  <c r="U264" i="1"/>
  <c r="O265" i="4" s="1"/>
  <c r="U270" i="1"/>
  <c r="O271" i="4" s="1"/>
  <c r="U283" i="1"/>
  <c r="O284" i="4" s="1"/>
  <c r="U306" i="1"/>
  <c r="O307" i="4" s="1"/>
  <c r="U335" i="1"/>
  <c r="W335" i="1" s="1"/>
  <c r="U350" i="1"/>
  <c r="O351" i="4" s="1"/>
  <c r="U368" i="1"/>
  <c r="O369" i="4" s="1"/>
  <c r="U383" i="1"/>
  <c r="O384" i="4" s="1"/>
  <c r="U414" i="1"/>
  <c r="O415" i="4" s="1"/>
  <c r="U444" i="1"/>
  <c r="O445" i="4" s="1"/>
  <c r="Q458" i="4"/>
  <c r="U499" i="1"/>
  <c r="O500" i="4" s="1"/>
  <c r="U10" i="1"/>
  <c r="V10" i="1" s="1"/>
  <c r="O32" i="4"/>
  <c r="U129" i="1"/>
  <c r="W129" i="1" s="1"/>
  <c r="U173" i="1"/>
  <c r="O174" i="4" s="1"/>
  <c r="U184" i="1"/>
  <c r="O185" i="4" s="1"/>
  <c r="U298" i="1"/>
  <c r="O299" i="4" s="1"/>
  <c r="U325" i="1"/>
  <c r="O326" i="4" s="1"/>
  <c r="Q465" i="4"/>
  <c r="U16" i="1"/>
  <c r="O17" i="4" s="1"/>
  <c r="U19" i="1"/>
  <c r="O20" i="4" s="1"/>
  <c r="U22" i="1"/>
  <c r="O23" i="4" s="1"/>
  <c r="U65" i="1"/>
  <c r="O66" i="4" s="1"/>
  <c r="U77" i="1"/>
  <c r="O78" i="4" s="1"/>
  <c r="U80" i="1"/>
  <c r="O81" i="4" s="1"/>
  <c r="U83" i="1"/>
  <c r="O84" i="4" s="1"/>
  <c r="U112" i="1"/>
  <c r="O113" i="4" s="1"/>
  <c r="U115" i="1"/>
  <c r="O116" i="4" s="1"/>
  <c r="U118" i="1"/>
  <c r="O119" i="4" s="1"/>
  <c r="U122" i="1"/>
  <c r="U145" i="1"/>
  <c r="O146" i="4" s="1"/>
  <c r="U162" i="1"/>
  <c r="U165" i="1"/>
  <c r="V165" i="1" s="1"/>
  <c r="U180" i="1"/>
  <c r="O181" i="4" s="1"/>
  <c r="U209" i="1"/>
  <c r="W209" i="1" s="1"/>
  <c r="U211" i="1"/>
  <c r="O212" i="4" s="1"/>
  <c r="U224" i="1"/>
  <c r="V224" i="1" s="1"/>
  <c r="U226" i="1"/>
  <c r="O227" i="4" s="1"/>
  <c r="U228" i="1"/>
  <c r="O229" i="4" s="1"/>
  <c r="U232" i="1"/>
  <c r="W232" i="1" s="1"/>
  <c r="U240" i="1"/>
  <c r="O241" i="4" s="1"/>
  <c r="U252" i="1"/>
  <c r="O253" i="4" s="1"/>
  <c r="U255" i="1"/>
  <c r="O256" i="4" s="1"/>
  <c r="U260" i="1"/>
  <c r="O261" i="4" s="1"/>
  <c r="U263" i="1"/>
  <c r="V263" i="1" s="1"/>
  <c r="U266" i="1"/>
  <c r="O267" i="4" s="1"/>
  <c r="U269" i="1"/>
  <c r="O270" i="4" s="1"/>
  <c r="U272" i="1"/>
  <c r="O273" i="4" s="1"/>
  <c r="U282" i="1"/>
  <c r="O283" i="4" s="1"/>
  <c r="U288" i="1"/>
  <c r="W288" i="1" s="1"/>
  <c r="U291" i="1"/>
  <c r="W291" i="1" s="1"/>
  <c r="U302" i="1"/>
  <c r="O303" i="4" s="1"/>
  <c r="U305" i="1"/>
  <c r="O306" i="4" s="1"/>
  <c r="U308" i="1"/>
  <c r="O309" i="4" s="1"/>
  <c r="U311" i="1"/>
  <c r="O312" i="4" s="1"/>
  <c r="U318" i="1"/>
  <c r="O319" i="4" s="1"/>
  <c r="U337" i="1"/>
  <c r="O338" i="4" s="1"/>
  <c r="U340" i="1"/>
  <c r="O341" i="4" s="1"/>
  <c r="U343" i="1"/>
  <c r="O344" i="4" s="1"/>
  <c r="U346" i="1"/>
  <c r="O347" i="4" s="1"/>
  <c r="U349" i="1"/>
  <c r="O350" i="4" s="1"/>
  <c r="U352" i="1"/>
  <c r="O353" i="4" s="1"/>
  <c r="U355" i="1"/>
  <c r="O356" i="4" s="1"/>
  <c r="U361" i="1"/>
  <c r="O362" i="4" s="1"/>
  <c r="U364" i="1"/>
  <c r="O365" i="4" s="1"/>
  <c r="U367" i="1"/>
  <c r="O368" i="4" s="1"/>
  <c r="U370" i="1"/>
  <c r="O371" i="4" s="1"/>
  <c r="U373" i="1"/>
  <c r="O374" i="4" s="1"/>
  <c r="U376" i="1"/>
  <c r="O377" i="4" s="1"/>
  <c r="U379" i="1"/>
  <c r="O380" i="4" s="1"/>
  <c r="U382" i="1"/>
  <c r="O383" i="4" s="1"/>
  <c r="U395" i="1"/>
  <c r="O396" i="4" s="1"/>
  <c r="U401" i="1"/>
  <c r="O402" i="4" s="1"/>
  <c r="U404" i="1"/>
  <c r="O405" i="4" s="1"/>
  <c r="U407" i="1"/>
  <c r="O408" i="4" s="1"/>
  <c r="U410" i="1"/>
  <c r="O411" i="4" s="1"/>
  <c r="U413" i="1"/>
  <c r="O414" i="4" s="1"/>
  <c r="U429" i="1"/>
  <c r="O430" i="4" s="1"/>
  <c r="O441" i="4"/>
  <c r="U443" i="1"/>
  <c r="O444" i="4" s="1"/>
  <c r="U446" i="1"/>
  <c r="W446" i="1" s="1"/>
  <c r="U458" i="1"/>
  <c r="W458" i="1" s="1"/>
  <c r="Q462" i="4"/>
  <c r="U487" i="1"/>
  <c r="O488" i="4" s="1"/>
  <c r="U491" i="1"/>
  <c r="O492" i="4" s="1"/>
  <c r="U501" i="1"/>
  <c r="O502" i="4" s="1"/>
  <c r="U504" i="1"/>
  <c r="O505" i="4" s="1"/>
  <c r="U535" i="1"/>
  <c r="O536" i="4" s="1"/>
  <c r="U541" i="1"/>
  <c r="O542" i="4" s="1"/>
  <c r="U550" i="1"/>
  <c r="O551" i="4" s="1"/>
  <c r="U391" i="1"/>
  <c r="O392" i="4" s="1"/>
  <c r="U246" i="1"/>
  <c r="O247" i="4" s="1"/>
  <c r="U79" i="1"/>
  <c r="O80" i="4" s="1"/>
  <c r="U75" i="1"/>
  <c r="O76" i="4" s="1"/>
  <c r="U74" i="1"/>
  <c r="O75" i="4" s="1"/>
  <c r="O74" i="4"/>
  <c r="U57" i="1"/>
  <c r="U322" i="1"/>
  <c r="O323" i="4" s="1"/>
  <c r="O27" i="4"/>
  <c r="Z217" i="1"/>
  <c r="Y217" i="1"/>
  <c r="N289" i="4"/>
  <c r="Z289" i="1"/>
  <c r="Y289" i="1"/>
  <c r="N424" i="4"/>
  <c r="Z424" i="1"/>
  <c r="Y424" i="1"/>
  <c r="Z58" i="1"/>
  <c r="Y58" i="1"/>
  <c r="Z72" i="1"/>
  <c r="Y72" i="1"/>
  <c r="Z82" i="1"/>
  <c r="Y82" i="1"/>
  <c r="Z126" i="1"/>
  <c r="Y126" i="1"/>
  <c r="N183" i="4"/>
  <c r="Z183" i="1"/>
  <c r="Y183" i="1"/>
  <c r="Z231" i="1"/>
  <c r="Y231" i="1"/>
  <c r="Z283" i="1"/>
  <c r="Y283" i="1"/>
  <c r="Z335" i="1"/>
  <c r="Y335" i="1"/>
  <c r="Z376" i="1"/>
  <c r="Y376" i="1"/>
  <c r="Z387" i="1"/>
  <c r="Y387" i="1"/>
  <c r="Z412" i="1"/>
  <c r="Y412" i="1"/>
  <c r="Z438" i="1"/>
  <c r="Y438" i="1"/>
  <c r="Z454" i="1"/>
  <c r="Y454" i="1"/>
  <c r="Z494" i="1"/>
  <c r="Y494" i="1"/>
  <c r="Z505" i="1"/>
  <c r="Y505" i="1"/>
  <c r="Z530" i="1"/>
  <c r="Y530" i="1"/>
  <c r="Z132" i="1"/>
  <c r="Y132" i="1"/>
  <c r="Z333" i="1"/>
  <c r="Y333" i="1"/>
  <c r="Z42" i="1"/>
  <c r="Z49" i="1" s="1"/>
  <c r="Y42" i="1"/>
  <c r="Z73" i="1"/>
  <c r="Y73" i="1"/>
  <c r="Z222" i="1"/>
  <c r="Y222" i="1"/>
  <c r="Z241" i="1"/>
  <c r="Y241" i="1"/>
  <c r="Z272" i="1"/>
  <c r="Y272" i="1"/>
  <c r="Z281" i="1"/>
  <c r="Y281" i="1"/>
  <c r="Z322" i="1"/>
  <c r="Y322" i="1"/>
  <c r="Z375" i="1"/>
  <c r="Y375" i="1"/>
  <c r="Z402" i="1"/>
  <c r="Y402" i="1"/>
  <c r="Y410" i="1"/>
  <c r="Z410" i="1"/>
  <c r="Z416" i="1"/>
  <c r="Y416" i="1"/>
  <c r="Y444" i="1"/>
  <c r="Z444" i="1"/>
  <c r="N461" i="4"/>
  <c r="Z461" i="1"/>
  <c r="Y461" i="1"/>
  <c r="Z529" i="1"/>
  <c r="Y529" i="1"/>
  <c r="Z534" i="1"/>
  <c r="Y534" i="1"/>
  <c r="Z551" i="1"/>
  <c r="Y551" i="1"/>
  <c r="Z267" i="1"/>
  <c r="Y267" i="1"/>
  <c r="Z292" i="1"/>
  <c r="Y292" i="1"/>
  <c r="Z475" i="1"/>
  <c r="Y475" i="1"/>
  <c r="Z27" i="1"/>
  <c r="Y27" i="1"/>
  <c r="N193" i="4"/>
  <c r="Z193" i="1"/>
  <c r="Z224" i="1"/>
  <c r="Y224" i="1"/>
  <c r="Z238" i="1"/>
  <c r="Y238" i="1"/>
  <c r="Z344" i="1"/>
  <c r="Y344" i="1"/>
  <c r="Z399" i="1"/>
  <c r="Y399" i="1"/>
  <c r="Z419" i="1"/>
  <c r="Y419" i="1"/>
  <c r="N466" i="4"/>
  <c r="Z466" i="1"/>
  <c r="Y466" i="1"/>
  <c r="Z523" i="1"/>
  <c r="Y523" i="1"/>
  <c r="Z531" i="1"/>
  <c r="Y531" i="1"/>
  <c r="Z549" i="1"/>
  <c r="Y549" i="1"/>
  <c r="Z299" i="1"/>
  <c r="Y299" i="1"/>
  <c r="Y481" i="1"/>
  <c r="Z162" i="1"/>
  <c r="Y162" i="1"/>
  <c r="Z194" i="1"/>
  <c r="Y194" i="1"/>
  <c r="Z228" i="1"/>
  <c r="Y228" i="1"/>
  <c r="Z265" i="1"/>
  <c r="Y265" i="1"/>
  <c r="Z290" i="1"/>
  <c r="Y290" i="1"/>
  <c r="N297" i="4"/>
  <c r="Z297" i="1"/>
  <c r="Y297" i="1"/>
  <c r="Z301" i="1"/>
  <c r="Y301" i="1"/>
  <c r="Z373" i="1"/>
  <c r="Y373" i="1"/>
  <c r="Z391" i="1"/>
  <c r="Y391" i="1"/>
  <c r="Z414" i="1"/>
  <c r="Y414" i="1"/>
  <c r="Z431" i="1"/>
  <c r="Y431" i="1"/>
  <c r="Z514" i="1"/>
  <c r="Y514" i="1"/>
  <c r="N536" i="4"/>
  <c r="Z536" i="1"/>
  <c r="Y536" i="1"/>
  <c r="N167" i="4"/>
  <c r="Z167" i="1"/>
  <c r="Y167" i="1"/>
  <c r="N185" i="4"/>
  <c r="Z185" i="1"/>
  <c r="Y185" i="1"/>
  <c r="Z420" i="1"/>
  <c r="Y420" i="1"/>
  <c r="Z55" i="1"/>
  <c r="Y55" i="1"/>
  <c r="Z57" i="1"/>
  <c r="Y57" i="1"/>
  <c r="Z164" i="1"/>
  <c r="Y164" i="1"/>
  <c r="Z229" i="1"/>
  <c r="Y229" i="1"/>
  <c r="Z245" i="1"/>
  <c r="Y245" i="1"/>
  <c r="Z270" i="1"/>
  <c r="Y270" i="1"/>
  <c r="Z274" i="1"/>
  <c r="Y274" i="1"/>
  <c r="N288" i="4"/>
  <c r="Z288" i="1"/>
  <c r="Y288" i="1"/>
  <c r="N329" i="4"/>
  <c r="Z329" i="1"/>
  <c r="Y329" i="1"/>
  <c r="N370" i="4"/>
  <c r="Z370" i="1"/>
  <c r="Y370" i="1"/>
  <c r="N463" i="4"/>
  <c r="Z463" i="1"/>
  <c r="Y463" i="1"/>
  <c r="Z478" i="1"/>
  <c r="Y478" i="1"/>
  <c r="Z510" i="1"/>
  <c r="Y510" i="1"/>
  <c r="Z545" i="1"/>
  <c r="Y545" i="1"/>
  <c r="Z552" i="1"/>
  <c r="Y552" i="1"/>
  <c r="U277" i="1"/>
  <c r="O278" i="4" s="1"/>
  <c r="Q501" i="4"/>
  <c r="U42" i="1"/>
  <c r="U49" i="1" s="1"/>
  <c r="N245" i="4"/>
  <c r="Q54" i="4"/>
  <c r="U56" i="1"/>
  <c r="O467" i="4"/>
  <c r="U472" i="1"/>
  <c r="O473" i="4" s="1"/>
  <c r="N494" i="4"/>
  <c r="N530" i="4"/>
  <c r="U460" i="1"/>
  <c r="O461" i="4" s="1"/>
  <c r="N410" i="4"/>
  <c r="N137" i="1"/>
  <c r="N156" i="1"/>
  <c r="N157" i="4" s="1"/>
  <c r="N233" i="1"/>
  <c r="N223" i="4" s="1"/>
  <c r="N9" i="1"/>
  <c r="Y9" i="1" s="1"/>
  <c r="N13" i="1"/>
  <c r="N17" i="1"/>
  <c r="N28" i="1"/>
  <c r="N34" i="1"/>
  <c r="N37" i="1"/>
  <c r="N37" i="4" s="1"/>
  <c r="N122" i="1"/>
  <c r="N128" i="1"/>
  <c r="N123" i="4" s="1"/>
  <c r="N150" i="1"/>
  <c r="N161" i="1"/>
  <c r="N162" i="4" s="1"/>
  <c r="N324" i="1"/>
  <c r="N337" i="1"/>
  <c r="N327" i="4" s="1"/>
  <c r="N399" i="4"/>
  <c r="N35" i="1"/>
  <c r="N95" i="1"/>
  <c r="N140" i="1"/>
  <c r="N277" i="1"/>
  <c r="N264" i="4" s="1"/>
  <c r="N303" i="1"/>
  <c r="N298" i="4" s="1"/>
  <c r="N445" i="1"/>
  <c r="N488" i="1"/>
  <c r="U215" i="1"/>
  <c r="O216" i="4" s="1"/>
  <c r="N103" i="1"/>
  <c r="N126" i="4"/>
  <c r="N148" i="1"/>
  <c r="N238" i="4"/>
  <c r="N247" i="1"/>
  <c r="N555" i="1"/>
  <c r="N12" i="1"/>
  <c r="N64" i="1"/>
  <c r="N64" i="4" s="1"/>
  <c r="N76" i="1"/>
  <c r="N79" i="1"/>
  <c r="N80" i="4" s="1"/>
  <c r="N100" i="1"/>
  <c r="N97" i="4" s="1"/>
  <c r="N143" i="1"/>
  <c r="N144" i="4" s="1"/>
  <c r="N213" i="1"/>
  <c r="N252" i="1"/>
  <c r="N243" i="4" s="1"/>
  <c r="N259" i="1"/>
  <c r="N260" i="4" s="1"/>
  <c r="N262" i="1"/>
  <c r="N263" i="4" s="1"/>
  <c r="N351" i="1"/>
  <c r="N341" i="4" s="1"/>
  <c r="N420" i="4"/>
  <c r="N428" i="1"/>
  <c r="N425" i="4" s="1"/>
  <c r="N484" i="1"/>
  <c r="N471" i="4" s="1"/>
  <c r="N510" i="4"/>
  <c r="N529" i="4"/>
  <c r="N540" i="1"/>
  <c r="N541" i="4" s="1"/>
  <c r="N16" i="1"/>
  <c r="L397" i="1"/>
  <c r="N394" i="1"/>
  <c r="N391" i="4" s="1"/>
  <c r="N11" i="1"/>
  <c r="N19" i="1"/>
  <c r="N21" i="1"/>
  <c r="N26" i="1"/>
  <c r="N77" i="1"/>
  <c r="N72" i="4" s="1"/>
  <c r="N92" i="1"/>
  <c r="N99" i="1"/>
  <c r="N104" i="1"/>
  <c r="N101" i="4" s="1"/>
  <c r="N113" i="1"/>
  <c r="N317" i="1"/>
  <c r="N338" i="1"/>
  <c r="N333" i="4" s="1"/>
  <c r="N347" i="1"/>
  <c r="N378" i="1"/>
  <c r="N365" i="4" s="1"/>
  <c r="N405" i="1"/>
  <c r="N406" i="4" s="1"/>
  <c r="N421" i="1"/>
  <c r="N432" i="1"/>
  <c r="N482" i="1"/>
  <c r="N479" i="4" s="1"/>
  <c r="N454" i="4"/>
  <c r="N498" i="1"/>
  <c r="N516" i="1"/>
  <c r="U120" i="1"/>
  <c r="O121" i="4" s="1"/>
  <c r="N217" i="4"/>
  <c r="N228" i="4"/>
  <c r="Q461" i="4"/>
  <c r="O464" i="4"/>
  <c r="N295" i="1"/>
  <c r="N299" i="4"/>
  <c r="N392" i="1"/>
  <c r="N389" i="4" s="1"/>
  <c r="N360" i="1"/>
  <c r="N361" i="4" s="1"/>
  <c r="Q360" i="4"/>
  <c r="W157" i="1"/>
  <c r="O158" i="4"/>
  <c r="W195" i="1"/>
  <c r="O196" i="4"/>
  <c r="Q457" i="4"/>
  <c r="U459" i="1"/>
  <c r="L357" i="4"/>
  <c r="U480" i="1"/>
  <c r="O481" i="4" s="1"/>
  <c r="U455" i="1"/>
  <c r="W455" i="1" s="1"/>
  <c r="U473" i="1"/>
  <c r="O474" i="4" s="1"/>
  <c r="L198" i="4"/>
  <c r="Q117" i="4"/>
  <c r="U76" i="1"/>
  <c r="Q222" i="4"/>
  <c r="Q388" i="4"/>
  <c r="Q409" i="4"/>
  <c r="Q412" i="4"/>
  <c r="Q428" i="4"/>
  <c r="Q433" i="4"/>
  <c r="Q442" i="4"/>
  <c r="Q50" i="4"/>
  <c r="Q521" i="4"/>
  <c r="L70" i="15"/>
  <c r="Q482" i="4"/>
  <c r="Q366" i="4"/>
  <c r="Q259" i="4"/>
  <c r="Q268" i="4"/>
  <c r="Q304" i="4"/>
  <c r="Q307" i="4"/>
  <c r="Q516" i="4"/>
  <c r="Q508" i="4"/>
  <c r="Q11" i="4"/>
  <c r="Q83" i="4"/>
  <c r="Q189" i="4"/>
  <c r="Q345" i="4"/>
  <c r="Q376" i="4"/>
  <c r="Q401" i="4"/>
  <c r="Q499" i="4"/>
  <c r="Q190" i="4"/>
  <c r="Q165" i="4"/>
  <c r="Q161" i="4"/>
  <c r="Q149" i="4"/>
  <c r="Q120" i="4"/>
  <c r="K358" i="4"/>
  <c r="Q333" i="4"/>
  <c r="I177" i="15"/>
  <c r="Q124" i="4"/>
  <c r="Q237" i="4"/>
  <c r="Q469" i="4"/>
  <c r="Q477" i="4"/>
  <c r="U467" i="1"/>
  <c r="O468" i="4" s="1"/>
  <c r="Q257" i="4"/>
  <c r="Q260" i="4"/>
  <c r="Q455" i="4"/>
  <c r="H70" i="15"/>
  <c r="Z70" i="15"/>
  <c r="Q20" i="4"/>
  <c r="Q184" i="4"/>
  <c r="Q208" i="4"/>
  <c r="Q346" i="4"/>
  <c r="Q490" i="4"/>
  <c r="Q503" i="4"/>
  <c r="F4" i="20"/>
  <c r="Q148" i="4"/>
  <c r="Q163" i="4"/>
  <c r="Q238" i="4"/>
  <c r="Q270" i="4"/>
  <c r="Q280" i="4"/>
  <c r="Q303" i="4"/>
  <c r="Q306" i="4"/>
  <c r="Q309" i="4"/>
  <c r="Q319" i="4"/>
  <c r="Q335" i="4"/>
  <c r="Q365" i="4"/>
  <c r="Q368" i="4"/>
  <c r="Q399" i="4"/>
  <c r="Q405" i="4"/>
  <c r="Q438" i="4"/>
  <c r="Q444" i="4"/>
  <c r="Q456" i="4"/>
  <c r="Q483" i="4"/>
  <c r="Q512" i="4"/>
  <c r="T70" i="15"/>
  <c r="M177" i="15"/>
  <c r="Q493" i="4"/>
  <c r="L313" i="1"/>
  <c r="Q64" i="4"/>
  <c r="F369" i="1"/>
  <c r="V131" i="1"/>
  <c r="I234" i="1"/>
  <c r="Q183" i="4"/>
  <c r="Q185" i="4"/>
  <c r="V363" i="1"/>
  <c r="Q76" i="4"/>
  <c r="H392" i="1"/>
  <c r="V249" i="1"/>
  <c r="Q15" i="4"/>
  <c r="Q146" i="4"/>
  <c r="Q150" i="4"/>
  <c r="Q151" i="4"/>
  <c r="Q156" i="4"/>
  <c r="U17" i="1"/>
  <c r="W193" i="1"/>
  <c r="Q66" i="4"/>
  <c r="Q115" i="4"/>
  <c r="Q475" i="4"/>
  <c r="Q534" i="4"/>
  <c r="Q70" i="4"/>
  <c r="Q110" i="4"/>
  <c r="Q154" i="4"/>
  <c r="Q199" i="4"/>
  <c r="Q201" i="4"/>
  <c r="Q205" i="4"/>
  <c r="Q207" i="4"/>
  <c r="Q220" i="4"/>
  <c r="Q276" i="4"/>
  <c r="Q344" i="4"/>
  <c r="Q352" i="4"/>
  <c r="Q440" i="4"/>
  <c r="Q520" i="4"/>
  <c r="Q522" i="4"/>
  <c r="H557" i="4"/>
  <c r="W95" i="1"/>
  <c r="Q9" i="4"/>
  <c r="Q32" i="4"/>
  <c r="Q35" i="4"/>
  <c r="Q63" i="4"/>
  <c r="Q77" i="4"/>
  <c r="Q111" i="4"/>
  <c r="Q113" i="4"/>
  <c r="Q133" i="4"/>
  <c r="Q139" i="4"/>
  <c r="Q191" i="4"/>
  <c r="Q219" i="4"/>
  <c r="Q229" i="4"/>
  <c r="Q277" i="4"/>
  <c r="Q327" i="4"/>
  <c r="Q341" i="4"/>
  <c r="Q392" i="4"/>
  <c r="Q420" i="4"/>
  <c r="Q431" i="4"/>
  <c r="Q517" i="4"/>
  <c r="Q543" i="4"/>
  <c r="N255" i="4"/>
  <c r="U345" i="1"/>
  <c r="Q343" i="4"/>
  <c r="U476" i="1"/>
  <c r="O477" i="4" s="1"/>
  <c r="Q474" i="4"/>
  <c r="Q476" i="4"/>
  <c r="G39" i="1"/>
  <c r="K39" i="1"/>
  <c r="W192" i="1"/>
  <c r="V192" i="1"/>
  <c r="W203" i="1"/>
  <c r="V203" i="1"/>
  <c r="V327" i="1"/>
  <c r="W327" i="1"/>
  <c r="Q452" i="4"/>
  <c r="U454" i="1"/>
  <c r="O455" i="4" s="1"/>
  <c r="Q454" i="4"/>
  <c r="L392" i="1"/>
  <c r="V191" i="1"/>
  <c r="W191" i="1"/>
  <c r="U369" i="1"/>
  <c r="Q367" i="4"/>
  <c r="Q373" i="4"/>
  <c r="U375" i="1"/>
  <c r="Q379" i="4"/>
  <c r="U381" i="1"/>
  <c r="H436" i="1"/>
  <c r="Q466" i="4"/>
  <c r="V195" i="1"/>
  <c r="V529" i="1"/>
  <c r="H276" i="4"/>
  <c r="H315" i="4" s="1"/>
  <c r="S316" i="4" s="1"/>
  <c r="Q281" i="4"/>
  <c r="W330" i="1"/>
  <c r="V330" i="1"/>
  <c r="Q342" i="4"/>
  <c r="U344" i="1"/>
  <c r="U400" i="1"/>
  <c r="Q398" i="4"/>
  <c r="Q402" i="4"/>
  <c r="Q463" i="4"/>
  <c r="U465" i="1"/>
  <c r="U520" i="1"/>
  <c r="Q518" i="4"/>
  <c r="Q536" i="4"/>
  <c r="U538" i="1"/>
  <c r="Q538" i="4"/>
  <c r="U540" i="1"/>
  <c r="O541" i="4" s="1"/>
  <c r="Q540" i="4"/>
  <c r="U542" i="1"/>
  <c r="Q542" i="4"/>
  <c r="U544" i="1"/>
  <c r="G70" i="15"/>
  <c r="K70" i="15"/>
  <c r="J70" i="15"/>
  <c r="N70" i="15"/>
  <c r="W70" i="15"/>
  <c r="L177" i="15"/>
  <c r="T177" i="15"/>
  <c r="J39" i="1"/>
  <c r="U78" i="1"/>
  <c r="O79" i="4" s="1"/>
  <c r="W96" i="1"/>
  <c r="L146" i="1"/>
  <c r="V137" i="1"/>
  <c r="H286" i="1"/>
  <c r="L417" i="1"/>
  <c r="Q51" i="4"/>
  <c r="Q153" i="4"/>
  <c r="Q175" i="4"/>
  <c r="Q177" i="4"/>
  <c r="Q254" i="4"/>
  <c r="Q369" i="4"/>
  <c r="Q371" i="4"/>
  <c r="Q386" i="4"/>
  <c r="Q460" i="4"/>
  <c r="U462" i="1"/>
  <c r="J357" i="1"/>
  <c r="Q42" i="4"/>
  <c r="Q57" i="4"/>
  <c r="Q62" i="4"/>
  <c r="Q71" i="4"/>
  <c r="Q73" i="4"/>
  <c r="Q81" i="4"/>
  <c r="Q108" i="4"/>
  <c r="Q138" i="4"/>
  <c r="Q142" i="4"/>
  <c r="Q176" i="4"/>
  <c r="Q198" i="4"/>
  <c r="Q213" i="4"/>
  <c r="Q223" i="4"/>
  <c r="Q230" i="4"/>
  <c r="L398" i="4"/>
  <c r="Q447" i="4"/>
  <c r="Q519" i="4"/>
  <c r="I557" i="4"/>
  <c r="S70" i="15"/>
  <c r="X70" i="15"/>
  <c r="I269" i="15"/>
  <c r="M269" i="15"/>
  <c r="U269" i="15"/>
  <c r="V466" i="1"/>
  <c r="G526" i="1"/>
  <c r="K526" i="1"/>
  <c r="K556" i="1"/>
  <c r="Q44" i="4"/>
  <c r="Q53" i="4"/>
  <c r="Q61" i="4"/>
  <c r="Q112" i="4"/>
  <c r="Q131" i="4"/>
  <c r="Q135" i="4"/>
  <c r="Q178" i="4"/>
  <c r="Q193" i="4"/>
  <c r="Q200" i="4"/>
  <c r="Q202" i="4"/>
  <c r="Q214" i="4"/>
  <c r="Q217" i="4"/>
  <c r="Q240" i="4"/>
  <c r="Q242" i="4"/>
  <c r="Q248" i="4"/>
  <c r="Q250" i="4"/>
  <c r="Q296" i="4"/>
  <c r="Q316" i="4"/>
  <c r="Q318" i="4"/>
  <c r="Q320" i="4"/>
  <c r="Q322" i="4"/>
  <c r="Q324" i="4"/>
  <c r="Q331" i="4"/>
  <c r="Q336" i="4"/>
  <c r="Q338" i="4"/>
  <c r="Q370" i="4"/>
  <c r="Q380" i="4"/>
  <c r="Q413" i="4"/>
  <c r="Q417" i="4"/>
  <c r="Q427" i="4"/>
  <c r="Q505" i="4"/>
  <c r="Q513" i="4"/>
  <c r="Q539" i="4"/>
  <c r="Q541" i="4"/>
  <c r="J269" i="15"/>
  <c r="N269" i="15"/>
  <c r="W269" i="15"/>
  <c r="X335" i="15"/>
  <c r="U464" i="1"/>
  <c r="O465" i="4" s="1"/>
  <c r="Q129" i="4"/>
  <c r="Q197" i="4"/>
  <c r="U179" i="1"/>
  <c r="Q171" i="4"/>
  <c r="W98" i="1"/>
  <c r="Q459" i="4"/>
  <c r="N444" i="4"/>
  <c r="L482" i="1"/>
  <c r="Q192" i="4"/>
  <c r="U194" i="1"/>
  <c r="O195" i="4" s="1"/>
  <c r="L509" i="4"/>
  <c r="U498" i="1"/>
  <c r="Q504" i="4"/>
  <c r="U506" i="1"/>
  <c r="U177" i="15"/>
  <c r="G177" i="15"/>
  <c r="K177" i="15"/>
  <c r="S177" i="15"/>
  <c r="L29" i="1"/>
  <c r="L38" i="1"/>
  <c r="I169" i="1"/>
  <c r="N256" i="4"/>
  <c r="W321" i="1"/>
  <c r="V321" i="1"/>
  <c r="H335" i="1"/>
  <c r="H356" i="1" s="1"/>
  <c r="G356" i="1"/>
  <c r="G357" i="1" s="1"/>
  <c r="Q136" i="4"/>
  <c r="U138" i="1"/>
  <c r="O139" i="4" s="1"/>
  <c r="U183" i="1"/>
  <c r="O184" i="4" s="1"/>
  <c r="U208" i="1"/>
  <c r="O209" i="4" s="1"/>
  <c r="Q206" i="4"/>
  <c r="W104" i="1"/>
  <c r="W91" i="1"/>
  <c r="W97" i="1"/>
  <c r="W103" i="1"/>
  <c r="V157" i="1"/>
  <c r="G234" i="1"/>
  <c r="W196" i="1"/>
  <c r="V196" i="1"/>
  <c r="H234" i="1"/>
  <c r="I314" i="1"/>
  <c r="K357" i="1"/>
  <c r="L356" i="1"/>
  <c r="N430" i="4"/>
  <c r="Q55" i="4"/>
  <c r="W102" i="1"/>
  <c r="G169" i="1"/>
  <c r="L197" i="1"/>
  <c r="N197" i="1" s="1"/>
  <c r="N184" i="4" s="1"/>
  <c r="N269" i="4"/>
  <c r="J314" i="1"/>
  <c r="N504" i="4"/>
  <c r="Q445" i="4"/>
  <c r="Q473" i="4"/>
  <c r="U475" i="1"/>
  <c r="O476" i="4" s="1"/>
  <c r="H417" i="1"/>
  <c r="U108" i="1"/>
  <c r="W99" i="1"/>
  <c r="W101" i="1"/>
  <c r="Z181" i="1"/>
  <c r="U204" i="1"/>
  <c r="W249" i="1"/>
  <c r="L286" i="1"/>
  <c r="H295" i="1"/>
  <c r="L426" i="1"/>
  <c r="N492" i="4"/>
  <c r="N514" i="4"/>
  <c r="Q21" i="4"/>
  <c r="K40" i="4"/>
  <c r="H40" i="4"/>
  <c r="Q141" i="4"/>
  <c r="Q155" i="4"/>
  <c r="Q262" i="4"/>
  <c r="Q264" i="4"/>
  <c r="Q308" i="4"/>
  <c r="Q310" i="4"/>
  <c r="Q408" i="4"/>
  <c r="K451" i="1"/>
  <c r="L436" i="1"/>
  <c r="N511" i="4"/>
  <c r="W100" i="1"/>
  <c r="W137" i="1"/>
  <c r="H169" i="1"/>
  <c r="L159" i="1"/>
  <c r="J169" i="1"/>
  <c r="L233" i="1"/>
  <c r="L295" i="1"/>
  <c r="H313" i="1"/>
  <c r="I357" i="1"/>
  <c r="G556" i="1"/>
  <c r="L71" i="4"/>
  <c r="Q65" i="4"/>
  <c r="Q82" i="4"/>
  <c r="Q109" i="4"/>
  <c r="Q143" i="4"/>
  <c r="H170" i="4"/>
  <c r="Q362" i="4"/>
  <c r="Q363" i="4"/>
  <c r="Q528" i="4"/>
  <c r="Q535" i="4"/>
  <c r="U537" i="1"/>
  <c r="W177" i="15"/>
  <c r="H177" i="15"/>
  <c r="I526" i="1"/>
  <c r="L525" i="1"/>
  <c r="I556" i="1"/>
  <c r="J556" i="1"/>
  <c r="Q29" i="4"/>
  <c r="Q33" i="4"/>
  <c r="Q43" i="4"/>
  <c r="Q56" i="4"/>
  <c r="Q67" i="4"/>
  <c r="L87" i="4"/>
  <c r="Q121" i="4"/>
  <c r="Q130" i="4"/>
  <c r="Q137" i="4"/>
  <c r="Q147" i="4"/>
  <c r="L169" i="4"/>
  <c r="Q173" i="4"/>
  <c r="Q182" i="4"/>
  <c r="Q194" i="4"/>
  <c r="Q203" i="4"/>
  <c r="Q204" i="4"/>
  <c r="Q215" i="4"/>
  <c r="Q225" i="4"/>
  <c r="Q241" i="4"/>
  <c r="Q244" i="4"/>
  <c r="Q249" i="4"/>
  <c r="Q290" i="4"/>
  <c r="Q325" i="4"/>
  <c r="J358" i="4"/>
  <c r="Q361" i="4"/>
  <c r="Q511" i="4"/>
  <c r="Q544" i="4"/>
  <c r="Q548" i="4"/>
  <c r="I70" i="15"/>
  <c r="M70" i="15"/>
  <c r="U70" i="15"/>
  <c r="G335" i="15"/>
  <c r="K335" i="15"/>
  <c r="S335" i="15"/>
  <c r="H394" i="15"/>
  <c r="L394" i="15"/>
  <c r="T394" i="15"/>
  <c r="L508" i="1"/>
  <c r="H555" i="1"/>
  <c r="Q7" i="4"/>
  <c r="Q10" i="4"/>
  <c r="Q19" i="4"/>
  <c r="Q26" i="4"/>
  <c r="Q78" i="4"/>
  <c r="Q80" i="4"/>
  <c r="Q114" i="4"/>
  <c r="Q127" i="4"/>
  <c r="Q132" i="4"/>
  <c r="Q134" i="4"/>
  <c r="Q162" i="4"/>
  <c r="Q164" i="4"/>
  <c r="J170" i="4"/>
  <c r="Q170" i="4"/>
  <c r="Q209" i="4"/>
  <c r="Q210" i="4"/>
  <c r="H235" i="4"/>
  <c r="Q218" i="4"/>
  <c r="Q221" i="4"/>
  <c r="Q224" i="4"/>
  <c r="Q226" i="4"/>
  <c r="Q258" i="4"/>
  <c r="Q339" i="4"/>
  <c r="Q347" i="4"/>
  <c r="Q349" i="4"/>
  <c r="Q353" i="4"/>
  <c r="I358" i="4"/>
  <c r="Q364" i="4"/>
  <c r="Q382" i="4"/>
  <c r="F393" i="4"/>
  <c r="Q419" i="4"/>
  <c r="Q421" i="4"/>
  <c r="Q533" i="4"/>
  <c r="G237" i="15"/>
  <c r="K237" i="15"/>
  <c r="S237" i="15"/>
  <c r="X237" i="15"/>
  <c r="H335" i="15"/>
  <c r="L335" i="15"/>
  <c r="T335" i="15"/>
  <c r="I394" i="15"/>
  <c r="M394" i="15"/>
  <c r="U394" i="15"/>
  <c r="Q292" i="4"/>
  <c r="H452" i="4"/>
  <c r="Q400" i="4"/>
  <c r="Q404" i="4"/>
  <c r="Q422" i="4"/>
  <c r="Q423" i="4"/>
  <c r="Q429" i="4"/>
  <c r="Q489" i="4"/>
  <c r="K527" i="4"/>
  <c r="Q529" i="4"/>
  <c r="Q532" i="4"/>
  <c r="H27" i="15"/>
  <c r="L27" i="15"/>
  <c r="T27" i="15"/>
  <c r="J27" i="15"/>
  <c r="N27" i="15"/>
  <c r="W27" i="15"/>
  <c r="H137" i="15"/>
  <c r="L137" i="15"/>
  <c r="T137" i="15"/>
  <c r="Z137" i="15"/>
  <c r="J137" i="15"/>
  <c r="N137" i="15"/>
  <c r="W137" i="15"/>
  <c r="X177" i="15"/>
  <c r="H237" i="15"/>
  <c r="L237" i="15"/>
  <c r="T237" i="15"/>
  <c r="G269" i="15"/>
  <c r="K269" i="15"/>
  <c r="S269" i="15"/>
  <c r="X269" i="15"/>
  <c r="I335" i="15"/>
  <c r="M335" i="15"/>
  <c r="U335" i="15"/>
  <c r="Q261" i="4"/>
  <c r="Q267" i="4"/>
  <c r="Q272" i="4"/>
  <c r="Q278" i="4"/>
  <c r="Q295" i="4"/>
  <c r="Q297" i="4"/>
  <c r="Q299" i="4"/>
  <c r="Q302" i="4"/>
  <c r="Q323" i="4"/>
  <c r="Q328" i="4"/>
  <c r="Q334" i="4"/>
  <c r="Q337" i="4"/>
  <c r="Q348" i="4"/>
  <c r="Q359" i="4"/>
  <c r="Q406" i="4"/>
  <c r="Q410" i="4"/>
  <c r="Q432" i="4"/>
  <c r="Q439" i="4"/>
  <c r="Q485" i="4"/>
  <c r="Q496" i="4"/>
  <c r="Q498" i="4"/>
  <c r="Q500" i="4"/>
  <c r="Q502" i="4"/>
  <c r="Q531" i="4"/>
  <c r="L556" i="4"/>
  <c r="Q549" i="4"/>
  <c r="Q551" i="4"/>
  <c r="G27" i="15"/>
  <c r="K27" i="15"/>
  <c r="S27" i="15"/>
  <c r="X27" i="15"/>
  <c r="I137" i="15"/>
  <c r="M137" i="15"/>
  <c r="U137" i="15"/>
  <c r="G137" i="15"/>
  <c r="K137" i="15"/>
  <c r="S137" i="15"/>
  <c r="X137" i="15"/>
  <c r="J177" i="15"/>
  <c r="N177" i="15"/>
  <c r="J237" i="15"/>
  <c r="N237" i="15"/>
  <c r="W237" i="15"/>
  <c r="I237" i="15"/>
  <c r="M237" i="15"/>
  <c r="U237" i="15"/>
  <c r="H269" i="15"/>
  <c r="L269" i="15"/>
  <c r="T269" i="15"/>
  <c r="J335" i="15"/>
  <c r="N335" i="15"/>
  <c r="W335" i="15"/>
  <c r="J394" i="15"/>
  <c r="N394" i="15"/>
  <c r="W394" i="15"/>
  <c r="G394" i="15"/>
  <c r="K394" i="15"/>
  <c r="S394" i="15"/>
  <c r="X394" i="15"/>
  <c r="V121" i="1"/>
  <c r="L14" i="1"/>
  <c r="I39" i="1"/>
  <c r="H39" i="1"/>
  <c r="N15" i="4"/>
  <c r="W93" i="1"/>
  <c r="W94" i="1"/>
  <c r="L108" i="1"/>
  <c r="N261" i="4"/>
  <c r="N267" i="4"/>
  <c r="N274" i="4"/>
  <c r="W320" i="1"/>
  <c r="V320" i="1"/>
  <c r="H526" i="1"/>
  <c r="Q468" i="4"/>
  <c r="U470" i="1"/>
  <c r="W457" i="1"/>
  <c r="V457" i="1"/>
  <c r="V59" i="1"/>
  <c r="W92" i="1"/>
  <c r="W107" i="1"/>
  <c r="W121" i="1"/>
  <c r="V148" i="1"/>
  <c r="L168" i="1"/>
  <c r="U207" i="1"/>
  <c r="O208" i="4" s="1"/>
  <c r="N293" i="4"/>
  <c r="G314" i="1"/>
  <c r="K314" i="1"/>
  <c r="H331" i="1"/>
  <c r="H385" i="1"/>
  <c r="Q414" i="4"/>
  <c r="U416" i="1"/>
  <c r="O417" i="4" s="1"/>
  <c r="W105" i="1"/>
  <c r="W106" i="1"/>
  <c r="W131" i="1"/>
  <c r="W148" i="1"/>
  <c r="K234" i="1"/>
  <c r="L257" i="1"/>
  <c r="N429" i="4"/>
  <c r="N539" i="4"/>
  <c r="Q236" i="4"/>
  <c r="J234" i="1"/>
  <c r="N268" i="4"/>
  <c r="L275" i="1"/>
  <c r="L331" i="1"/>
  <c r="L385" i="1"/>
  <c r="W363" i="1"/>
  <c r="F378" i="1"/>
  <c r="F379" i="1" s="1"/>
  <c r="F380" i="1" s="1"/>
  <c r="F381" i="1" s="1"/>
  <c r="F382" i="1" s="1"/>
  <c r="F383" i="1" s="1"/>
  <c r="F384" i="1" s="1"/>
  <c r="I451" i="1"/>
  <c r="N507" i="4"/>
  <c r="N519" i="4"/>
  <c r="L547" i="1"/>
  <c r="N531" i="4"/>
  <c r="L125" i="4"/>
  <c r="L450" i="1"/>
  <c r="J451" i="1"/>
  <c r="N518" i="4"/>
  <c r="N524" i="4"/>
  <c r="V524" i="1"/>
  <c r="W524" i="1"/>
  <c r="J526" i="1"/>
  <c r="W529" i="1"/>
  <c r="F109" i="4"/>
  <c r="Q128" i="4"/>
  <c r="U130" i="1"/>
  <c r="O131" i="4" s="1"/>
  <c r="K235" i="4"/>
  <c r="N374" i="4"/>
  <c r="W466" i="1"/>
  <c r="N532" i="4"/>
  <c r="L109" i="4"/>
  <c r="Q89" i="4"/>
  <c r="Q228" i="4"/>
  <c r="U230" i="1"/>
  <c r="O231" i="4" s="1"/>
  <c r="L276" i="4"/>
  <c r="Q286" i="4"/>
  <c r="J315" i="4"/>
  <c r="U316" i="4" s="1"/>
  <c r="L418" i="4"/>
  <c r="U372" i="1"/>
  <c r="O373" i="4" s="1"/>
  <c r="G451" i="1"/>
  <c r="H450" i="1"/>
  <c r="L496" i="1"/>
  <c r="H547" i="1"/>
  <c r="L555" i="1"/>
  <c r="Q16" i="4"/>
  <c r="I40" i="4"/>
  <c r="Q90" i="4"/>
  <c r="F198" i="4"/>
  <c r="I235" i="4"/>
  <c r="Q289" i="4"/>
  <c r="Q381" i="4"/>
  <c r="F418" i="4"/>
  <c r="Q486" i="4"/>
  <c r="U488" i="1"/>
  <c r="O489" i="4" s="1"/>
  <c r="F526" i="4"/>
  <c r="Q510" i="4"/>
  <c r="Q514" i="4"/>
  <c r="F25" i="4"/>
  <c r="F61" i="4"/>
  <c r="F147" i="4"/>
  <c r="I170" i="4"/>
  <c r="F386" i="4"/>
  <c r="L437" i="4"/>
  <c r="Q484" i="4"/>
  <c r="U486" i="1"/>
  <c r="F509" i="4"/>
  <c r="Q497" i="4"/>
  <c r="L15" i="4"/>
  <c r="F30" i="4"/>
  <c r="Q34" i="4"/>
  <c r="Q45" i="4"/>
  <c r="F71" i="4"/>
  <c r="Q118" i="4"/>
  <c r="L147" i="4"/>
  <c r="L160" i="4"/>
  <c r="G198" i="4"/>
  <c r="T197" i="1" s="1"/>
  <c r="T234" i="1" s="1"/>
  <c r="F234" i="4"/>
  <c r="Q216" i="4"/>
  <c r="Q269" i="4"/>
  <c r="L332" i="4"/>
  <c r="Q317" i="4"/>
  <c r="L393" i="4"/>
  <c r="I452" i="4"/>
  <c r="Q537" i="4"/>
  <c r="U539" i="1"/>
  <c r="J40" i="4"/>
  <c r="Q25" i="4"/>
  <c r="J88" i="4"/>
  <c r="Q49" i="4"/>
  <c r="F87" i="4"/>
  <c r="G160" i="4"/>
  <c r="K170" i="4"/>
  <c r="Q174" i="4"/>
  <c r="J235" i="4"/>
  <c r="L214" i="4"/>
  <c r="G214" i="4"/>
  <c r="K315" i="4"/>
  <c r="V316" i="4" s="1"/>
  <c r="F357" i="4"/>
  <c r="Q332" i="4"/>
  <c r="H358" i="4"/>
  <c r="Q387" i="4"/>
  <c r="Q418" i="4"/>
  <c r="L427" i="4"/>
  <c r="G234" i="4"/>
  <c r="Q243" i="4"/>
  <c r="Q245" i="4"/>
  <c r="Q246" i="4"/>
  <c r="Q253" i="4"/>
  <c r="Q266" i="4"/>
  <c r="F287" i="4"/>
  <c r="Q282" i="4"/>
  <c r="Q283" i="4"/>
  <c r="Q378" i="4"/>
  <c r="Q403" i="4"/>
  <c r="F451" i="4"/>
  <c r="Q550" i="4"/>
  <c r="Q552" i="4"/>
  <c r="Q8" i="4"/>
  <c r="Q17" i="4"/>
  <c r="Q18" i="4"/>
  <c r="Q31" i="4"/>
  <c r="F50" i="4"/>
  <c r="K88" i="4"/>
  <c r="Q72" i="4"/>
  <c r="Q75" i="4"/>
  <c r="Q79" i="4"/>
  <c r="Q116" i="4"/>
  <c r="Q125" i="4"/>
  <c r="Q140" i="4"/>
  <c r="F160" i="4"/>
  <c r="F169" i="4"/>
  <c r="Q160" i="4"/>
  <c r="Q172" i="4"/>
  <c r="F214" i="4"/>
  <c r="L234" i="4"/>
  <c r="F258" i="4"/>
  <c r="Q239" i="4"/>
  <c r="Q251" i="4"/>
  <c r="Q252" i="4"/>
  <c r="F276" i="4"/>
  <c r="Q263" i="4"/>
  <c r="Q265" i="4"/>
  <c r="Q271" i="4"/>
  <c r="I315" i="4"/>
  <c r="T316" i="4" s="1"/>
  <c r="Q291" i="4"/>
  <c r="Q300" i="4"/>
  <c r="Q301" i="4"/>
  <c r="F332" i="4"/>
  <c r="Q321" i="4"/>
  <c r="Q326" i="4"/>
  <c r="Q340" i="4"/>
  <c r="Q351" i="4"/>
  <c r="Q375" i="4"/>
  <c r="Q377" i="4"/>
  <c r="Q397" i="4"/>
  <c r="Q407" i="4"/>
  <c r="Q411" i="4"/>
  <c r="L451" i="4"/>
  <c r="Q443" i="4"/>
  <c r="K452" i="4"/>
  <c r="Z27" i="15"/>
  <c r="L483" i="4"/>
  <c r="Q480" i="4" s="1"/>
  <c r="Q467" i="4"/>
  <c r="J557" i="4"/>
  <c r="H34" i="6"/>
  <c r="I27" i="15"/>
  <c r="M27" i="15"/>
  <c r="U27" i="15"/>
  <c r="F296" i="4"/>
  <c r="L296" i="4"/>
  <c r="Q298" i="4"/>
  <c r="Q305" i="4"/>
  <c r="Q350" i="4"/>
  <c r="J452" i="4"/>
  <c r="Q385" i="4"/>
  <c r="Q394" i="4"/>
  <c r="F427" i="4"/>
  <c r="Q426" i="4"/>
  <c r="Q430" i="4"/>
  <c r="Q446" i="4"/>
  <c r="Q437" i="4"/>
  <c r="Q441" i="4"/>
  <c r="F497" i="4"/>
  <c r="H527" i="4"/>
  <c r="L526" i="4"/>
  <c r="Q491" i="4"/>
  <c r="Q515" i="4"/>
  <c r="F556" i="4"/>
  <c r="G34" i="6"/>
  <c r="E34" i="6"/>
  <c r="E37" i="6" s="1"/>
  <c r="N129" i="4"/>
  <c r="F182" i="4"/>
  <c r="Q24" i="4"/>
  <c r="F125" i="4"/>
  <c r="Q372" i="4"/>
  <c r="F398" i="4"/>
  <c r="F437" i="4"/>
  <c r="F548" i="4"/>
  <c r="Q374" i="4"/>
  <c r="Q436" i="4"/>
  <c r="Q547" i="4"/>
  <c r="Q287" i="4"/>
  <c r="Q389" i="4"/>
  <c r="Q14" i="4"/>
  <c r="Q88" i="4"/>
  <c r="Q181" i="4"/>
  <c r="F314" i="4"/>
  <c r="Q315" i="4"/>
  <c r="F39" i="4"/>
  <c r="Q159" i="4"/>
  <c r="F15" i="4"/>
  <c r="Q46" i="4"/>
  <c r="Q126" i="4"/>
  <c r="Q487" i="4"/>
  <c r="U229" i="1"/>
  <c r="O230" i="4" s="1"/>
  <c r="Q227" i="4"/>
  <c r="U489" i="1"/>
  <c r="J527" i="4"/>
  <c r="L182" i="4"/>
  <c r="U174" i="1"/>
  <c r="O175" i="4" s="1"/>
  <c r="L386" i="4"/>
  <c r="Q358" i="4"/>
  <c r="Z213" i="1"/>
  <c r="Q509" i="4"/>
  <c r="Q488" i="4"/>
  <c r="U62" i="1"/>
  <c r="Q30" i="4"/>
  <c r="L30" i="4"/>
  <c r="L25" i="4"/>
  <c r="U290" i="1"/>
  <c r="O291" i="4" s="1"/>
  <c r="Q288" i="4"/>
  <c r="Q279" i="4"/>
  <c r="L287" i="4"/>
  <c r="H88" i="4"/>
  <c r="Q60" i="4"/>
  <c r="I88" i="4"/>
  <c r="W59" i="1"/>
  <c r="L61" i="4"/>
  <c r="Q52" i="4"/>
  <c r="L50" i="4"/>
  <c r="Q40" i="4"/>
  <c r="Y62" i="1" l="1"/>
  <c r="J235" i="1"/>
  <c r="O50" i="4"/>
  <c r="W67" i="1"/>
  <c r="V67" i="1"/>
  <c r="O73" i="4"/>
  <c r="U86" i="1"/>
  <c r="U60" i="1"/>
  <c r="U70" i="1"/>
  <c r="O71" i="4" s="1"/>
  <c r="V68" i="1"/>
  <c r="W68" i="1"/>
  <c r="O68" i="4"/>
  <c r="W69" i="1"/>
  <c r="V69" i="1"/>
  <c r="N86" i="1"/>
  <c r="N417" i="1"/>
  <c r="I235" i="1"/>
  <c r="Z60" i="1"/>
  <c r="N62" i="4"/>
  <c r="N70" i="1"/>
  <c r="N70" i="4" s="1"/>
  <c r="L87" i="1"/>
  <c r="N55" i="4"/>
  <c r="N60" i="1"/>
  <c r="N60" i="4" s="1"/>
  <c r="N253" i="4"/>
  <c r="N278" i="4"/>
  <c r="N339" i="4"/>
  <c r="N395" i="4"/>
  <c r="O43" i="4"/>
  <c r="O57" i="4"/>
  <c r="O65" i="4"/>
  <c r="O59" i="4"/>
  <c r="N130" i="4"/>
  <c r="N220" i="4"/>
  <c r="N469" i="4"/>
  <c r="N295" i="4"/>
  <c r="N282" i="4"/>
  <c r="N250" i="4"/>
  <c r="N246" i="4"/>
  <c r="N127" i="4"/>
  <c r="N325" i="4"/>
  <c r="N203" i="4"/>
  <c r="N200" i="4"/>
  <c r="N485" i="4"/>
  <c r="N312" i="4"/>
  <c r="N307" i="4"/>
  <c r="N93" i="4"/>
  <c r="N249" i="4"/>
  <c r="Y432" i="1"/>
  <c r="N422" i="4"/>
  <c r="N472" i="4"/>
  <c r="N188" i="4"/>
  <c r="N187" i="4"/>
  <c r="N506" i="4"/>
  <c r="N481" i="4"/>
  <c r="N474" i="4"/>
  <c r="N138" i="4"/>
  <c r="N89" i="4"/>
  <c r="N237" i="4"/>
  <c r="N208" i="4"/>
  <c r="N204" i="4"/>
  <c r="N369" i="4"/>
  <c r="N473" i="4"/>
  <c r="N134" i="4"/>
  <c r="N294" i="4"/>
  <c r="N135" i="4"/>
  <c r="N131" i="4"/>
  <c r="N419" i="4"/>
  <c r="N489" i="4"/>
  <c r="N145" i="4"/>
  <c r="N139" i="4"/>
  <c r="N158" i="4"/>
  <c r="N152" i="4"/>
  <c r="N153" i="4"/>
  <c r="N151" i="4"/>
  <c r="N96" i="4"/>
  <c r="N535" i="4"/>
  <c r="N319" i="4"/>
  <c r="N197" i="4"/>
  <c r="N192" i="4"/>
  <c r="N342" i="4"/>
  <c r="N373" i="4"/>
  <c r="N117" i="4"/>
  <c r="N194" i="4"/>
  <c r="N213" i="4"/>
  <c r="N210" i="4"/>
  <c r="N292" i="4"/>
  <c r="T556" i="1"/>
  <c r="V468" i="1"/>
  <c r="T526" i="1"/>
  <c r="N198" i="4"/>
  <c r="W9" i="1"/>
  <c r="O446" i="4"/>
  <c r="W445" i="1"/>
  <c r="O11" i="4"/>
  <c r="W10" i="1"/>
  <c r="W551" i="1"/>
  <c r="V176" i="1"/>
  <c r="W347" i="1"/>
  <c r="V543" i="1"/>
  <c r="V119" i="1"/>
  <c r="W119" i="1"/>
  <c r="W461" i="1"/>
  <c r="W501" i="1"/>
  <c r="V446" i="1"/>
  <c r="V280" i="1"/>
  <c r="W118" i="1"/>
  <c r="V37" i="1"/>
  <c r="V370" i="1"/>
  <c r="W266" i="1"/>
  <c r="W311" i="1"/>
  <c r="W145" i="1"/>
  <c r="V361" i="1"/>
  <c r="V255" i="1"/>
  <c r="V180" i="1"/>
  <c r="W180" i="1"/>
  <c r="W440" i="1"/>
  <c r="V487" i="1"/>
  <c r="W487" i="1"/>
  <c r="V143" i="1"/>
  <c r="V145" i="1"/>
  <c r="W504" i="1"/>
  <c r="V492" i="1"/>
  <c r="V294" i="1"/>
  <c r="W178" i="1"/>
  <c r="W324" i="1"/>
  <c r="W117" i="1"/>
  <c r="V267" i="1"/>
  <c r="W280" i="1"/>
  <c r="V220" i="1"/>
  <c r="V300" i="1"/>
  <c r="W307" i="1"/>
  <c r="W223" i="1"/>
  <c r="W545" i="1"/>
  <c r="V279" i="1"/>
  <c r="W82" i="1"/>
  <c r="V205" i="1"/>
  <c r="W279" i="1"/>
  <c r="W175" i="1"/>
  <c r="W300" i="1"/>
  <c r="W205" i="1"/>
  <c r="W419" i="1"/>
  <c r="W161" i="1"/>
  <c r="W250" i="1"/>
  <c r="V504" i="1"/>
  <c r="W83" i="1"/>
  <c r="V210" i="1"/>
  <c r="V530" i="1"/>
  <c r="W523" i="1"/>
  <c r="W35" i="1"/>
  <c r="V335" i="1"/>
  <c r="W530" i="1"/>
  <c r="W133" i="1"/>
  <c r="O336" i="4"/>
  <c r="V518" i="1"/>
  <c r="V270" i="1"/>
  <c r="V118" i="1"/>
  <c r="W304" i="1"/>
  <c r="W518" i="1"/>
  <c r="V35" i="1"/>
  <c r="V245" i="1"/>
  <c r="W184" i="1"/>
  <c r="V184" i="1"/>
  <c r="W37" i="1"/>
  <c r="W244" i="1"/>
  <c r="W142" i="1"/>
  <c r="V244" i="1"/>
  <c r="V13" i="1"/>
  <c r="V20" i="1"/>
  <c r="W267" i="1"/>
  <c r="V347" i="1"/>
  <c r="V405" i="1"/>
  <c r="V164" i="1"/>
  <c r="W153" i="1"/>
  <c r="W390" i="1"/>
  <c r="W405" i="1"/>
  <c r="W500" i="1"/>
  <c r="V247" i="1"/>
  <c r="W365" i="1"/>
  <c r="W350" i="1"/>
  <c r="V83" i="1"/>
  <c r="V66" i="1"/>
  <c r="W270" i="1"/>
  <c r="V546" i="1"/>
  <c r="V133" i="1"/>
  <c r="V227" i="1"/>
  <c r="V113" i="1"/>
  <c r="V142" i="1"/>
  <c r="W113" i="1"/>
  <c r="W521" i="1"/>
  <c r="W210" i="1"/>
  <c r="W220" i="1"/>
  <c r="W546" i="1"/>
  <c r="W13" i="1"/>
  <c r="W185" i="1"/>
  <c r="V458" i="1"/>
  <c r="O459" i="4"/>
  <c r="W553" i="1"/>
  <c r="W447" i="1"/>
  <c r="V36" i="1"/>
  <c r="W516" i="1"/>
  <c r="V501" i="1"/>
  <c r="V507" i="1"/>
  <c r="O166" i="4"/>
  <c r="O390" i="4"/>
  <c r="W402" i="1"/>
  <c r="W514" i="1"/>
  <c r="W135" i="1"/>
  <c r="V209" i="1"/>
  <c r="W479" i="1"/>
  <c r="V343" i="1"/>
  <c r="W116" i="1"/>
  <c r="W389" i="1"/>
  <c r="W319" i="1"/>
  <c r="V319" i="1"/>
  <c r="W513" i="1"/>
  <c r="V402" i="1"/>
  <c r="V269" i="1"/>
  <c r="V514" i="1"/>
  <c r="V116" i="1"/>
  <c r="O213" i="4"/>
  <c r="V135" i="1"/>
  <c r="W364" i="1"/>
  <c r="W260" i="1"/>
  <c r="V305" i="1"/>
  <c r="V404" i="1"/>
  <c r="W409" i="1"/>
  <c r="V318" i="1"/>
  <c r="W343" i="1"/>
  <c r="W404" i="1"/>
  <c r="O289" i="4"/>
  <c r="W373" i="1"/>
  <c r="W318" i="1"/>
  <c r="V260" i="1"/>
  <c r="V132" i="1"/>
  <c r="V155" i="1"/>
  <c r="V288" i="1"/>
  <c r="O226" i="4"/>
  <c r="W491" i="1"/>
  <c r="V373" i="1"/>
  <c r="W269" i="1"/>
  <c r="V424" i="1"/>
  <c r="W443" i="1"/>
  <c r="V225" i="1"/>
  <c r="V226" i="1"/>
  <c r="V443" i="1"/>
  <c r="V545" i="1"/>
  <c r="W155" i="1"/>
  <c r="V413" i="1"/>
  <c r="W132" i="1"/>
  <c r="V364" i="1"/>
  <c r="W424" i="1"/>
  <c r="V523" i="1"/>
  <c r="V478" i="1"/>
  <c r="W305" i="1"/>
  <c r="W265" i="1"/>
  <c r="V447" i="1"/>
  <c r="V550" i="1"/>
  <c r="V368" i="1"/>
  <c r="W261" i="1"/>
  <c r="V223" i="1"/>
  <c r="V390" i="1"/>
  <c r="W503" i="1"/>
  <c r="W274" i="1"/>
  <c r="V448" i="1"/>
  <c r="V153" i="1"/>
  <c r="V217" i="1"/>
  <c r="W406" i="1"/>
  <c r="V117" i="1"/>
  <c r="V202" i="1"/>
  <c r="W66" i="1"/>
  <c r="V265" i="1"/>
  <c r="V365" i="1"/>
  <c r="V323" i="1"/>
  <c r="V139" i="1"/>
  <c r="W242" i="1"/>
  <c r="W281" i="1"/>
  <c r="W323" i="1"/>
  <c r="W336" i="1"/>
  <c r="W492" i="1"/>
  <c r="V503" i="1"/>
  <c r="V163" i="1"/>
  <c r="W256" i="1"/>
  <c r="W164" i="1"/>
  <c r="V261" i="1"/>
  <c r="W139" i="1"/>
  <c r="W293" i="1"/>
  <c r="V281" i="1"/>
  <c r="W177" i="1"/>
  <c r="V307" i="1"/>
  <c r="W247" i="1"/>
  <c r="W144" i="1"/>
  <c r="V336" i="1"/>
  <c r="W163" i="1"/>
  <c r="V178" i="1"/>
  <c r="V141" i="1"/>
  <c r="V256" i="1"/>
  <c r="V274" i="1"/>
  <c r="V144" i="1"/>
  <c r="O35" i="4"/>
  <c r="O243" i="4"/>
  <c r="V241" i="1"/>
  <c r="W173" i="1"/>
  <c r="V551" i="1"/>
  <c r="V177" i="1"/>
  <c r="W550" i="1"/>
  <c r="V461" i="1"/>
  <c r="W141" i="1"/>
  <c r="W448" i="1"/>
  <c r="W217" i="1"/>
  <c r="V293" i="1"/>
  <c r="V254" i="1"/>
  <c r="W202" i="1"/>
  <c r="W254" i="1"/>
  <c r="V406" i="1"/>
  <c r="W36" i="1"/>
  <c r="V34" i="1"/>
  <c r="V554" i="1"/>
  <c r="W77" i="1"/>
  <c r="V512" i="1"/>
  <c r="W251" i="1"/>
  <c r="W342" i="1"/>
  <c r="V500" i="1"/>
  <c r="W150" i="1"/>
  <c r="O186" i="4"/>
  <c r="V64" i="1"/>
  <c r="V151" i="1"/>
  <c r="W512" i="1"/>
  <c r="W200" i="1"/>
  <c r="V221" i="1"/>
  <c r="V79" i="1"/>
  <c r="V342" i="1"/>
  <c r="W394" i="1"/>
  <c r="O56" i="4"/>
  <c r="W543" i="1"/>
  <c r="W114" i="1"/>
  <c r="W64" i="1"/>
  <c r="W535" i="1"/>
  <c r="W151" i="1"/>
  <c r="W431" i="1"/>
  <c r="W387" i="1"/>
  <c r="W221" i="1"/>
  <c r="W79" i="1"/>
  <c r="W271" i="1"/>
  <c r="V82" i="1"/>
  <c r="O162" i="4"/>
  <c r="V535" i="1"/>
  <c r="V271" i="1"/>
  <c r="V304" i="1"/>
  <c r="W27" i="1"/>
  <c r="W262" i="1"/>
  <c r="O553" i="4"/>
  <c r="O263" i="4"/>
  <c r="O228" i="4"/>
  <c r="V394" i="1"/>
  <c r="V516" i="1"/>
  <c r="W554" i="1"/>
  <c r="V251" i="1"/>
  <c r="V150" i="1"/>
  <c r="V250" i="1"/>
  <c r="V114" i="1"/>
  <c r="V552" i="1"/>
  <c r="V111" i="1"/>
  <c r="V292" i="1"/>
  <c r="V438" i="1"/>
  <c r="W126" i="1"/>
  <c r="W312" i="1"/>
  <c r="W273" i="1"/>
  <c r="V350" i="1"/>
  <c r="V431" i="1"/>
  <c r="W329" i="1"/>
  <c r="W166" i="1"/>
  <c r="V387" i="1"/>
  <c r="V140" i="1"/>
  <c r="W413" i="1"/>
  <c r="V490" i="1"/>
  <c r="W158" i="1"/>
  <c r="O210" i="4"/>
  <c r="V166" i="1"/>
  <c r="O130" i="4"/>
  <c r="W165" i="1"/>
  <c r="V298" i="1"/>
  <c r="W442" i="1"/>
  <c r="W292" i="1"/>
  <c r="W211" i="1"/>
  <c r="V158" i="1"/>
  <c r="W298" i="1"/>
  <c r="V77" i="1"/>
  <c r="V553" i="1"/>
  <c r="W228" i="1"/>
  <c r="V291" i="1"/>
  <c r="V485" i="1"/>
  <c r="W505" i="1"/>
  <c r="V228" i="1"/>
  <c r="V541" i="1"/>
  <c r="W362" i="1"/>
  <c r="V442" i="1"/>
  <c r="W140" i="1"/>
  <c r="V362" i="1"/>
  <c r="V499" i="1"/>
  <c r="V248" i="1"/>
  <c r="W425" i="1"/>
  <c r="W248" i="1"/>
  <c r="V521" i="1"/>
  <c r="V129" i="1"/>
  <c r="O330" i="4"/>
  <c r="O201" i="4"/>
  <c r="V211" i="1"/>
  <c r="V425" i="1"/>
  <c r="V409" i="1"/>
  <c r="V366" i="1"/>
  <c r="W490" i="1"/>
  <c r="W176" i="1"/>
  <c r="W507" i="1"/>
  <c r="W438" i="1"/>
  <c r="W366" i="1"/>
  <c r="W499" i="1"/>
  <c r="W263" i="1"/>
  <c r="W58" i="1"/>
  <c r="V199" i="1"/>
  <c r="V310" i="1"/>
  <c r="V311" i="1"/>
  <c r="W519" i="1"/>
  <c r="W361" i="1"/>
  <c r="V172" i="1"/>
  <c r="V149" i="1"/>
  <c r="W11" i="1"/>
  <c r="V510" i="1"/>
  <c r="V479" i="1"/>
  <c r="V156" i="1"/>
  <c r="V340" i="1"/>
  <c r="V309" i="1"/>
  <c r="W115" i="1"/>
  <c r="V246" i="1"/>
  <c r="W212" i="1"/>
  <c r="W422" i="1"/>
  <c r="V324" i="1"/>
  <c r="W493" i="1"/>
  <c r="W484" i="1"/>
  <c r="V377" i="1"/>
  <c r="V517" i="1"/>
  <c r="W370" i="1"/>
  <c r="V206" i="1"/>
  <c r="V80" i="1"/>
  <c r="V312" i="1"/>
  <c r="W310" i="1"/>
  <c r="W172" i="1"/>
  <c r="V328" i="1"/>
  <c r="V222" i="1"/>
  <c r="W226" i="1"/>
  <c r="W199" i="1"/>
  <c r="V9" i="1"/>
  <c r="V440" i="1"/>
  <c r="V408" i="1"/>
  <c r="O233" i="4"/>
  <c r="O150" i="4"/>
  <c r="O232" i="4"/>
  <c r="W156" i="1"/>
  <c r="V519" i="1"/>
  <c r="V58" i="1"/>
  <c r="W143" i="1"/>
  <c r="V219" i="1"/>
  <c r="W533" i="1"/>
  <c r="V484" i="1"/>
  <c r="W541" i="1"/>
  <c r="V374" i="1"/>
  <c r="W206" i="1"/>
  <c r="V502" i="1"/>
  <c r="W216" i="1"/>
  <c r="V167" i="1"/>
  <c r="W80" i="1"/>
  <c r="W510" i="1"/>
  <c r="V534" i="1"/>
  <c r="W328" i="1"/>
  <c r="W255" i="1"/>
  <c r="W222" i="1"/>
  <c r="V273" i="1"/>
  <c r="V126" i="1"/>
  <c r="V115" i="1"/>
  <c r="W340" i="1"/>
  <c r="O168" i="4"/>
  <c r="W377" i="1"/>
  <c r="V515" i="1"/>
  <c r="W374" i="1"/>
  <c r="W277" i="1"/>
  <c r="W502" i="1"/>
  <c r="V216" i="1"/>
  <c r="V419" i="1"/>
  <c r="W309" i="1"/>
  <c r="W246" i="1"/>
  <c r="W294" i="1"/>
  <c r="W111" i="1"/>
  <c r="V266" i="1"/>
  <c r="V11" i="1"/>
  <c r="W515" i="1"/>
  <c r="V469" i="1"/>
  <c r="V420" i="1"/>
  <c r="U38" i="1"/>
  <c r="O39" i="4" s="1"/>
  <c r="V243" i="1"/>
  <c r="W84" i="1"/>
  <c r="U426" i="1"/>
  <c r="O427" i="4" s="1"/>
  <c r="V123" i="1"/>
  <c r="W303" i="1"/>
  <c r="W325" i="1"/>
  <c r="W306" i="1"/>
  <c r="V264" i="1"/>
  <c r="V175" i="1"/>
  <c r="O242" i="4"/>
  <c r="O423" i="4"/>
  <c r="W297" i="1"/>
  <c r="V536" i="1"/>
  <c r="V471" i="1"/>
  <c r="W368" i="1"/>
  <c r="W264" i="1"/>
  <c r="V218" i="1"/>
  <c r="W326" i="1"/>
  <c r="W517" i="1"/>
  <c r="W469" i="1"/>
  <c r="U168" i="1"/>
  <c r="O169" i="4" s="1"/>
  <c r="W471" i="1"/>
  <c r="U14" i="1"/>
  <c r="O15" i="4" s="1"/>
  <c r="V533" i="1"/>
  <c r="W495" i="1"/>
  <c r="V421" i="1"/>
  <c r="W218" i="1"/>
  <c r="V326" i="1"/>
  <c r="W245" i="1"/>
  <c r="O155" i="4"/>
  <c r="W536" i="1"/>
  <c r="V531" i="1"/>
  <c r="V173" i="1"/>
  <c r="W12" i="1"/>
  <c r="V388" i="1"/>
  <c r="V322" i="1"/>
  <c r="W421" i="1"/>
  <c r="V495" i="1"/>
  <c r="V341" i="1"/>
  <c r="V297" i="1"/>
  <c r="V513" i="1"/>
  <c r="V32" i="1"/>
  <c r="O244" i="4"/>
  <c r="O187" i="4"/>
  <c r="V154" i="1"/>
  <c r="O254" i="4"/>
  <c r="V253" i="1"/>
  <c r="U257" i="1"/>
  <c r="O258" i="4" s="1"/>
  <c r="W531" i="1"/>
  <c r="V306" i="1"/>
  <c r="W420" i="1"/>
  <c r="W123" i="1"/>
  <c r="V303" i="1"/>
  <c r="W522" i="1"/>
  <c r="W341" i="1"/>
  <c r="V12" i="1"/>
  <c r="W408" i="1"/>
  <c r="W388" i="1"/>
  <c r="V325" i="1"/>
  <c r="V522" i="1"/>
  <c r="W134" i="1"/>
  <c r="O135" i="4"/>
  <c r="V127" i="1"/>
  <c r="V136" i="1"/>
  <c r="W127" i="1"/>
  <c r="W136" i="1"/>
  <c r="W337" i="1"/>
  <c r="W407" i="1"/>
  <c r="W429" i="1"/>
  <c r="W339" i="1"/>
  <c r="V272" i="1"/>
  <c r="W346" i="1"/>
  <c r="V429" i="1"/>
  <c r="O264" i="4"/>
  <c r="O220" i="4"/>
  <c r="O447" i="4"/>
  <c r="W376" i="1"/>
  <c r="V549" i="1"/>
  <c r="V428" i="1"/>
  <c r="W224" i="1"/>
  <c r="V338" i="1"/>
  <c r="U450" i="1"/>
  <c r="O451" i="4" s="1"/>
  <c r="W534" i="1"/>
  <c r="W549" i="1"/>
  <c r="W28" i="1"/>
  <c r="W403" i="1"/>
  <c r="W322" i="1"/>
  <c r="O225" i="4"/>
  <c r="O292" i="4"/>
  <c r="O163" i="4"/>
  <c r="U555" i="1"/>
  <c r="O556" i="4" s="1"/>
  <c r="V445" i="1"/>
  <c r="U313" i="1"/>
  <c r="O314" i="4" s="1"/>
  <c r="V259" i="1"/>
  <c r="W268" i="1"/>
  <c r="V412" i="1"/>
  <c r="V308" i="1"/>
  <c r="W162" i="1"/>
  <c r="V403" i="1"/>
  <c r="V162" i="1"/>
  <c r="V491" i="1"/>
  <c r="V360" i="1"/>
  <c r="W428" i="1"/>
  <c r="U275" i="1"/>
  <c r="F19" i="6" s="1"/>
  <c r="W308" i="1"/>
  <c r="W259" i="1"/>
  <c r="V112" i="1"/>
  <c r="V28" i="1"/>
  <c r="W272" i="1"/>
  <c r="V339" i="1"/>
  <c r="V407" i="1"/>
  <c r="W112" i="1"/>
  <c r="W412" i="1"/>
  <c r="W360" i="1"/>
  <c r="U436" i="1"/>
  <c r="F25" i="6" s="1"/>
  <c r="V252" i="1"/>
  <c r="V337" i="1"/>
  <c r="U397" i="1"/>
  <c r="O398" i="4" s="1"/>
  <c r="W338" i="1"/>
  <c r="V346" i="1"/>
  <c r="W252" i="1"/>
  <c r="V493" i="1"/>
  <c r="V268" i="1"/>
  <c r="U392" i="1"/>
  <c r="U29" i="1"/>
  <c r="O30" i="4" s="1"/>
  <c r="Z392" i="1"/>
  <c r="Z295" i="1"/>
  <c r="Z233" i="1"/>
  <c r="Z555" i="1"/>
  <c r="N214" i="4"/>
  <c r="Z197" i="1"/>
  <c r="V277" i="1"/>
  <c r="Z317" i="1"/>
  <c r="Y317" i="1"/>
  <c r="Z259" i="1"/>
  <c r="Y259" i="1"/>
  <c r="N324" i="4"/>
  <c r="Z324" i="1"/>
  <c r="Y324" i="1"/>
  <c r="Z498" i="1"/>
  <c r="Z508" i="1" s="1"/>
  <c r="Y498" i="1"/>
  <c r="Z77" i="1"/>
  <c r="Y77" i="1"/>
  <c r="N11" i="4"/>
  <c r="Z11" i="1"/>
  <c r="Y11" i="1"/>
  <c r="Z16" i="1"/>
  <c r="Y16" i="1"/>
  <c r="Z262" i="1"/>
  <c r="Y262" i="1"/>
  <c r="Z90" i="1"/>
  <c r="Y90" i="1"/>
  <c r="N450" i="1"/>
  <c r="Z445" i="1"/>
  <c r="Z450" i="1" s="1"/>
  <c r="Y445" i="1"/>
  <c r="N337" i="4"/>
  <c r="Z337" i="1"/>
  <c r="Y337" i="1"/>
  <c r="N13" i="4"/>
  <c r="Z13" i="1"/>
  <c r="Y13" i="1"/>
  <c r="Z148" i="1"/>
  <c r="Y148" i="1"/>
  <c r="Z113" i="1"/>
  <c r="Y113" i="1"/>
  <c r="Z394" i="1"/>
  <c r="Z397" i="1" s="1"/>
  <c r="Y394" i="1"/>
  <c r="Y428" i="1"/>
  <c r="Z428" i="1"/>
  <c r="Z252" i="1"/>
  <c r="Y252" i="1"/>
  <c r="Z76" i="1"/>
  <c r="Y76" i="1"/>
  <c r="Z277" i="1"/>
  <c r="Z286" i="1" s="1"/>
  <c r="Y277" i="1"/>
  <c r="Z161" i="1"/>
  <c r="Z168" i="1" s="1"/>
  <c r="Y161" i="1"/>
  <c r="Z37" i="1"/>
  <c r="Y37" i="1"/>
  <c r="N405" i="4"/>
  <c r="Z405" i="1"/>
  <c r="Z417" i="1" s="1"/>
  <c r="Y405" i="1"/>
  <c r="Z484" i="1"/>
  <c r="Y484" i="1"/>
  <c r="N378" i="4"/>
  <c r="Z378" i="1"/>
  <c r="Y378" i="1"/>
  <c r="N104" i="4"/>
  <c r="Z104" i="1"/>
  <c r="Y104" i="1"/>
  <c r="Z26" i="1"/>
  <c r="Y26" i="1"/>
  <c r="Z64" i="1"/>
  <c r="Z70" i="1" s="1"/>
  <c r="Y64" i="1"/>
  <c r="Z103" i="1"/>
  <c r="Y103" i="1"/>
  <c r="N140" i="4"/>
  <c r="Z140" i="1"/>
  <c r="Y140" i="1"/>
  <c r="N150" i="4"/>
  <c r="Z150" i="1"/>
  <c r="Y150" i="1"/>
  <c r="Z34" i="1"/>
  <c r="Y34" i="1"/>
  <c r="Z156" i="1"/>
  <c r="Y156" i="1"/>
  <c r="N12" i="4"/>
  <c r="Z12" i="1"/>
  <c r="Y12" i="1"/>
  <c r="Z360" i="1"/>
  <c r="Y360" i="1"/>
  <c r="N432" i="4"/>
  <c r="Z432" i="1"/>
  <c r="Z347" i="1"/>
  <c r="Y347" i="1"/>
  <c r="N99" i="4"/>
  <c r="Z99" i="1"/>
  <c r="Y99" i="1"/>
  <c r="N21" i="4"/>
  <c r="Z21" i="1"/>
  <c r="Y21" i="1"/>
  <c r="N547" i="1"/>
  <c r="Z540" i="1"/>
  <c r="Z547" i="1" s="1"/>
  <c r="Y540" i="1"/>
  <c r="Z351" i="1"/>
  <c r="Y351" i="1"/>
  <c r="Z143" i="1"/>
  <c r="Y143" i="1"/>
  <c r="Z95" i="1"/>
  <c r="Y95" i="1"/>
  <c r="N128" i="4"/>
  <c r="Z128" i="1"/>
  <c r="Y128" i="1"/>
  <c r="Z28" i="1"/>
  <c r="Y28" i="1"/>
  <c r="N137" i="4"/>
  <c r="Z137" i="1"/>
  <c r="Y137" i="1"/>
  <c r="N79" i="4"/>
  <c r="Z79" i="1"/>
  <c r="Y79" i="1"/>
  <c r="N313" i="1"/>
  <c r="Z303" i="1"/>
  <c r="Z313" i="1" s="1"/>
  <c r="Y303" i="1"/>
  <c r="Z9" i="1"/>
  <c r="Z516" i="1"/>
  <c r="Z525" i="1" s="1"/>
  <c r="N421" i="4"/>
  <c r="Z421" i="1"/>
  <c r="Z426" i="1" s="1"/>
  <c r="Y421" i="1"/>
  <c r="N338" i="4"/>
  <c r="Z338" i="1"/>
  <c r="Y338" i="1"/>
  <c r="N92" i="4"/>
  <c r="Z92" i="1"/>
  <c r="Y92" i="1"/>
  <c r="Z19" i="1"/>
  <c r="Y19" i="1"/>
  <c r="Z20" i="1"/>
  <c r="Y20" i="1"/>
  <c r="N100" i="4"/>
  <c r="Z100" i="1"/>
  <c r="Y100" i="1"/>
  <c r="Z247" i="1"/>
  <c r="Y247" i="1"/>
  <c r="N488" i="4"/>
  <c r="Z488" i="1"/>
  <c r="Y488" i="1"/>
  <c r="N35" i="4"/>
  <c r="Z35" i="1"/>
  <c r="Y35" i="1"/>
  <c r="Z122" i="1"/>
  <c r="Y122" i="1"/>
  <c r="Z17" i="1"/>
  <c r="Y17" i="1"/>
  <c r="Z482" i="1"/>
  <c r="U286" i="1"/>
  <c r="O287" i="4" s="1"/>
  <c r="V42" i="1"/>
  <c r="W42" i="1"/>
  <c r="V460" i="1"/>
  <c r="W460" i="1"/>
  <c r="V472" i="1"/>
  <c r="W472" i="1"/>
  <c r="V120" i="1"/>
  <c r="W480" i="1"/>
  <c r="V480" i="1"/>
  <c r="N38" i="1"/>
  <c r="N38" i="4" s="1"/>
  <c r="N404" i="4"/>
  <c r="N65" i="4"/>
  <c r="N247" i="4"/>
  <c r="N540" i="4"/>
  <c r="N257" i="1"/>
  <c r="N244" i="4" s="1"/>
  <c r="N29" i="1"/>
  <c r="N29" i="4" s="1"/>
  <c r="N26" i="4"/>
  <c r="N397" i="1"/>
  <c r="N387" i="4" s="1"/>
  <c r="N525" i="1"/>
  <c r="N512" i="4" s="1"/>
  <c r="N146" i="1"/>
  <c r="N136" i="4" s="1"/>
  <c r="N286" i="1"/>
  <c r="N436" i="1"/>
  <c r="N428" i="4"/>
  <c r="V215" i="1"/>
  <c r="W215" i="1"/>
  <c r="N161" i="4"/>
  <c r="N168" i="1"/>
  <c r="N155" i="4" s="1"/>
  <c r="N508" i="1"/>
  <c r="N498" i="4" s="1"/>
  <c r="N24" i="1"/>
  <c r="N16" i="4"/>
  <c r="N496" i="1"/>
  <c r="N486" i="4" s="1"/>
  <c r="N484" i="4"/>
  <c r="N426" i="1"/>
  <c r="N413" i="4" s="1"/>
  <c r="N148" i="4"/>
  <c r="N159" i="1"/>
  <c r="N149" i="4" s="1"/>
  <c r="N234" i="1"/>
  <c r="N317" i="4"/>
  <c r="N331" i="1"/>
  <c r="N332" i="4" s="1"/>
  <c r="N275" i="1"/>
  <c r="N265" i="4" s="1"/>
  <c r="N259" i="4"/>
  <c r="N356" i="1"/>
  <c r="N113" i="4"/>
  <c r="N108" i="1"/>
  <c r="N103" i="4" s="1"/>
  <c r="N90" i="4"/>
  <c r="N14" i="1"/>
  <c r="N14" i="4" s="1"/>
  <c r="N385" i="1"/>
  <c r="N375" i="4" s="1"/>
  <c r="N360" i="4"/>
  <c r="V179" i="1"/>
  <c r="O180" i="4"/>
  <c r="W462" i="1"/>
  <c r="O463" i="4"/>
  <c r="W489" i="1"/>
  <c r="O490" i="4"/>
  <c r="V539" i="1"/>
  <c r="O540" i="4"/>
  <c r="V486" i="1"/>
  <c r="O487" i="4"/>
  <c r="V470" i="1"/>
  <c r="O471" i="4"/>
  <c r="V57" i="1"/>
  <c r="O58" i="4"/>
  <c r="V544" i="1"/>
  <c r="O545" i="4"/>
  <c r="W400" i="1"/>
  <c r="O401" i="4"/>
  <c r="O382" i="4"/>
  <c r="W152" i="1"/>
  <c r="O153" i="4"/>
  <c r="W122" i="1"/>
  <c r="O123" i="4"/>
  <c r="W317" i="1"/>
  <c r="O318" i="4"/>
  <c r="V455" i="1"/>
  <c r="O456" i="4"/>
  <c r="V459" i="1"/>
  <c r="O460" i="4"/>
  <c r="O63" i="4"/>
  <c r="W537" i="1"/>
  <c r="O538" i="4"/>
  <c r="W204" i="1"/>
  <c r="O205" i="4"/>
  <c r="V498" i="1"/>
  <c r="O499" i="4"/>
  <c r="V520" i="1"/>
  <c r="O521" i="4"/>
  <c r="W344" i="1"/>
  <c r="O345" i="4"/>
  <c r="V369" i="1"/>
  <c r="O370" i="4"/>
  <c r="W506" i="1"/>
  <c r="O507" i="4"/>
  <c r="V17" i="1"/>
  <c r="O18" i="4"/>
  <c r="W473" i="1"/>
  <c r="F11" i="6"/>
  <c r="O109" i="4"/>
  <c r="V473" i="1"/>
  <c r="W43" i="1"/>
  <c r="O44" i="4"/>
  <c r="V542" i="1"/>
  <c r="O543" i="4"/>
  <c r="W538" i="1"/>
  <c r="O539" i="4"/>
  <c r="W465" i="1"/>
  <c r="O466" i="4"/>
  <c r="O376" i="4"/>
  <c r="W345" i="1"/>
  <c r="O346" i="4"/>
  <c r="W76" i="1"/>
  <c r="O77" i="4"/>
  <c r="K533" i="4"/>
  <c r="K548" i="4" s="1"/>
  <c r="K557" i="4" s="1"/>
  <c r="K558" i="4" s="1"/>
  <c r="K567" i="4" s="1"/>
  <c r="N533" i="4"/>
  <c r="G427" i="4"/>
  <c r="G147" i="4"/>
  <c r="N132" i="4"/>
  <c r="U331" i="1"/>
  <c r="F21" i="6" s="1"/>
  <c r="W459" i="1"/>
  <c r="N28" i="4"/>
  <c r="N182" i="4"/>
  <c r="W62" i="1"/>
  <c r="V76" i="1"/>
  <c r="U482" i="1"/>
  <c r="U24" i="1"/>
  <c r="V538" i="1"/>
  <c r="W17" i="1"/>
  <c r="H178" i="15"/>
  <c r="L178" i="15"/>
  <c r="W369" i="1"/>
  <c r="U178" i="15"/>
  <c r="T408" i="15"/>
  <c r="M408" i="15"/>
  <c r="W542" i="1"/>
  <c r="W408" i="15"/>
  <c r="X415" i="15" s="1"/>
  <c r="M178" i="15"/>
  <c r="Q390" i="4"/>
  <c r="W544" i="1"/>
  <c r="H451" i="1"/>
  <c r="U508" i="1"/>
  <c r="O509" i="4" s="1"/>
  <c r="V204" i="1"/>
  <c r="V454" i="1"/>
  <c r="L234" i="1"/>
  <c r="W486" i="1"/>
  <c r="Q415" i="4"/>
  <c r="S408" i="15"/>
  <c r="V122" i="1"/>
  <c r="W498" i="1"/>
  <c r="Q553" i="4"/>
  <c r="L39" i="1"/>
  <c r="J408" i="15"/>
  <c r="K408" i="15"/>
  <c r="V62" i="1"/>
  <c r="Q166" i="4"/>
  <c r="U213" i="1"/>
  <c r="O214" i="4" s="1"/>
  <c r="U146" i="1"/>
  <c r="T178" i="15"/>
  <c r="V43" i="1"/>
  <c r="U124" i="1"/>
  <c r="F12" i="6" s="1"/>
  <c r="Q68" i="4"/>
  <c r="H556" i="1"/>
  <c r="L526" i="1"/>
  <c r="N178" i="15"/>
  <c r="G178" i="15"/>
  <c r="Q231" i="4"/>
  <c r="Q354" i="4"/>
  <c r="J178" i="15"/>
  <c r="I408" i="15"/>
  <c r="U159" i="1"/>
  <c r="V152" i="1"/>
  <c r="L408" i="15"/>
  <c r="K178" i="15"/>
  <c r="H314" i="1"/>
  <c r="S178" i="15"/>
  <c r="V462" i="1"/>
  <c r="X408" i="15"/>
  <c r="X409" i="15" s="1"/>
  <c r="N408" i="15"/>
  <c r="U408" i="15"/>
  <c r="Q195" i="4"/>
  <c r="W470" i="1"/>
  <c r="G497" i="4"/>
  <c r="N497" i="4" s="1"/>
  <c r="G408" i="15"/>
  <c r="I178" i="15"/>
  <c r="H408" i="15"/>
  <c r="W56" i="1"/>
  <c r="V56" i="1"/>
  <c r="L357" i="1"/>
  <c r="I557" i="1"/>
  <c r="L314" i="1"/>
  <c r="G235" i="1"/>
  <c r="H235" i="1"/>
  <c r="Q284" i="4"/>
  <c r="Q47" i="4"/>
  <c r="Q329" i="4"/>
  <c r="H558" i="4"/>
  <c r="H567" i="4" s="1"/>
  <c r="F527" i="4"/>
  <c r="V345" i="1"/>
  <c r="V537" i="1"/>
  <c r="W468" i="1"/>
  <c r="V465" i="1"/>
  <c r="Q523" i="4"/>
  <c r="Q506" i="4"/>
  <c r="L556" i="1"/>
  <c r="V344" i="1"/>
  <c r="W478" i="1"/>
  <c r="U356" i="1"/>
  <c r="Q395" i="4"/>
  <c r="Q211" i="4"/>
  <c r="Q157" i="4"/>
  <c r="G557" i="1"/>
  <c r="W520" i="1"/>
  <c r="W78" i="1"/>
  <c r="V78" i="1"/>
  <c r="W57" i="1"/>
  <c r="W179" i="1"/>
  <c r="Q424" i="4"/>
  <c r="Q293" i="4"/>
  <c r="L451" i="1"/>
  <c r="G509" i="4"/>
  <c r="N509" i="4" s="1"/>
  <c r="K557" i="1"/>
  <c r="L452" i="4"/>
  <c r="Q144" i="4"/>
  <c r="Q273" i="4"/>
  <c r="Q255" i="4"/>
  <c r="H236" i="4"/>
  <c r="Q106" i="4"/>
  <c r="L170" i="4"/>
  <c r="V194" i="1"/>
  <c r="W194" i="1"/>
  <c r="J558" i="4"/>
  <c r="J567" i="4" s="1"/>
  <c r="K236" i="4"/>
  <c r="X235" i="4" s="1"/>
  <c r="Q448" i="4"/>
  <c r="F358" i="4"/>
  <c r="J236" i="4"/>
  <c r="W235" i="4" s="1"/>
  <c r="F88" i="4"/>
  <c r="J557" i="1"/>
  <c r="G526" i="4"/>
  <c r="W208" i="1"/>
  <c r="V208" i="1"/>
  <c r="V138" i="1"/>
  <c r="W138" i="1"/>
  <c r="L315" i="4"/>
  <c r="W316" i="4" s="1"/>
  <c r="W183" i="1"/>
  <c r="V183" i="1"/>
  <c r="F557" i="4"/>
  <c r="Q84" i="4"/>
  <c r="L358" i="4"/>
  <c r="V372" i="1"/>
  <c r="W372" i="1"/>
  <c r="H357" i="1"/>
  <c r="V416" i="1"/>
  <c r="W416" i="1"/>
  <c r="W454" i="1"/>
  <c r="Q58" i="4"/>
  <c r="I236" i="4"/>
  <c r="V235" i="4" s="1"/>
  <c r="Q27" i="4"/>
  <c r="U385" i="1"/>
  <c r="Q12" i="4"/>
  <c r="Q434" i="4"/>
  <c r="Q122" i="4"/>
  <c r="W488" i="1"/>
  <c r="V488" i="1"/>
  <c r="W230" i="1"/>
  <c r="W539" i="1"/>
  <c r="V207" i="1"/>
  <c r="W207" i="1"/>
  <c r="G235" i="4"/>
  <c r="F235" i="4"/>
  <c r="W187" i="1"/>
  <c r="V187" i="1"/>
  <c r="W130" i="1"/>
  <c r="V130" i="1"/>
  <c r="G548" i="4"/>
  <c r="U197" i="1"/>
  <c r="U417" i="1"/>
  <c r="G276" i="4"/>
  <c r="V128" i="1"/>
  <c r="W128" i="1"/>
  <c r="F170" i="4"/>
  <c r="Q311" i="4"/>
  <c r="F315" i="4"/>
  <c r="F452" i="4"/>
  <c r="F40" i="4"/>
  <c r="Q36" i="4"/>
  <c r="W229" i="1"/>
  <c r="U233" i="1"/>
  <c r="O234" i="4" s="1"/>
  <c r="V489" i="1"/>
  <c r="L235" i="4"/>
  <c r="Q179" i="4"/>
  <c r="W174" i="1"/>
  <c r="U181" i="1"/>
  <c r="O182" i="4" s="1"/>
  <c r="V174" i="1"/>
  <c r="Q383" i="4"/>
  <c r="W511" i="1"/>
  <c r="U525" i="1"/>
  <c r="V511" i="1"/>
  <c r="Q22" i="4"/>
  <c r="L40" i="4"/>
  <c r="U295" i="1"/>
  <c r="L88" i="4"/>
  <c r="Z86" i="1" l="1"/>
  <c r="Z87" i="1" s="1"/>
  <c r="H559" i="4"/>
  <c r="U235" i="4"/>
  <c r="W70" i="1"/>
  <c r="U87" i="1"/>
  <c r="O88" i="4" s="1"/>
  <c r="F10" i="6"/>
  <c r="N221" i="4"/>
  <c r="N87" i="1"/>
  <c r="O61" i="4"/>
  <c r="N262" i="4"/>
  <c r="N281" i="4"/>
  <c r="N273" i="4"/>
  <c r="N537" i="4"/>
  <c r="N534" i="4"/>
  <c r="N95" i="4"/>
  <c r="N351" i="4"/>
  <c r="N343" i="4"/>
  <c r="N133" i="4"/>
  <c r="N495" i="4"/>
  <c r="N321" i="4"/>
  <c r="N318" i="4"/>
  <c r="N515" i="4"/>
  <c r="N408" i="4"/>
  <c r="N407" i="4"/>
  <c r="N98" i="4"/>
  <c r="N346" i="4"/>
  <c r="N224" i="4"/>
  <c r="N394" i="4"/>
  <c r="N388" i="4"/>
  <c r="N542" i="4"/>
  <c r="N538" i="4"/>
  <c r="N270" i="4"/>
  <c r="N266" i="4"/>
  <c r="N491" i="4"/>
  <c r="N487" i="4"/>
  <c r="N326" i="4"/>
  <c r="N322" i="4"/>
  <c r="N308" i="4"/>
  <c r="N447" i="4"/>
  <c r="N252" i="4"/>
  <c r="N248" i="4"/>
  <c r="N503" i="4"/>
  <c r="N499" i="4"/>
  <c r="N277" i="4"/>
  <c r="N231" i="4"/>
  <c r="N229" i="4"/>
  <c r="N154" i="4"/>
  <c r="N165" i="4"/>
  <c r="N163" i="4"/>
  <c r="N146" i="4"/>
  <c r="N141" i="4"/>
  <c r="N522" i="4"/>
  <c r="N520" i="4"/>
  <c r="N83" i="4"/>
  <c r="N81" i="4"/>
  <c r="N426" i="4"/>
  <c r="N423" i="4"/>
  <c r="N257" i="4"/>
  <c r="N254" i="4"/>
  <c r="N143" i="4"/>
  <c r="N275" i="4"/>
  <c r="N272" i="4"/>
  <c r="N496" i="4"/>
  <c r="N493" i="4"/>
  <c r="N331" i="4"/>
  <c r="N328" i="4"/>
  <c r="N417" i="4"/>
  <c r="N414" i="4"/>
  <c r="N508" i="4"/>
  <c r="N505" i="4"/>
  <c r="N67" i="4"/>
  <c r="N313" i="4"/>
  <c r="N310" i="4"/>
  <c r="Z146" i="1"/>
  <c r="Z159" i="1"/>
  <c r="N276" i="4"/>
  <c r="N427" i="4"/>
  <c r="J559" i="4"/>
  <c r="K559" i="4"/>
  <c r="F18" i="6"/>
  <c r="F7" i="6"/>
  <c r="W14" i="1"/>
  <c r="F32" i="6"/>
  <c r="O437" i="4"/>
  <c r="W555" i="1"/>
  <c r="W275" i="1"/>
  <c r="F6" i="6"/>
  <c r="F27" i="6"/>
  <c r="W168" i="1"/>
  <c r="Z496" i="1"/>
  <c r="Z526" i="1" s="1"/>
  <c r="W159" i="1"/>
  <c r="F23" i="6"/>
  <c r="W331" i="1"/>
  <c r="O276" i="4"/>
  <c r="F26" i="6"/>
  <c r="O393" i="4"/>
  <c r="Z257" i="1"/>
  <c r="Z234" i="1"/>
  <c r="Z556" i="1"/>
  <c r="Z331" i="1"/>
  <c r="Z29" i="1"/>
  <c r="Z275" i="1"/>
  <c r="Z356" i="1"/>
  <c r="Z108" i="1"/>
  <c r="Z24" i="1"/>
  <c r="Z436" i="1"/>
  <c r="Z38" i="1"/>
  <c r="Z14" i="1"/>
  <c r="Z385" i="1"/>
  <c r="N556" i="1"/>
  <c r="H409" i="15"/>
  <c r="T409" i="15"/>
  <c r="N357" i="1"/>
  <c r="N526" i="1"/>
  <c r="N525" i="4"/>
  <c r="N85" i="4"/>
  <c r="L409" i="15"/>
  <c r="N168" i="4"/>
  <c r="S409" i="15"/>
  <c r="N234" i="4"/>
  <c r="N314" i="1"/>
  <c r="N39" i="1"/>
  <c r="L236" i="4"/>
  <c r="Y235" i="4" s="1"/>
  <c r="N451" i="1"/>
  <c r="W508" i="1"/>
  <c r="F28" i="6"/>
  <c r="O418" i="4"/>
  <c r="F20" i="6"/>
  <c r="O296" i="4"/>
  <c r="F17" i="6"/>
  <c r="O198" i="4"/>
  <c r="F14" i="6"/>
  <c r="O160" i="4"/>
  <c r="F5" i="6"/>
  <c r="O25" i="4"/>
  <c r="L533" i="4"/>
  <c r="F31" i="6"/>
  <c r="O526" i="4"/>
  <c r="F24" i="6"/>
  <c r="O386" i="4"/>
  <c r="F9" i="6"/>
  <c r="O87" i="4"/>
  <c r="F13" i="6"/>
  <c r="O147" i="4"/>
  <c r="F29" i="6"/>
  <c r="O483" i="4"/>
  <c r="O332" i="4"/>
  <c r="U357" i="1"/>
  <c r="O358" i="4" s="1"/>
  <c r="O357" i="4"/>
  <c r="O125" i="4"/>
  <c r="G557" i="4"/>
  <c r="N147" i="4"/>
  <c r="U409" i="15"/>
  <c r="J409" i="15"/>
  <c r="U39" i="1"/>
  <c r="O40" i="4" s="1"/>
  <c r="M409" i="15"/>
  <c r="I409" i="15"/>
  <c r="W213" i="1"/>
  <c r="F8" i="6"/>
  <c r="G409" i="15"/>
  <c r="L557" i="1"/>
  <c r="N560" i="1" s="1"/>
  <c r="G558" i="1"/>
  <c r="G562" i="1" s="1"/>
  <c r="I558" i="1"/>
  <c r="K409" i="15"/>
  <c r="U169" i="1"/>
  <c r="O170" i="4" s="1"/>
  <c r="H557" i="1"/>
  <c r="H558" i="1" s="1"/>
  <c r="N409" i="15"/>
  <c r="F15" i="6"/>
  <c r="W181" i="1"/>
  <c r="Q449" i="4"/>
  <c r="W146" i="1"/>
  <c r="W197" i="1"/>
  <c r="W525" i="1"/>
  <c r="J558" i="1"/>
  <c r="J560" i="1" s="1"/>
  <c r="F566" i="1" s="1"/>
  <c r="F22" i="6"/>
  <c r="Q355" i="4"/>
  <c r="U451" i="1"/>
  <c r="O452" i="4" s="1"/>
  <c r="Q167" i="4"/>
  <c r="Q312" i="4"/>
  <c r="F558" i="4"/>
  <c r="U314" i="1"/>
  <c r="O315" i="4" s="1"/>
  <c r="Q232" i="4"/>
  <c r="W233" i="1"/>
  <c r="Q37" i="4"/>
  <c r="F236" i="4"/>
  <c r="F16" i="6"/>
  <c r="U234" i="1"/>
  <c r="O235" i="4" s="1"/>
  <c r="Q85" i="4"/>
  <c r="I497" i="4"/>
  <c r="I527" i="4" s="1"/>
  <c r="I558" i="4" s="1"/>
  <c r="I559" i="4" s="1"/>
  <c r="L495" i="4"/>
  <c r="K564" i="4" l="1"/>
  <c r="H564" i="4"/>
  <c r="J564" i="4"/>
  <c r="I567" i="4"/>
  <c r="N77" i="4"/>
  <c r="N94" i="4"/>
  <c r="N543" i="4"/>
  <c r="N305" i="4"/>
  <c r="N301" i="4"/>
  <c r="N348" i="4"/>
  <c r="N344" i="4"/>
  <c r="N441" i="4"/>
  <c r="N438" i="4"/>
  <c r="N516" i="4"/>
  <c r="N513" i="4"/>
  <c r="N304" i="4"/>
  <c r="N347" i="4"/>
  <c r="N521" i="4"/>
  <c r="N517" i="4"/>
  <c r="N551" i="4"/>
  <c r="N84" i="4"/>
  <c r="N78" i="4"/>
  <c r="N547" i="4"/>
  <c r="N448" i="4"/>
  <c r="N446" i="4"/>
  <c r="N311" i="4"/>
  <c r="N309" i="4"/>
  <c r="I11" i="6"/>
  <c r="N526" i="4"/>
  <c r="N523" i="4"/>
  <c r="I5" i="6"/>
  <c r="Z314" i="1"/>
  <c r="Q492" i="4"/>
  <c r="Q530" i="4"/>
  <c r="Z357" i="1"/>
  <c r="Z451" i="1"/>
  <c r="Z39" i="1"/>
  <c r="W414" i="15"/>
  <c r="N557" i="1"/>
  <c r="I18" i="6"/>
  <c r="U532" i="1"/>
  <c r="W532" i="1" s="1"/>
  <c r="W556" i="1" s="1"/>
  <c r="L548" i="4"/>
  <c r="L557" i="4" s="1"/>
  <c r="K570" i="4"/>
  <c r="W234" i="1"/>
  <c r="J564" i="1"/>
  <c r="J565" i="1" s="1"/>
  <c r="U235" i="1"/>
  <c r="F559" i="4"/>
  <c r="J570" i="4"/>
  <c r="U494" i="1"/>
  <c r="Q233" i="4"/>
  <c r="L497" i="4"/>
  <c r="I564" i="4" l="1"/>
  <c r="L564" i="4" s="1"/>
  <c r="N552" i="4"/>
  <c r="N544" i="4"/>
  <c r="O236" i="4"/>
  <c r="Z557" i="1"/>
  <c r="Q545" i="4"/>
  <c r="U547" i="1"/>
  <c r="O548" i="4" s="1"/>
  <c r="V532" i="1"/>
  <c r="O533" i="4"/>
  <c r="Q554" i="4"/>
  <c r="V494" i="1"/>
  <c r="O495" i="4"/>
  <c r="W494" i="1"/>
  <c r="W496" i="1" s="1"/>
  <c r="U496" i="1"/>
  <c r="L527" i="4"/>
  <c r="Q494" i="4"/>
  <c r="U556" i="1" l="1"/>
  <c r="O557" i="4" s="1"/>
  <c r="F33" i="6"/>
  <c r="U526" i="1"/>
  <c r="O497" i="4"/>
  <c r="F30" i="6"/>
  <c r="L558" i="4"/>
  <c r="Q524" i="4"/>
  <c r="I24" i="6" l="1"/>
  <c r="I34" i="6" s="1"/>
  <c r="K37" i="6" s="1"/>
  <c r="L559" i="4"/>
  <c r="M562" i="4" s="1"/>
  <c r="F34" i="6"/>
  <c r="U557" i="1"/>
  <c r="U558" i="1" s="1"/>
  <c r="O527" i="4"/>
  <c r="Q555" i="4"/>
  <c r="P564" i="4" l="1"/>
  <c r="N567" i="4"/>
  <c r="K566" i="4"/>
  <c r="F36" i="6"/>
  <c r="T572" i="1"/>
  <c r="O558" i="4"/>
  <c r="H566" i="1"/>
  <c r="O559" i="4"/>
  <c r="S561" i="4"/>
  <c r="Q556" i="4"/>
  <c r="Q559" i="4" l="1"/>
  <c r="Q560" i="4"/>
  <c r="Q558" i="4"/>
  <c r="V456" i="1"/>
  <c r="W456" i="1"/>
  <c r="N457" i="4"/>
  <c r="V463" i="1"/>
  <c r="W463" i="1"/>
  <c r="N464" i="4"/>
  <c r="V464" i="1"/>
  <c r="W464" i="1"/>
  <c r="N465" i="4"/>
  <c r="V467" i="1"/>
  <c r="W467" i="1"/>
  <c r="N468" i="4"/>
  <c r="V474" i="1"/>
  <c r="W474" i="1"/>
  <c r="N475" i="4"/>
  <c r="V475" i="1"/>
  <c r="N476" i="4"/>
  <c r="W475" i="1"/>
  <c r="V476" i="1"/>
  <c r="N477" i="4"/>
  <c r="W476" i="1"/>
  <c r="V477" i="1"/>
  <c r="W477" i="1"/>
  <c r="N478" i="4"/>
  <c r="W481" i="1"/>
  <c r="V481" i="1"/>
  <c r="W482" i="1" l="1"/>
  <c r="W526" i="1" s="1"/>
  <c r="G483" i="4"/>
  <c r="N482" i="4"/>
  <c r="G527" i="4" l="1"/>
  <c r="N483" i="4"/>
  <c r="N527" i="4" l="1"/>
  <c r="V26" i="1" l="1"/>
  <c r="G30" i="4"/>
  <c r="T29" i="1" s="1"/>
  <c r="W26" i="1" l="1"/>
  <c r="W29" i="1" s="1"/>
  <c r="N27" i="4"/>
  <c r="N30" i="4" l="1"/>
  <c r="N121" i="1" l="1"/>
  <c r="N122" i="4" s="1"/>
  <c r="K121" i="1"/>
  <c r="N108" i="4" l="1"/>
  <c r="N118" i="4"/>
  <c r="V238" i="1"/>
  <c r="W238" i="1"/>
  <c r="N239" i="4" l="1"/>
  <c r="V239" i="1"/>
  <c r="W240" i="1"/>
  <c r="N241" i="4"/>
  <c r="V240" i="1"/>
  <c r="W239" i="1"/>
  <c r="N240" i="4"/>
  <c r="G258" i="4"/>
  <c r="W257" i="1" l="1"/>
  <c r="N258" i="4"/>
  <c r="V72" i="1" l="1"/>
  <c r="W72" i="1"/>
  <c r="N73" i="4"/>
  <c r="N76" i="4"/>
  <c r="V75" i="1"/>
  <c r="W75" i="1"/>
  <c r="V81" i="1"/>
  <c r="W81" i="1"/>
  <c r="W85" i="1"/>
  <c r="V85" i="1"/>
  <c r="W74" i="1"/>
  <c r="V74" i="1"/>
  <c r="N86" i="4"/>
  <c r="N82" i="4"/>
  <c r="N75" i="4" l="1"/>
  <c r="V73" i="1"/>
  <c r="W73" i="1"/>
  <c r="W86" i="1" s="1"/>
  <c r="N74" i="4"/>
  <c r="G87" i="4"/>
  <c r="N87" i="4" l="1"/>
  <c r="W90" i="1"/>
  <c r="W108" i="1" s="1"/>
  <c r="N91" i="4"/>
  <c r="G109" i="4" l="1"/>
  <c r="N109" i="4" l="1"/>
  <c r="V110" i="1"/>
  <c r="W110" i="1"/>
  <c r="W124" i="1" s="1"/>
  <c r="W169" i="1" s="1"/>
  <c r="G125" i="4" l="1"/>
  <c r="G170" i="4" l="1"/>
  <c r="N440" i="4" l="1"/>
  <c r="W439" i="1" l="1"/>
  <c r="V439" i="1"/>
  <c r="N442" i="4"/>
  <c r="W441" i="1" l="1"/>
  <c r="V441" i="1"/>
  <c r="T16" i="1"/>
  <c r="N17" i="4" s="1"/>
  <c r="V16" i="1" l="1"/>
  <c r="W16" i="1"/>
  <c r="T33" i="1"/>
  <c r="V33" i="1" s="1"/>
  <c r="T18" i="1"/>
  <c r="V18" i="1" s="1"/>
  <c r="W33" i="1" l="1"/>
  <c r="N34" i="4"/>
  <c r="W18" i="1"/>
  <c r="N19" i="4"/>
  <c r="T19" i="1"/>
  <c r="W19" i="1" l="1"/>
  <c r="V19" i="1"/>
  <c r="N20" i="4"/>
  <c r="T21" i="1"/>
  <c r="N22" i="4" s="1"/>
  <c r="W21" i="1" l="1"/>
  <c r="V21" i="1"/>
  <c r="T22" i="1"/>
  <c r="W22" i="1" s="1"/>
  <c r="T23" i="1"/>
  <c r="G25" i="4"/>
  <c r="N23" i="4" l="1"/>
  <c r="V22" i="1"/>
  <c r="T24" i="1"/>
  <c r="N25" i="4" s="1"/>
  <c r="W23" i="1"/>
  <c r="W24" i="1" s="1"/>
  <c r="V23" i="1"/>
  <c r="N24" i="4"/>
  <c r="G39" i="4"/>
  <c r="G40" i="4" s="1"/>
  <c r="T31" i="1"/>
  <c r="T38" i="1" s="1"/>
  <c r="N39" i="4" l="1"/>
  <c r="T39" i="1"/>
  <c r="N40" i="4" s="1"/>
  <c r="V31" i="1"/>
  <c r="N32" i="4"/>
  <c r="W31" i="1"/>
  <c r="W38" i="1" s="1"/>
  <c r="W39" i="1" s="1"/>
  <c r="G50" i="4"/>
  <c r="N50" i="4" s="1"/>
  <c r="G61" i="4" l="1"/>
  <c r="T55" i="1"/>
  <c r="N56" i="4" l="1"/>
  <c r="T60" i="1"/>
  <c r="N61" i="4" s="1"/>
  <c r="V55" i="1"/>
  <c r="W55" i="1"/>
  <c r="W60" i="1" s="1"/>
  <c r="W87" i="1" s="1"/>
  <c r="T65" i="1"/>
  <c r="T70" i="1" s="1"/>
  <c r="G71" i="4"/>
  <c r="G88" i="4" s="1"/>
  <c r="G236" i="4" s="1"/>
  <c r="N71" i="4" l="1"/>
  <c r="T87" i="1"/>
  <c r="N88" i="4" s="1"/>
  <c r="N66" i="4"/>
  <c r="V65" i="1"/>
  <c r="W235" i="1"/>
  <c r="T278" i="1"/>
  <c r="W278" i="1" s="1"/>
  <c r="T235" i="1" l="1"/>
  <c r="V278" i="1"/>
  <c r="N279" i="4"/>
  <c r="T282" i="1"/>
  <c r="W282" i="1" s="1"/>
  <c r="G287" i="4"/>
  <c r="T284" i="1"/>
  <c r="V284" i="1" s="1"/>
  <c r="T283" i="1"/>
  <c r="N284" i="4" s="1"/>
  <c r="T285" i="1"/>
  <c r="V285" i="1" s="1"/>
  <c r="N283" i="4" l="1"/>
  <c r="V283" i="1"/>
  <c r="W284" i="1"/>
  <c r="T286" i="1"/>
  <c r="N287" i="4" s="1"/>
  <c r="N286" i="4"/>
  <c r="N285" i="4"/>
  <c r="W285" i="1"/>
  <c r="W283" i="1"/>
  <c r="V282" i="1"/>
  <c r="G296" i="4"/>
  <c r="T290" i="1"/>
  <c r="W290" i="1" s="1"/>
  <c r="T289" i="1"/>
  <c r="V289" i="1" s="1"/>
  <c r="G314" i="4"/>
  <c r="T301" i="1"/>
  <c r="N302" i="4" s="1"/>
  <c r="T299" i="1"/>
  <c r="V299" i="1" s="1"/>
  <c r="T302" i="1"/>
  <c r="V302" i="1" s="1"/>
  <c r="V290" i="1" l="1"/>
  <c r="N290" i="4"/>
  <c r="G315" i="4"/>
  <c r="W301" i="1"/>
  <c r="N300" i="4"/>
  <c r="V301" i="1"/>
  <c r="W299" i="1"/>
  <c r="T313" i="1"/>
  <c r="N314" i="4" s="1"/>
  <c r="N291" i="4"/>
  <c r="W289" i="1"/>
  <c r="T295" i="1"/>
  <c r="N296" i="4" s="1"/>
  <c r="N303" i="4"/>
  <c r="W302" i="1"/>
  <c r="N352" i="4"/>
  <c r="T353" i="1"/>
  <c r="W353" i="1" s="1"/>
  <c r="T348" i="1"/>
  <c r="W348" i="1" s="1"/>
  <c r="T352" i="1"/>
  <c r="N353" i="4" s="1"/>
  <c r="T334" i="1"/>
  <c r="N335" i="4" s="1"/>
  <c r="T349" i="1"/>
  <c r="N350" i="4" s="1"/>
  <c r="T355" i="1"/>
  <c r="V355" i="1" s="1"/>
  <c r="T333" i="1"/>
  <c r="G357" i="4"/>
  <c r="G358" i="4" s="1"/>
  <c r="T354" i="1"/>
  <c r="V354" i="1" s="1"/>
  <c r="W349" i="1" l="1"/>
  <c r="N349" i="4"/>
  <c r="N356" i="4"/>
  <c r="W354" i="1"/>
  <c r="W313" i="1"/>
  <c r="W314" i="1" s="1"/>
  <c r="W352" i="1"/>
  <c r="V352" i="1"/>
  <c r="T314" i="1"/>
  <c r="N315" i="4" s="1"/>
  <c r="N354" i="4"/>
  <c r="W355" i="1"/>
  <c r="V353" i="1"/>
  <c r="V333" i="1"/>
  <c r="T356" i="1"/>
  <c r="T357" i="1" s="1"/>
  <c r="N358" i="4" s="1"/>
  <c r="W334" i="1"/>
  <c r="V348" i="1"/>
  <c r="N355" i="4"/>
  <c r="W351" i="1"/>
  <c r="W333" i="1"/>
  <c r="V334" i="1"/>
  <c r="N334" i="4"/>
  <c r="V349" i="1"/>
  <c r="T367" i="1"/>
  <c r="N368" i="4" s="1"/>
  <c r="T371" i="1"/>
  <c r="V371" i="1" s="1"/>
  <c r="T375" i="1"/>
  <c r="W371" i="1" l="1"/>
  <c r="W367" i="1"/>
  <c r="V367" i="1"/>
  <c r="W356" i="1"/>
  <c r="W357" i="1" s="1"/>
  <c r="N357" i="4"/>
  <c r="N372" i="4"/>
  <c r="N376" i="4"/>
  <c r="W375" i="1"/>
  <c r="V375" i="1"/>
  <c r="T383" i="1"/>
  <c r="N384" i="4" s="1"/>
  <c r="T381" i="1"/>
  <c r="W381" i="1" s="1"/>
  <c r="T382" i="1"/>
  <c r="W382" i="1" s="1"/>
  <c r="T380" i="1"/>
  <c r="W380" i="1" s="1"/>
  <c r="T379" i="1"/>
  <c r="W379" i="1" s="1"/>
  <c r="G386" i="4"/>
  <c r="T378" i="1"/>
  <c r="V378" i="1" s="1"/>
  <c r="T384" i="1"/>
  <c r="W384" i="1" s="1"/>
  <c r="W383" i="1" l="1"/>
  <c r="N380" i="4"/>
  <c r="N385" i="4"/>
  <c r="N383" i="4"/>
  <c r="V380" i="1"/>
  <c r="V382" i="1"/>
  <c r="N382" i="4"/>
  <c r="T385" i="1"/>
  <c r="N386" i="4" s="1"/>
  <c r="V379" i="1"/>
  <c r="V381" i="1"/>
  <c r="N379" i="4"/>
  <c r="V383" i="1"/>
  <c r="N381" i="4"/>
  <c r="W378" i="1"/>
  <c r="T391" i="1"/>
  <c r="G393" i="4"/>
  <c r="W385" i="1" l="1"/>
  <c r="N392" i="4"/>
  <c r="T392" i="1"/>
  <c r="N393" i="4" s="1"/>
  <c r="W391" i="1"/>
  <c r="W392" i="1" s="1"/>
  <c r="V391" i="1"/>
  <c r="G398" i="4"/>
  <c r="T396" i="1"/>
  <c r="W396" i="1" s="1"/>
  <c r="T395" i="1"/>
  <c r="W395" i="1" s="1"/>
  <c r="T411" i="1"/>
  <c r="W411" i="1" s="1"/>
  <c r="G418" i="4"/>
  <c r="T410" i="1"/>
  <c r="W410" i="1" s="1"/>
  <c r="T414" i="1"/>
  <c r="V414" i="1" s="1"/>
  <c r="T401" i="1"/>
  <c r="V401" i="1" s="1"/>
  <c r="T415" i="1"/>
  <c r="V415" i="1" s="1"/>
  <c r="T399" i="1"/>
  <c r="W397" i="1" l="1"/>
  <c r="N415" i="4"/>
  <c r="V410" i="1"/>
  <c r="N411" i="4"/>
  <c r="V396" i="1"/>
  <c r="T397" i="1"/>
  <c r="N398" i="4" s="1"/>
  <c r="V411" i="1"/>
  <c r="W399" i="1"/>
  <c r="T417" i="1"/>
  <c r="N418" i="4" s="1"/>
  <c r="N396" i="4"/>
  <c r="N400" i="4"/>
  <c r="N397" i="4"/>
  <c r="N412" i="4"/>
  <c r="W401" i="1"/>
  <c r="V395" i="1"/>
  <c r="V399" i="1"/>
  <c r="N402" i="4"/>
  <c r="W414" i="1"/>
  <c r="W415" i="1"/>
  <c r="N416" i="4"/>
  <c r="G437" i="4"/>
  <c r="T432" i="1"/>
  <c r="W432" i="1" s="1"/>
  <c r="T434" i="1"/>
  <c r="N435" i="4" s="1"/>
  <c r="T435" i="1"/>
  <c r="V435" i="1" s="1"/>
  <c r="T430" i="1"/>
  <c r="T433" i="1"/>
  <c r="W433" i="1" s="1"/>
  <c r="W435" i="1" l="1"/>
  <c r="V433" i="1"/>
  <c r="N433" i="4"/>
  <c r="N434" i="4"/>
  <c r="W430" i="1"/>
  <c r="T436" i="1"/>
  <c r="N437" i="4" s="1"/>
  <c r="V430" i="1"/>
  <c r="N431" i="4"/>
  <c r="V434" i="1"/>
  <c r="W417" i="1"/>
  <c r="N436" i="4"/>
  <c r="V432" i="1"/>
  <c r="W434" i="1"/>
  <c r="T449" i="1"/>
  <c r="W449" i="1" s="1"/>
  <c r="G451" i="4"/>
  <c r="G452" i="4" s="1"/>
  <c r="G558" i="4" s="1"/>
  <c r="G559" i="4" s="1"/>
  <c r="H560" i="4" s="1"/>
  <c r="T444" i="1"/>
  <c r="W444" i="1" l="1"/>
  <c r="W450" i="1" s="1"/>
  <c r="T450" i="1"/>
  <c r="N451" i="4" s="1"/>
  <c r="N450" i="4"/>
  <c r="N445" i="4"/>
  <c r="V449" i="1"/>
  <c r="G560" i="4"/>
  <c r="L560" i="4"/>
  <c r="Q557" i="4" s="1"/>
  <c r="V444" i="1"/>
  <c r="T451" i="1" l="1"/>
  <c r="T557" i="1" s="1"/>
  <c r="T558" i="1" s="1"/>
  <c r="W451" i="1"/>
  <c r="W557" i="1" s="1"/>
  <c r="L124" i="1"/>
  <c r="L169" i="1" s="1"/>
  <c r="N115" i="1"/>
  <c r="N116" i="4" s="1"/>
  <c r="K115" i="1"/>
  <c r="K124" i="1" s="1"/>
  <c r="K169" i="1" s="1"/>
  <c r="W558" i="1" l="1"/>
  <c r="X571" i="1"/>
  <c r="K235" i="1"/>
  <c r="K558" i="1" s="1"/>
  <c r="L235" i="1"/>
  <c r="L558" i="1" s="1"/>
  <c r="N105" i="4"/>
  <c r="N102" i="4"/>
  <c r="N110" i="4"/>
  <c r="N106" i="4"/>
  <c r="Y115" i="1"/>
  <c r="N112" i="4"/>
  <c r="E562" i="1"/>
  <c r="F563" i="1" s="1"/>
  <c r="N452" i="4"/>
  <c r="U564" i="1"/>
  <c r="U560" i="1"/>
  <c r="T560" i="1"/>
  <c r="N124" i="1"/>
  <c r="N115" i="4"/>
  <c r="Z115" i="1"/>
  <c r="Z124" i="1" s="1"/>
  <c r="Z169" i="1" s="1"/>
  <c r="Z235" i="1" s="1"/>
  <c r="Z558" i="1" s="1"/>
  <c r="L562" i="1" l="1"/>
  <c r="L563" i="1" s="1"/>
  <c r="L564" i="1" s="1"/>
  <c r="O564" i="1"/>
  <c r="K560" i="1"/>
  <c r="K561" i="1" s="1"/>
  <c r="K562" i="1" s="1"/>
  <c r="N559" i="1"/>
  <c r="N111" i="4"/>
  <c r="N125" i="4"/>
  <c r="N546" i="4"/>
  <c r="N557" i="4"/>
  <c r="N119" i="4"/>
  <c r="N114" i="4"/>
  <c r="N554" i="4"/>
  <c r="N550" i="4"/>
  <c r="N124" i="4"/>
  <c r="N121" i="4"/>
  <c r="N169" i="1"/>
  <c r="N170" i="4" l="1"/>
  <c r="N235" i="1"/>
  <c r="N235" i="4" s="1"/>
  <c r="N169" i="4"/>
  <c r="N159" i="4"/>
  <c r="N156" i="4"/>
  <c r="N164" i="4"/>
  <c r="N160" i="4"/>
  <c r="N166" i="4"/>
  <c r="N233" i="4" l="1"/>
  <c r="N236" i="4"/>
  <c r="N222" i="4"/>
  <c r="N242" i="4"/>
  <c r="N558" i="1"/>
  <c r="N559" i="4" s="1"/>
  <c r="N226" i="4"/>
  <c r="N225" i="4"/>
  <c r="N553" i="4"/>
  <c r="N549" i="4"/>
  <c r="N232" i="4"/>
  <c r="N230" i="4"/>
  <c r="N555" i="4"/>
  <c r="N558" i="4" l="1"/>
  <c r="N545" i="4"/>
  <c r="N556" i="4"/>
</calcChain>
</file>

<file path=xl/sharedStrings.xml><?xml version="1.0" encoding="utf-8"?>
<sst xmlns="http://schemas.openxmlformats.org/spreadsheetml/2006/main" count="5467" uniqueCount="1606">
  <si>
    <t>GOVERNMENT OF KARNATAKA,  PIU - STATE HIGHWAY DEVELOPMENT PROJECT, K.R.CIRCLE, BANGALORE</t>
  </si>
  <si>
    <t xml:space="preserve">   Package wise Details of  Phase-4 Stage-2</t>
  </si>
  <si>
    <t>Sl No</t>
  </si>
  <si>
    <t>PKG No</t>
  </si>
  <si>
    <t>Name of Work</t>
  </si>
  <si>
    <t>SH/ 
MDR</t>
  </si>
  <si>
    <t>CER No</t>
  </si>
  <si>
    <t>Administrative Approved Amount 
(Rs. in lakhs)</t>
  </si>
  <si>
    <t>Total Package Cost
 (Rs. in lakhs)</t>
  </si>
  <si>
    <t>Technical sanctioned Amount
 (Rs. in lakhs)</t>
  </si>
  <si>
    <t>Contract Amount
 (in Lakhs)</t>
  </si>
  <si>
    <t>Variation Amount
(Rs. in lakhs)</t>
  </si>
  <si>
    <t>Revised Contract Amount including VO (Rs. in lakhs)</t>
  </si>
  <si>
    <t>Revised Contract Amount With GST</t>
  </si>
  <si>
    <t xml:space="preserve"> Revised Contract Amount +PMC cost With GST</t>
  </si>
  <si>
    <t>Name of Agency</t>
  </si>
  <si>
    <t>Stipulated Date</t>
  </si>
  <si>
    <t>Length Proposed as per DPR in Km</t>
  </si>
  <si>
    <t>Length Proposed as per VO in Km</t>
  </si>
  <si>
    <t>Physical Progress</t>
  </si>
  <si>
    <t>Balance Length 
( Km )</t>
  </si>
  <si>
    <t>Financial Progress</t>
  </si>
  <si>
    <t>Balance (Financial amount) 
Rs. In Lakhs</t>
  </si>
  <si>
    <t>Remarks</t>
  </si>
  <si>
    <t>Commencement</t>
  </si>
  <si>
    <t>Completion</t>
  </si>
  <si>
    <t>Revised Completion Date</t>
  </si>
  <si>
    <t xml:space="preserve">Total Length Completed  (in km) </t>
  </si>
  <si>
    <t>% Progress</t>
  </si>
  <si>
    <t>Total  Cost
 (Rs. In Lakhs)</t>
  </si>
  <si>
    <t xml:space="preserve">Kalaburagi Circle </t>
  </si>
  <si>
    <t>Bidar Division</t>
  </si>
  <si>
    <t>A</t>
  </si>
  <si>
    <t xml:space="preserve">Improvements to SH-122 Maharastra Border  Murki-Aurad-Handarki  from Km 0.00 to Km 62.40 (in selected reaches) in Aurad Taluka of Bidar District. </t>
  </si>
  <si>
    <t>SH- 122</t>
  </si>
  <si>
    <t>M/s JS Infra Private Ltd,</t>
  </si>
  <si>
    <t>30.5.2022</t>
  </si>
  <si>
    <t>30.11.2023</t>
  </si>
  <si>
    <t>B</t>
  </si>
  <si>
    <t xml:space="preserve">Improvements to SH-34 Aurad - Sadashivagad,  from Km 21.00 to Km 72.50 (in selected reaches) in Bhalki Taluka of Bidar District. </t>
  </si>
  <si>
    <t>SH-34</t>
  </si>
  <si>
    <t xml:space="preserve">Improvements to road  Rajeshwar to Mudbi   New SH from Km 0.00 to Km 15.00 (in selected reaches) in Basavakalyan Taluka of Bidar District. </t>
  </si>
  <si>
    <t>New SH</t>
  </si>
  <si>
    <t>Sri.  Prashanth Joshi
M/s Santhosh Buildwel  Infra Pvt Ltd.,</t>
  </si>
  <si>
    <t xml:space="preserve">Improvements to road SH-126 A.P Border with Putpak-Bhosaga  from Km 147.20  to Km 156.00 (in selected reaches) in Basavakalyan Taluka of Bidar District. </t>
  </si>
  <si>
    <t>SH-126</t>
  </si>
  <si>
    <t>Sri. Narayan Rao Vittalrao Kulkarni, Bijapur</t>
  </si>
  <si>
    <t>07.05.2022</t>
  </si>
  <si>
    <t>06.04.2023</t>
  </si>
  <si>
    <t>Completed</t>
  </si>
  <si>
    <t>Improvements to SH-122  Maharastra Border -Murki-Aurad-Handarki  from Km 117.80 to Km 123.31 (in selected reaches) in Chitaguppa Taluka of Bidar District</t>
  </si>
  <si>
    <t>SH -122</t>
  </si>
  <si>
    <t>Kotarki Laxman Sangamesh 
( M/S Kotarki Constructions Private Limited)</t>
  </si>
  <si>
    <t>Division Total</t>
  </si>
  <si>
    <t>Kalaburagi Division</t>
  </si>
  <si>
    <t>Improvements to SH-124 Barkhed-Bilagi,  from Km 0.00 to Km 71.15 (in selected reaches) in Aland Taluka of Kalaburagi District. (Via Bhimapur, Kamanalli, Lingadalli-Madan Hipparga-Nimbal)</t>
  </si>
  <si>
    <t>SH-124</t>
  </si>
  <si>
    <t>Sri. Shivkant C Mahajan,</t>
  </si>
  <si>
    <t xml:space="preserve">Improvements to road   Bankalga cross to Mashal,  MDR from Km 0.00 to Km 14.00 (in selected reaches) in Afzalpur Taluka of Kalaburagi District. </t>
  </si>
  <si>
    <t>AFZ204</t>
  </si>
  <si>
    <t xml:space="preserve">Sri. Manzoor Ahmed Patel 
M/s M A P Construction, Kalaburagi
</t>
  </si>
  <si>
    <t xml:space="preserve">Improvements to S.H-124  Barked-Bilagi  from Km 102.00 to Km 108.00 (in selected reaches) in Afzalpur Taluka of Kalaburagi District. </t>
  </si>
  <si>
    <t>SH- 124</t>
  </si>
  <si>
    <t xml:space="preserve"> Improvements to MDR from NH-218, Kattisangavi to Yenkanchi (SH-16) via Madari-Yengunta- Naribol-Biral(B)-Ganvar-Chigralli-ijeri-alur-kadkol-manashivanagi from Km 40.00 to 50.00 Km (in selected reaches) ( from chigralli cross to yedrami )in Jevargi Taluka of Kalaburagi District. </t>
  </si>
  <si>
    <t>JEW45</t>
  </si>
  <si>
    <t>Sri. Mohammed Sirajuddin,
Kalaburagai</t>
  </si>
  <si>
    <t>30.12.2023</t>
  </si>
  <si>
    <t xml:space="preserve">Improvements to  road from Kadagunchi-Bodana road (MDR) to Tonasalli (SH125),  MDR from Km 0.00 to Km17.50  and Km 26.50 to Km 35.00 (in selected reaches) in Kalaburagi Taluka of Kalaburagi District. </t>
  </si>
  <si>
    <t>New MDR</t>
  </si>
  <si>
    <t>Sri. Shivkant C Mahajan,
Kalaburagi</t>
  </si>
  <si>
    <t>1.08 Km SG &amp; 1.14 Km GSB, 0.75 Km WMM+BM &amp; 9.275 Km BC &amp; 0.39 Km CC Road &amp; CC drain pending</t>
  </si>
  <si>
    <t xml:space="preserve">Improvements to road Narona -Chinchansoor, MDR from Km 0.00  to Km 6.30 (in selected reaches) in Aland Taluka of Kalaburagi District. </t>
  </si>
  <si>
    <t>ALD11</t>
  </si>
  <si>
    <t xml:space="preserve">Sri.Santosh Subhash Guttedar </t>
  </si>
  <si>
    <t>work completed</t>
  </si>
  <si>
    <t xml:space="preserve">Improvements to road from Malgathi cross to Bolewad via Nippani,  MDR from Km 0.00  to Km 4.20 and Km 16.00 to Km 24.00 (in selected reaches) in  Kalaburagi Taluka of Kalaburagi District. </t>
  </si>
  <si>
    <t>GUL205</t>
  </si>
  <si>
    <t>C</t>
  </si>
  <si>
    <t xml:space="preserve">Improvements to road from Aurad B(on NH-218) to Jambga(B) (on SH-51)  MDR from Km 0.00  to Km 10.70(in selected reaches) in  Kalaburagi Taluka of Kalaburagi District. </t>
  </si>
  <si>
    <t>GUL15</t>
  </si>
  <si>
    <t>Sedam Division</t>
  </si>
  <si>
    <t>Improvements to  SH-122 Maharastra Border - Murki-Aurad-Handarki,   from Km 153.80 to Km 164.00 Km and Km 207.00 to Km 218.77  (in selected reaches) in Sedam/ Chincholi Taluka of Kalaburagi  District</t>
  </si>
  <si>
    <t>SH-122</t>
  </si>
  <si>
    <t>Siddappagouda  Patil</t>
  </si>
  <si>
    <t>31.5.2022</t>
  </si>
  <si>
    <t xml:space="preserve">Improvements to SH-32  Umarga border-Aland-VK Salagar-Mahagaon -Sulepet road, from Km 80.00 to Km 118.00 via Herur Cross - Sulepet (in selected reaches) in Chincholi Taluka of Kalaburagi District. </t>
  </si>
  <si>
    <t xml:space="preserve">
SH-32</t>
  </si>
  <si>
    <t>M/s Sharada Construction Pvt Ltd</t>
  </si>
  <si>
    <t xml:space="preserve">Improvements to SH -126  Telangana border - Putpak-Bhosaga,from Km 60.00 to Km 75.00 (Chittapur Bus Depot to Tengali Cross SH-10) (in selected reaches) in Chittapur Taluka of Kalaburagi  District. </t>
  </si>
  <si>
    <t>Manzoor Ahamed</t>
  </si>
  <si>
    <t>Yadgir Division</t>
  </si>
  <si>
    <t xml:space="preserve">Improvements to road  Maharastra Border to Raichur Border (Markel- Kollur-Bilihar)  road, MDR from Km 3.00 Km 9.00  (in selected reaches) in Wadgera Taluka of Yadgir District. </t>
  </si>
  <si>
    <t>Shri.Siddappagouda Patil, Yadgir</t>
  </si>
  <si>
    <t xml:space="preserve">Improvements to road  NH-150A to SH-127 Sangam-Raichur Border, MDR  from Km16.30 to Km 57.00  (in selected reaches) in Wadgera Taluka of Yadgir District. </t>
  </si>
  <si>
    <t>SHA35</t>
  </si>
  <si>
    <t xml:space="preserve">Improvements to road  Kurakunda to Bilhar Via Hortur, Halgera, Godihal Kumanur, Arjunagi, Kandalli, MDR  from Km 0.00 to Km 13.00  (in selected reaches) in Wadgera Taluka of Yadgir District. </t>
  </si>
  <si>
    <t>MDR</t>
  </si>
  <si>
    <t xml:space="preserve">Improvements to SH-16 Sindagi - Kodangal from Km 125.22 to KM 155.62  (in selected reaches) in Gurmitkal Taluka of Yadgir District. </t>
  </si>
  <si>
    <t>SH-16</t>
  </si>
  <si>
    <t xml:space="preserve">Improvements to road  Devargonal to Gogi,  MDR  from Km 12.80 to Km 20.80  (in selected reaches) in Shahpur Taluka of Yadgir District. </t>
  </si>
  <si>
    <t>SHA55</t>
  </si>
  <si>
    <t>Shri.Chandrarayya, Yadgir</t>
  </si>
  <si>
    <t>25.5.2022</t>
  </si>
  <si>
    <t>24.4.2023</t>
  </si>
  <si>
    <t xml:space="preserve">Improvements to road Bheemarayan Gudi to Bijaspur, MDR  from Km 10.00 to KM 17.50  (in selected reaches) in Shahpur Taluka of Yadgir District. </t>
  </si>
  <si>
    <t>SHA59</t>
  </si>
  <si>
    <t xml:space="preserve">Improvements to SH-155   from Pattan cross(SH-10) to Narayanapura dam  Km110.00 to KM 167.30  (in selected reaches) in Shorapur Taluka of Yadgir District. </t>
  </si>
  <si>
    <t>SH-155</t>
  </si>
  <si>
    <t xml:space="preserve">
Sri. Basangouda Allikoti, Yadgir</t>
  </si>
  <si>
    <t>Kalburgi Circle Total</t>
  </si>
  <si>
    <t>Ballary Circle</t>
  </si>
  <si>
    <t>Ballary Division</t>
  </si>
  <si>
    <t>Improvements to  MDR road of Ballary -  Kalyanadurga Ch.0.80 km to 2.00 Km ( double road) in Ballary taluk, Ballary district.</t>
  </si>
  <si>
    <t>MDRBER6</t>
  </si>
  <si>
    <t>96/21-22</t>
  </si>
  <si>
    <t xml:space="preserve">Sri. T Ramanjaneya Reddy, Mysore  </t>
  </si>
  <si>
    <t>Improvements  MDR road from Kampli-Kurugodu-Kuduthini-Haraginidoni-Ballary-Aluru via Moka village Devalapura -Kamalapura from   ch.88.99 km to 90.39 Km (in selected reaches)  in Ballary  taluk,Ballary district.</t>
  </si>
  <si>
    <t>SH-132(BER19)</t>
  </si>
  <si>
    <t>97/21-22</t>
  </si>
  <si>
    <t>Improvements to road from maruthi camp somasandra Siddammanahalli to Yarangalli village road chainage 5.00 Km to 9.50 Km in kurugodu Taluk Bellary District.</t>
  </si>
  <si>
    <t xml:space="preserve">MDR </t>
  </si>
  <si>
    <t>111/21-22</t>
  </si>
  <si>
    <t xml:space="preserve">Sri. Kalkutiginahal Masididipura Praveen Kumar     
 (Sri Siddarameswara Construction), Ballary </t>
  </si>
  <si>
    <t>Improvements to road from Kanivathimmalapura village to Ramasagara road Chainage 0.00 Km to 4.00 Km in Kampli Taluk Bellary District</t>
  </si>
  <si>
    <t>123/21-22</t>
  </si>
  <si>
    <t>Improvements to road from Kuduthini to orvaayi cross road chainage 15.00 Km to 18.50 Km in Kurgodu Taluk Bellary District.</t>
  </si>
  <si>
    <t>135/21-22</t>
  </si>
  <si>
    <t xml:space="preserve"> Improvements to MDR road of Kudadarahaal-Haccholi-Vatthuvarani, ch.0.00 km to 17.40 Km(in selected reaches) in Siraguppa taluk, Ballary district.</t>
  </si>
  <si>
    <t>MDR SRG5</t>
  </si>
  <si>
    <t>Improvements to MDR road from Kudadarahaal to Nadanga via Vatthuvarani ,kothalachintha ch.0.00 km to 9.50 Km (in selected reaches) in Siraguppa taluk , Ballary district.</t>
  </si>
  <si>
    <t>Dropped</t>
  </si>
  <si>
    <t xml:space="preserve"> Division total</t>
  </si>
  <si>
    <t>Vijayanagara Division</t>
  </si>
  <si>
    <t>Improvements to MDR road from Nallapura to Hosachinnapura ch.6.00 km to 9.40 Km in Hospet taluk ,Ballary district.</t>
  </si>
  <si>
    <t>MDR HSP-217</t>
  </si>
  <si>
    <t>98/21-22</t>
  </si>
  <si>
    <t>Sri. Sali Basavaraj, Hosapete</t>
  </si>
  <si>
    <t>Improvements to MDR road Connecting Ingalagi village to NH -63 km0.00  to 3.00 Km in Hospet taluk, Ballary district</t>
  </si>
  <si>
    <t>MDR HSP-221</t>
  </si>
  <si>
    <t>99/21-22</t>
  </si>
  <si>
    <t>Improvements to MDR road from Devalapura -Kamalapura , ch.10.00 km to 18.00 Km (in selected reaches) in Hospet taluk, Ballary district.</t>
  </si>
  <si>
    <t>MDR HSP-14</t>
  </si>
  <si>
    <t>100/21-22</t>
  </si>
  <si>
    <t>D</t>
  </si>
  <si>
    <t xml:space="preserve">Improvements to MDR Road from Kondanayakanahalii to Danapura via  Nagenahalli Thanda, ch.0.00 km to 6.00 Km in Hosapete taluk, Ballary district </t>
  </si>
  <si>
    <t>MDR HSP 213</t>
  </si>
  <si>
    <t>108/21-22</t>
  </si>
  <si>
    <t>Improvements SH -131 road from Hampi to Kamalapura via Hagaribommnahally from ch.131.00 to ch 137.00 km, ch.140.00 to Ch 141.15.00 km &amp; ch.153.00 to Ch 156.15 km in Kudligi taluk , Ballary district.</t>
  </si>
  <si>
    <t>SH-131(KDL44)</t>
  </si>
  <si>
    <t>171/21-22</t>
  </si>
  <si>
    <t>Sri. Sali Basavarj , Hosapete</t>
  </si>
  <si>
    <t>Improvements MDR  road from Hosahalli  to Kanamadagu  via Hagaribommanahalli from   ch.1.22 Km to ch .7.30 km  &amp; ch.7.70km to Ch 8.75 km   in Kudligi taluk ,Ballary district.</t>
  </si>
  <si>
    <t>MDR KDL 13</t>
  </si>
  <si>
    <t>180/21-22</t>
  </si>
  <si>
    <t>Improvements SH -151 road from Itagi  to Kanchikere via Chitageri,Kadabageri, Arasikere  from   ch.7.80 km to ch 25.00 km   in Harapanahalli  taluk, Ballary district.</t>
  </si>
  <si>
    <t>SH-151(HRP6)</t>
  </si>
  <si>
    <t>181/21-22</t>
  </si>
  <si>
    <t>Sri. M Eranna (M/s MECO Construction &amp; Infra Tech Pvt Ltd), Manvi ,</t>
  </si>
  <si>
    <t>Improvements SH -45 road connecting Arabhavi and Challakere Via Gokak,Naragunda    ch.217.80 km to ch 225.02 km   in Hadagali taluk, Ballary district.</t>
  </si>
  <si>
    <t>SH-45(HDG202)</t>
  </si>
  <si>
    <t>190/21-22</t>
  </si>
  <si>
    <t>Sri Savajji Rajendraprasad (Varavi malleswara Contract Company Private Limited), Ballary ,</t>
  </si>
  <si>
    <t>Improvements SH -131 road from Hampi  to Kamalapura via Hagaribommanahalli from   ch.159.00 km to ch 169.30   in Kudalagi  taluk,Ballary district.</t>
  </si>
  <si>
    <t>200/21-22</t>
  </si>
  <si>
    <t>Division total</t>
  </si>
  <si>
    <t>Koppal Divison</t>
  </si>
  <si>
    <t xml:space="preserve">Improvements MDR road  from Hosahalli  to Koppala via Hirekasawadi,Halavarthi  ch.0.00 km to ch 19.00   in Koppal  taluk Koppal  district. </t>
  </si>
  <si>
    <t>MDR 206(KOP206)</t>
  </si>
  <si>
    <t>222/21-22</t>
  </si>
  <si>
    <t>Sri. Mallikarjuna H Ammapur,  Lingasuguru</t>
  </si>
  <si>
    <t>Improvement to SH-59  road from Kustagi- to Pattadakallu  0.00 km  to 21.20 km ( in selected reaches)  in Kushtagi taluk, Koppal district .</t>
  </si>
  <si>
    <t>SH-59</t>
  </si>
  <si>
    <t>250/21-22</t>
  </si>
  <si>
    <t xml:space="preserve">Sri. Basavaraj Gowda Ganekal , Vijayapur </t>
  </si>
  <si>
    <t>Improvements MDR  road from Ginigera to Irkalagada  ch.3.00 km to ch 13.00  (selected reaches) in Koppal   taluk ,Koppal  district.</t>
  </si>
  <si>
    <t>MDR (KOP18)</t>
  </si>
  <si>
    <t>300/21-22</t>
  </si>
  <si>
    <t xml:space="preserve">Sri. Sharana Gowda,Raichur </t>
  </si>
  <si>
    <t xml:space="preserve">Improvements MDR road   from Gaddi to Hampasadurga upto NH-13 Ch.13.10 km to ch.15.90 km in Koppal taluk ,Koppal  district. </t>
  </si>
  <si>
    <t>MDR KOP219</t>
  </si>
  <si>
    <t>313/21-22</t>
  </si>
  <si>
    <t>Improvements to SH-130 road from  Yelburga-Kankagiri-Gangavathi-Munirabad , 70.00km to 74.00 and  79.00 km to 81.90 km in Gangavathi taluk Koppal  District.</t>
  </si>
  <si>
    <t>SH-130</t>
  </si>
  <si>
    <t>333/21-22</t>
  </si>
  <si>
    <t>Improvements to SH-63 road from  Raravi-Beluru Ch. 58.22 km to ch.75.42 km ( in selected reaches) in Kanakagiri taluk,Koppal  District.</t>
  </si>
  <si>
    <t>SH-63(GAN94)</t>
  </si>
  <si>
    <t>345/21-22</t>
  </si>
  <si>
    <t xml:space="preserve">Sri. G Srinivas Rao ( Karunamaya Construction Company),Koppala </t>
  </si>
  <si>
    <t>Improvements toMDR  road  from Kavalooru to Mangalore  ch. 12.00 km to ch.14.50 &amp; Ch.16.00 km to ch.23.80 ( in Selected reaches)Yelaburga taluk, Koppal  district.</t>
  </si>
  <si>
    <t>MDR YL 7</t>
  </si>
  <si>
    <t>Improvements to  SH-129 road from Chikkahesaruru-Mudagal-Mungaragi ch. 85.20 km  to 111.40 km ( in Selected reaches) in Yelaburga taluk ,Koppal   district.</t>
  </si>
  <si>
    <t>SH-129</t>
  </si>
  <si>
    <t>Raichur Division</t>
  </si>
  <si>
    <t xml:space="preserve"> Improvements to MDR road connecting Guragunta Gowdaruru, Machanur ,Yelaghatta to Hosuru Ch:0.00 km to 19.00 km ( in selected reaches) Lingasugur taluk, Raichur district.</t>
  </si>
  <si>
    <t>MDR LIN 16</t>
  </si>
  <si>
    <t>225/21-22</t>
  </si>
  <si>
    <t xml:space="preserve">Sri. Mallikarjuna H Ammapur, Lingasuguru </t>
  </si>
  <si>
    <t>Road Furtuniture are balance</t>
  </si>
  <si>
    <t xml:space="preserve"> Improvements to SH-14 road from  Ramadurga - Manvi via Badami,Pattadakallu,Hulagunda   Ch:227.80 km to 236.00 in Manvi taluk, Raichur district.</t>
  </si>
  <si>
    <t>SH-14</t>
  </si>
  <si>
    <t>226/21-22</t>
  </si>
  <si>
    <t xml:space="preserve">Sri. Amaravaram Channa reddy ( ACR Projects), Bangalore </t>
  </si>
  <si>
    <t>Improvements to MDR road from Kavithala to Veerapura cross via Anwari village, Ch:4.00 km to 13.30 km  road via Anvaari village,in Lingasuguru&amp; Manvi Taluk, Raichur district.</t>
  </si>
  <si>
    <t>MAN 33</t>
  </si>
  <si>
    <t>227/21-22</t>
  </si>
  <si>
    <t>WMM  work under Progress, CC Drain &amp; CC Road Work in Progress</t>
  </si>
  <si>
    <t>Improvements to road from sindanooru taluk bappuru kuduthini lingasooguru ch KM 0.00 to 16.00 in Raichur District</t>
  </si>
  <si>
    <t>LIN 206</t>
  </si>
  <si>
    <t>207/21-22</t>
  </si>
  <si>
    <t>Improvements to   road from SH-23 to Mukunda-Singapura road  via Channahalli,Sindrampura, Mavinamadaguch. 0.00 km to 15.70km  ( In selected reaches) in Sindanooru taluk ,Raichur district.</t>
  </si>
  <si>
    <t>MDR-SIN228</t>
  </si>
  <si>
    <t>199/21-22</t>
  </si>
  <si>
    <t>Sri. Karabasappa Gouda S Patil, Vijayapur</t>
  </si>
  <si>
    <t>Improvements to  MDR road from   Gannadala to Jalahalli  via Kakkaladoodi Kamaladinne, Maykaladoodi,  Ch:0.00 km to 20.00km  ( in Selected reaches) in Devadurga taluk, Raichur district.</t>
  </si>
  <si>
    <t>MDR DEV 209</t>
  </si>
  <si>
    <t>101/21-22</t>
  </si>
  <si>
    <t xml:space="preserve">Sri. M Eranna (M/s MECO Construction &amp; Infra Tech Pvt Ltd), Manvi </t>
  </si>
  <si>
    <t xml:space="preserve"> Improvements to  MDR road from  Maladakallu cross Malledevaragoodda via karadigooda, Jagatagallu) Ch:0.00 km to 18.00 km ( In selected reaches) in  Devadurga taluk ,Raichur district</t>
  </si>
  <si>
    <t>MDR DEV 216</t>
  </si>
  <si>
    <t>131/21-22</t>
  </si>
  <si>
    <t>SDBC Work is completed @ Ch:3.61 to 4.04 Km and Ch:4.40 to 5.60 Km</t>
  </si>
  <si>
    <t xml:space="preserve">Improvements to  SH-61 road from Managooli-Bechaali upto NH-167 Ch. km 239.23 km to 241.19 km ( in Selected reaches) upto NH-167  in Raichur Taluk , Raichur district. </t>
  </si>
  <si>
    <t>SH-61</t>
  </si>
  <si>
    <t>141/21-22</t>
  </si>
  <si>
    <t>Sri. Venkatesh Yadav, Manvi</t>
  </si>
  <si>
    <t>BM work under Progress</t>
  </si>
  <si>
    <t>Improvements to  road from SH-13 (NH-167) Yaragera Gillesooguru via Gannadala  Ch KM 0.00 to 20.78  ( in Selected reaches)  in  Raichur Taluk ,Raichur district.</t>
  </si>
  <si>
    <t>SH-13</t>
  </si>
  <si>
    <t>151/21-22</t>
  </si>
  <si>
    <t xml:space="preserve"> Improvements to  road from NH-167 connecting H-127 via Ashapura Udumagal, Purathipli road CH KM 5.70 to 9.00  in Raicur Taluk, Raichur District.</t>
  </si>
  <si>
    <t>MDR RA15</t>
  </si>
  <si>
    <t>161/21-22</t>
  </si>
  <si>
    <t xml:space="preserve"> Improvements to  MDR road from Raichur-Buradipadha  Ch:0.00 km to 6.00 km ( in Selected reaches)  in  Raichur Taluk ,Raichur district. </t>
  </si>
  <si>
    <t>MDR RAI 6</t>
  </si>
  <si>
    <t>212/21-22</t>
  </si>
  <si>
    <t xml:space="preserve"> Improvements to  MDR road connecting  Raichur and SH-127  via Ashapura, Purthipalli ch. 0.00 km to 5.00 km ( in Selected reaches) Raichur Taluk Raichur district</t>
  </si>
  <si>
    <t>MDR RAI 5</t>
  </si>
  <si>
    <t>242/21-22</t>
  </si>
  <si>
    <t>Curing  Work in Progress @ Ch 1.480 to 2.40  Km</t>
  </si>
  <si>
    <t xml:space="preserve">Improvements to MDR  road from  SH-167  ( Devasooguru Katagooda road) to Raichur -Yaklasapura via Ambavadi ch. 1.72 km to 3.10  km in Raichur taluk, Raichur District </t>
  </si>
  <si>
    <t>MDR RAI 215</t>
  </si>
  <si>
    <t>272/21-22</t>
  </si>
  <si>
    <t>Work cancelled</t>
  </si>
  <si>
    <t>Improvements to MDR road from Basavana bhavi circle of  Raichur -Singanodi road  to  Vidhanasaba nagara  Ricemill ,ch. 0.00 km to 8.00 km ( selected reaches) in Raichur taluk , Raichur District.</t>
  </si>
  <si>
    <t>MDR RAI 206</t>
  </si>
  <si>
    <t>228/21-22</t>
  </si>
  <si>
    <t>Ballary Circle Total</t>
  </si>
  <si>
    <t>Dharwad Cricle</t>
  </si>
  <si>
    <t>Dharwad Division</t>
  </si>
  <si>
    <t xml:space="preserve">Improvements to Padubidri-Chikkalagudda SH-01 from Ch: 340.30 to 356.97 Km (in selected reaches) in Kalaghatagi taluk of Dharwad District. </t>
  </si>
  <si>
    <t>SH-01</t>
  </si>
  <si>
    <t xml:space="preserve">Sri.  Mallikarjun Siddaramappa Patil </t>
  </si>
  <si>
    <t>21.09.2022</t>
  </si>
  <si>
    <t>20.03.2024</t>
  </si>
  <si>
    <t>7.300 km BC Completed, Balance 2.395km  WMM work in progress</t>
  </si>
  <si>
    <t>Improvements to Managundi-Tadasinakoppa from Ch: 0.00 Km to 5.00 Km (in selected reaches) in Dharwad taluk of Dharwad District.</t>
  </si>
  <si>
    <t xml:space="preserve">Improvements to Beedi-Belavanaki SH-56 from Ch: 62.40 to 69.28 Km (in selected reaches) in Navalagund taluk of Dharwad District. </t>
  </si>
  <si>
    <t>SH-56</t>
  </si>
  <si>
    <t xml:space="preserve">Sri. Mallikarjun B Kallur (M B Kallur Infrastructure Company) </t>
  </si>
  <si>
    <t xml:space="preserve"> 02-08-2022</t>
  </si>
  <si>
    <t>Improvements to Supa-Annigeri SH-28 from Ch:108.77 to 114.77 Km (in selected reaches) in Navalagund taluk of Dharwad District.</t>
  </si>
  <si>
    <t>SH-28</t>
  </si>
  <si>
    <t>Improvements to Supa-Annigeri SH-28 from Ch: 84.70 to 99.30 Km (in selected reaches) in Hubballi taluk of Dharwad District.</t>
  </si>
  <si>
    <t>Improvements to Samshi-Gudageri road from 0.0 to 11.0Km in Kundagol taluka</t>
  </si>
  <si>
    <t xml:space="preserve">Sri.Chandrashekhar Appasaheb Biradar </t>
  </si>
  <si>
    <t xml:space="preserve"> 03-08-2022</t>
  </si>
  <si>
    <t>Improvements to Pashupatihal-Rottigavad MDR road Ch 0.0km to 3.18Km, 3.9 to 9.3Km and 11.00 to 13.5Km in Kundagol tq.</t>
  </si>
  <si>
    <t>Improvements to Hireharakuni Shishuvinal road upto Kundagol tq limit (MDR) from Ch: 0.00 Km to 5.16 Km in Kundagol tq .</t>
  </si>
  <si>
    <t>Improvements to Varur-Hindasageri via (NH-04) from Surashettikoppa road upto Hubballi city limit road (MDR) from Ch: 0.0 Km to 2.0Km (in selected reaches) in Hubballi tq of Dharwad District.</t>
  </si>
  <si>
    <t>Improvements to Veerapura Toll-Manturu MDR road from Ch: 0.40 to 3.00 Km (in selected reaches) in Hubballi taluk of Dharwad District.</t>
  </si>
  <si>
    <t xml:space="preserve">Sri Chandrashekhar Appasaheb Biradar </t>
  </si>
  <si>
    <t xml:space="preserve"> 06-07-2022</t>
  </si>
  <si>
    <t xml:space="preserve"> 05-06-2023</t>
  </si>
  <si>
    <t xml:space="preserve">Improvements from Anand Nagar Main Road to Gokul Main Road ( opposite RN Shetty Factory) in Hubballi taluk of Dharwad District. </t>
  </si>
  <si>
    <t>Sri. Bhimshi Siddappa Biradar (B S Biradar)</t>
  </si>
  <si>
    <t xml:space="preserve"> 18-06-2022</t>
  </si>
  <si>
    <t xml:space="preserve"> 17-09-2023</t>
  </si>
  <si>
    <t xml:space="preserve">Improvements to BRTS Road to Jakka Reddy Hospital, Lokappana Hakkala, Railway Underpass connecting to NH Division Office Adjoining to Vidyanagar Police Station, Lakshmi Temple in Hubballi Dharwad Mahanagar, Hubballi tq of Dharwad District. </t>
  </si>
  <si>
    <t>work Completed</t>
  </si>
  <si>
    <t>Improvements to Hubballi Basaveshwara Nagar Gokul Road to join Ravi Nagar Road in Hubballi taluk of Dharwad District.</t>
  </si>
  <si>
    <t>PKG-462 Improvements to Beedi-Belavanaki SH-56 from Ch: 33.42 to 48.83Km (in selected reaches) in Dharwad taluk of Dharwad District.</t>
  </si>
  <si>
    <t xml:space="preserve">M/s M B Kallur Infrastructure Company </t>
  </si>
  <si>
    <t xml:space="preserve"> 01-02-2024</t>
  </si>
  <si>
    <t xml:space="preserve">Improvements to Supa-Annigeri SH-28 from Ch: 67.0Km to 68.5 Km in Dharwad Tq. </t>
  </si>
  <si>
    <t xml:space="preserve">Sri. Beeranna Subray Gaonkar (BSG Infrastructure) </t>
  </si>
  <si>
    <t xml:space="preserve"> 05-01-2024</t>
  </si>
  <si>
    <t xml:space="preserve">Improvements to Gokul cross-Tarihala- Kanavi-Honnapur MDR from Ch: 4.2Km to 4.8Km and 6.2Km to 8.4Km in Hubballi tq. </t>
  </si>
  <si>
    <t xml:space="preserve">Improvements to Ittigatti-Kanavihonnapur MDR from Ch: 0.0 to 2.0Km in Dharwad tq. </t>
  </si>
  <si>
    <t xml:space="preserve"> 1.485 km DBM  completed. Balance work in progress</t>
  </si>
  <si>
    <t>Improvements to Gokul-Revadihal-Tarihal MDR road from Ch: 0.0 to 6.2Km (in selected reaches) in Hubballi taluk of Dharwad District.</t>
  </si>
  <si>
    <t xml:space="preserve">2.59Km BC, 0.65 PQC completed,Road Furnitures work  in progress </t>
  </si>
  <si>
    <t>Gadag Division</t>
  </si>
  <si>
    <t xml:space="preserve">Improvements to Kalasapur-Mahalingapura- Anganakatti road (MDR) from Ch: 21.00 Km to 29.00 Km ( in selected reaches) in Gadag taluk of Gadag Dist. </t>
  </si>
  <si>
    <t xml:space="preserve">Sri K.V Hanchinal, Mundargi </t>
  </si>
  <si>
    <t xml:space="preserve"> 17-12-2023</t>
  </si>
  <si>
    <t>Improvements to Asundi-Kurtkoti-Mulagunda road (MDR) Ch: 2.20 Km to 8.00 Km and 8.60 Km to 10.00 Km (in selected reaches) in Gadag taluk of Gadag Dist.</t>
  </si>
  <si>
    <t>Improvements to Kalasapur-Mahalingapura- Anganakatti road Ch:0.30 Km to 2.60 and Ch: 7.00 Km to 21.00 (in selected reaches) in Gadag taluk of Gadag Dist.</t>
  </si>
  <si>
    <t xml:space="preserve">Improvements to Bellatti-Guttala road Konchigeri- Nagaramadavu-Kerekoppa from Ch: Km 0.00 to 11.90 (in selected reaches) in Shirahatti taluk of Gadag Dist. </t>
  </si>
  <si>
    <t>Improvements to Varavi cross-Bannikoppa road (MDR) from Ch-0.00 to 4.30 &amp; Ch-8.30 to 20.00 Km (in selected reaches) in Shirahatti taluk of Gadag Dist.</t>
  </si>
  <si>
    <t xml:space="preserve">Improvements to Chikkahandigol-Belahoda-Madaganoor Ch0.0to4.5,5.4 to7.4,9.6 to11.0&amp;11.8to13.0 in Naragund Tq </t>
  </si>
  <si>
    <t>Sri. Basavaraj V Bingi</t>
  </si>
  <si>
    <t xml:space="preserve"> 18-07-2022</t>
  </si>
  <si>
    <t xml:space="preserve"> 17-01-2024</t>
  </si>
  <si>
    <t>completed</t>
  </si>
  <si>
    <t xml:space="preserve">Improvements to  Abbigeri-Yerebeleri-Kurudagi- Gujamagadi Ch5.0to7.5&amp;9.0 to12.1 of Ron Tq </t>
  </si>
  <si>
    <t xml:space="preserve">Improvements to Kalakeri-Kanakikoppa-Naragund Ch17.0to21.13 in Naragund Tq </t>
  </si>
  <si>
    <t>E</t>
  </si>
  <si>
    <t xml:space="preserve">Improvements to Gajendragad-Soraba SH136 Ch67.0to69.9 in Naragund Tq </t>
  </si>
  <si>
    <t>SH-136</t>
  </si>
  <si>
    <t>F</t>
  </si>
  <si>
    <t xml:space="preserve">Improvements to Sindhanuru-Hemmadaga SH30 Ch159.77to161.7 of Naragund Tq </t>
  </si>
  <si>
    <t>SH-30</t>
  </si>
  <si>
    <t>G</t>
  </si>
  <si>
    <t>Improvements to Bagalakote Biligiriranganabetta SH57 Ch91.0to92.5 (in selected reaches) in Gadag Tq,Gadag Dt.</t>
  </si>
  <si>
    <t>SH-57</t>
  </si>
  <si>
    <t>Improvements to Munavalli-Kotumachage (SH-83) road from Ch-87.30 km to 100.00 km in selected reaches of Ron Taluk, Gadag district</t>
  </si>
  <si>
    <t>SH-83</t>
  </si>
  <si>
    <t>Sri Ibrahim Sheriff</t>
  </si>
  <si>
    <t>13-07-2022</t>
  </si>
  <si>
    <t>12-06-2023</t>
  </si>
  <si>
    <t xml:space="preserve">Improvements to Hallikeri-Shirahatti road (MDR) from Ch: 0.00 to 26.00 (in selected reaches) in Mundaragi taluk of Gadag Dist. </t>
  </si>
  <si>
    <t xml:space="preserve"> Sri. H. P. Madhukar &amp; Company, Hubli</t>
  </si>
  <si>
    <t xml:space="preserve"> 21-06-2022</t>
  </si>
  <si>
    <t xml:space="preserve"> 20-12-2023</t>
  </si>
  <si>
    <t>Improvements to Gajendragada-Soraba Sh-136 from Ch: 23.70 to 36.00 Km (in selected reaches) in Ron taluk of Gadag Dist.</t>
  </si>
  <si>
    <t>Haveri Division</t>
  </si>
  <si>
    <t>Improvements to Kalmala Shiggoan Sh-23 road from Ch: 284.51 Km to 294.51 Km (In Selected reaches) in Shiggoan taluk of Haveri District.</t>
  </si>
  <si>
    <t>SH-23</t>
  </si>
  <si>
    <t xml:space="preserve">Sri S B Dundigoudar (Bannur Infrastructures Private Limited) </t>
  </si>
  <si>
    <t xml:space="preserve"> 02-02-2024</t>
  </si>
  <si>
    <t xml:space="preserve">Improvements to Kalmala Shiggoan Sh-23 road from Ch: 294.51 Km to 303.200 Km (in selected reaches) in Shiggoan taluk of Haveri District. </t>
  </si>
  <si>
    <t xml:space="preserve">Improvements to Shiggoan-Savanur railway station road (MDR) from Ch: 8.10 Km to 13.10 Km (In Selected reaches) in Savanur taluk, Haveri District. </t>
  </si>
  <si>
    <t>Work Completed, Furniture work in progress</t>
  </si>
  <si>
    <t xml:space="preserve">Improvements to Kumta-Tadas SH-69 road from Ch-134.50 Km to 142.00 Km (In Selected Reaches) in Shiggoan taluk of Haveri District. </t>
  </si>
  <si>
    <t>SH-69</t>
  </si>
  <si>
    <t>Improvements to Savanur- Hurulikuppi road from Ch-0.00 Km to 5.65 Km (In Selected Reaches) in Savanur taluk of Haveri District.</t>
  </si>
  <si>
    <t>Improvements to Birur-Sammasagi SH: 76 Ch: 189.00 Km to 201.60 Km in selected reaches and 203.82 Km to 217.19 Km In Selected Reaches of Hanagal taluk, Haveri District.</t>
  </si>
  <si>
    <t>SH-76</t>
  </si>
  <si>
    <t xml:space="preserve">Sri  Chandrashekhar Shetty (UNIQUE Constructions) </t>
  </si>
  <si>
    <t xml:space="preserve">Improvements to Havanur-Choudadanayyapura road Ch: 1.25 Km to 9.00 Km of Haveri taluk Haveri District </t>
  </si>
  <si>
    <t xml:space="preserve">M/s JYOTI (Deveeka Constructions), </t>
  </si>
  <si>
    <t xml:space="preserve">Improvements to Halagi-Balehosur road Ch: 0.00 Km to 2.50 Km of Haveri taluk, Haveri District. </t>
  </si>
  <si>
    <t>Improvements to Agadi-Devagiri road Ch: 4.50 Km to 6.00 Km and 11.00 Km to 12.50 Km of Haveri taluk, Haveri District.</t>
  </si>
  <si>
    <t>Improvements to Totadayellapura-Masoor-Guttala road Ch: 18.00 Km to 24.50 Km of Haveri taluk, Haveri District.</t>
  </si>
  <si>
    <t>Improvements to Agadi-Katenahalli road Ch: 0.80 Km to 6.50 Km Haveri taluk, Haveri District.</t>
  </si>
  <si>
    <t xml:space="preserve">Improvements toTavargi - Tumminkatte road (MDR) from Ch: 0.00 Km to 22.50 Km (In Selected reaches) in Hirekerur taluk, Haveri District. </t>
  </si>
  <si>
    <t xml:space="preserve">Sri. Sachin Kollur (M/s Kollur Gurunath Construction Infra Private Limited), </t>
  </si>
  <si>
    <t xml:space="preserve"> 16-07-2022</t>
  </si>
  <si>
    <t xml:space="preserve"> 15-01-2024</t>
  </si>
  <si>
    <t xml:space="preserve">Improvements to Road from Birur-Sammasagi SH: 76 to Join Halageri-Hulikal SH-26 Via Hirekerur-Masur-Kodamaggi- Hallur road Ch: 28.25 Km to 47.45 Km in selected reaches of Hirekerur taluk, Haveri District </t>
  </si>
  <si>
    <t>Road work Completed, Road Furniture in Progress</t>
  </si>
  <si>
    <t>Improvements to Road from Birur- Sammasagi SH: 76 to Join Byadagi - Rattihalli road Via Aladageri Ch: 0.00 Km to 7.10 Km in selected reaches of Hirekerur taluk, Haveri District.</t>
  </si>
  <si>
    <t xml:space="preserve">Improvements to Sanguru - Tilavalli MDR Ch: 0.00 Km to 5.60 Km in Haveri taluk, Haveri District. </t>
  </si>
  <si>
    <t xml:space="preserve">Sri. Santosh Veerayya Hiremath </t>
  </si>
  <si>
    <t xml:space="preserve">Improvements to Honnalli - Hanagal SH Via Tumminakatti - Rattihalli - Byadagi Road Ch: 0.00 Km to 9.62 Km in Byadagi taluk, Haveri District. </t>
  </si>
  <si>
    <t xml:space="preserve">Improvements to Ranebennur - Anavatti SH Via Yarekuppi - Joisarahalli - Ukkunda - Saravanda - Belakeri - Bisahalli - Anoor - Hamsabhavi - Chikkerur MDR Ch: 15.60 Km to 19.00 Km in Byadagi taluk, Haveri District. </t>
  </si>
  <si>
    <t xml:space="preserve">Improvements to Ranebennur - Mudenuru Road Via Magoda - Itagi Road Ch: 0.00 Km to 14.10 Km in Ranebennur taluk, Haveri District. </t>
  </si>
  <si>
    <t xml:space="preserve">Sri  Shanmukappa R Ballary </t>
  </si>
  <si>
    <t xml:space="preserve">Improvements to Ranebennur - Bisalahalli Road Ch: 1.70 Km to 3.70 Km in Ranebennur taluk, Haveri District. </t>
  </si>
  <si>
    <t>Improvements to Aremallapura - Kuduhaal Road Via Medleri - Udagatti - Heeladahalli Road Ch: 0.00 Km to 9.60 Km &amp; CH.14.20 to 15.00 Km in Ranebennur taluk, Haveri District.</t>
  </si>
  <si>
    <t>Karwar Division</t>
  </si>
  <si>
    <t xml:space="preserve">Improvements to Kumta - Kodamadagu Road SH-48 from km 9.00 to 12.20 Km &amp; 16.20 to 19.90 Km (In Selected reaches) in Honnavara Taluk And Kumta - Kodamadagu road SH-48 from Km 19.90 to 30.00 Km (In Selected Reaches) in Kumta Taluk of Uttara Kannada District. </t>
  </si>
  <si>
    <t>SH-48</t>
  </si>
  <si>
    <t>Sri Babu Sannakusa Moger (B.S.M Construction Company</t>
  </si>
  <si>
    <t>Improvements to Aghanashini - Kumta road MDR from Km 0.00 to 6.00 Km in Kumta Taluk of Uttara Kannada District.</t>
  </si>
  <si>
    <t xml:space="preserve">Improvements to Gokarna - Vaddi road SH-143 Km 38.00 to 47.15 Km (In Selected Reaches) in Ankola Taluk of Uttara Kannada District </t>
  </si>
  <si>
    <t>SH-143</t>
  </si>
  <si>
    <t xml:space="preserve"> Sri Shivakanth Mahajan (Mahajan Biz Ventures Pvt Ltd)</t>
  </si>
  <si>
    <t xml:space="preserve"> 25-11-2023</t>
  </si>
  <si>
    <t>Improvements to Hyderabad to Shejwada road from  0.00 km to 2.00 km in  Karwar taluk of Uttara Kannada district.</t>
  </si>
  <si>
    <t xml:space="preserve">Improvements to Agasur - Shiragutte - kodasane road from 0.00 to 12.60 Km (in selected reaches) in Ankola Taluk of Uttara Kannada District. </t>
  </si>
  <si>
    <t>Improvements to Belur-Karwar-Ilakal State Highway road from  0.00 km to 4.00 km in  Karwar taluk of Uttara Kannada district.</t>
  </si>
  <si>
    <t>Improvements to Karwar-Kaiga-Ilakal road  from 27.35 km to 32.00 km in widening and Resurfacing Karwar taluk of Uttara Kannada district.</t>
  </si>
  <si>
    <t>Improvements to Aurad - Sadhashivagad SH-34 Ambrai Cross to Ulaga road MDR from Km 0.00 to 3.30 Km (In Selected Reaches) in Karwar Taluk of Uttara Kannada District.</t>
  </si>
  <si>
    <t xml:space="preserve">Improvements to Heggera - Magod - Nagarbhastikere road MDR from Km 3.40 to 20.00 Km (In Selected Reaches) in Honnavar Taluk of Uttara Kannada District. </t>
  </si>
  <si>
    <t xml:space="preserve"> Sri Ramesh Sannppa Naik (R.S Nayak &amp; Co.,)</t>
  </si>
  <si>
    <t xml:space="preserve"> 27-01-2024</t>
  </si>
  <si>
    <t xml:space="preserve">Improvements to Magudu - Koodalagade road MDR from Km 0.00 to 6.00 Km (In Selected Reaches) in Honnavar Taluk of Uttara Kannada District. </t>
  </si>
  <si>
    <t>Improvements to koppa panchayath hadala- kacchodi road MDR from Km 0.00 to 6.00 Km (In Selected Reaches) in Bhatkal Taluk of Uttara Kannada District.</t>
  </si>
  <si>
    <t>Sirsi Division</t>
  </si>
  <si>
    <t>Improvements to Khanapur - Taalguppa road SH-93 from Km 39.67 to 81.85 Km (In Selected Reaches) in Haliyal Taluk of Uttara Kannada District.</t>
  </si>
  <si>
    <t>SH-93</t>
  </si>
  <si>
    <t>Rudrayya G Belurmatt</t>
  </si>
  <si>
    <t xml:space="preserve">Improvements to Ulavi - Diggi to Goa Border road SH-146 from Km 7.00 to 24.00 Km (In Selected Reaches) in Joida Taluk of Uttara Kannada District. </t>
  </si>
  <si>
    <t>SH-146</t>
  </si>
  <si>
    <t xml:space="preserve">Sri. Neelkanth Ramachandra Nayak (N R Nayak And Co) </t>
  </si>
  <si>
    <t xml:space="preserve"> 10-05-2022</t>
  </si>
  <si>
    <t>Improvements to Aurad - Sadhashivagad SH-34 from 604.07 Km to 687.82 Km (In Selected Reaches) in JoidaTaluk of Uttara Kannada District.</t>
  </si>
  <si>
    <t>Improvements to Gokarna - Vaddi - Devanahalli road SH-143 from Km 65.20 to 73.15 Km in Sirsi Taluk of Uttara Kannada District.</t>
  </si>
  <si>
    <t>Improvements to Khanapur - Taalaguppa road SH-93 from Km 170.00 to 200.50 Km (In Selected reaches) in Siddapura Taluk of Uttara Kannada District.</t>
  </si>
  <si>
    <t>Improvements to Bhatkal - Soraba road SH-50 from Km 85.90 to 86.70 Km, Km 87.20 to 93.965 Km, Km 96.50 to 96.90 Km, Km 97.30 to 98.80 Km &amp; Km 99.55 to 100.90 in Siddapur Taluk of Uttara Kannada District.</t>
  </si>
  <si>
    <t>SH-50</t>
  </si>
  <si>
    <t>Improvements to Karwar - Kaiga - Ilkal road SH-06 in Mundgod Taluk from Km125.80 to 146.10 Km (in Selected Reaches) of Uttara Kannada District.</t>
  </si>
  <si>
    <t>SH-06</t>
  </si>
  <si>
    <t xml:space="preserve">Sri  Shivakumar Policepatil (M/s S.S Policepatil Company) </t>
  </si>
  <si>
    <t>Dharwad Circle Total</t>
  </si>
  <si>
    <t>Belagavi Circle</t>
  </si>
  <si>
    <t>Vijayapura Division</t>
  </si>
  <si>
    <t xml:space="preserve">Improvements to road Shiradon Lingasur SH 41 from Ch: 71.43 Km to Ch: 82.00 Km and Ch: 93.50 Km to Ch: 100.23 Km (in selected reaches) in Sindagi Taluk in Vijayapur District. </t>
  </si>
  <si>
    <t>SH 41</t>
  </si>
  <si>
    <t>Sri  Siddanagouda H Patil</t>
  </si>
  <si>
    <t>Improvements to road Ukkalli Dindawar- Sasanur from Ch. 50.50 Km to Ch. 62.86 Km (in selected reaches) in Basavanabagewadi Taluk in Vijayapur District</t>
  </si>
  <si>
    <t>Upgraded To SH</t>
  </si>
  <si>
    <t>6.50 Km BM completed &amp; balance 1.325 Km work under progress</t>
  </si>
  <si>
    <t>Improvements to Road Ukkalli - Dindawar - Sasanur MDR from Km 15.10 to 31.00 Km (In Selected reaches) in Basavanbagewadi Taluk of Vijayapura District.</t>
  </si>
  <si>
    <t xml:space="preserve">Sri Ramesh  Sharanappa  Koulagi </t>
  </si>
  <si>
    <t>Improvements to road from SH-55 to Shegunashi - Mamadapur - Doodihal up to NH-218 from Ch. 0.00Km to Ch. 12.10 Km (in selected reaches) in Vijayapur Taluk in Vijayapur District</t>
  </si>
  <si>
    <t>MDR/BJP-64</t>
  </si>
  <si>
    <t xml:space="preserve">Sri Bhimshi Siddappa Biradar (M/s B S Biradar) </t>
  </si>
  <si>
    <t>Improvements to Kawadimatti - Donkamadu MDR from Ch 0.00 Km to Ch 19.60 Km (In Selected reaches) in Muddebihal Taluk of Vijayapura District.</t>
  </si>
  <si>
    <t>MDR/MDD-208</t>
  </si>
  <si>
    <t xml:space="preserve">Sri Siddanagoud H Patil </t>
  </si>
  <si>
    <t>Improvements to road Inchigeri Horti Roogi MDR from Ch: 13.00 Km to Ch: 33.60 Km (in selected reaches) in Indi Taluk in Vijayapur District.</t>
  </si>
  <si>
    <t>MDR/IND-11</t>
  </si>
  <si>
    <t xml:space="preserve">Sri Hanamanth Rayappa Chinchali </t>
  </si>
  <si>
    <t>Improvements to Minchanala - Atharga - Thamba - Koralli MDR from Ch.37.60 to 51.40 Km (In Selected reaches) in Sindagi Taluk of Vijayapura District.</t>
  </si>
  <si>
    <t>MDR/SND-9</t>
  </si>
  <si>
    <t xml:space="preserve">Sri Babasaheb Bapusaheb Gunjate, Maharshtra </t>
  </si>
  <si>
    <t>work under progress</t>
  </si>
  <si>
    <t>Improvements to road from Jorapur Water Tank to Connecting NH-50 in Vijayapura Taluk of Vijayapura District.</t>
  </si>
  <si>
    <t>SH</t>
  </si>
  <si>
    <t xml:space="preserve">Sri Sunil M Ullagaddi         </t>
  </si>
  <si>
    <t>Improvements to road Shiradon Lingasur SH 41 from Ch: 15.15 Km to Ch: 23.50 Km (Loni Cross to Baraola - in selected reaches) in Chadachana Taluk in Vijayapur District.</t>
  </si>
  <si>
    <t>SH-41</t>
  </si>
  <si>
    <t xml:space="preserve">Sri Suresh S Kanamuchanal, </t>
  </si>
  <si>
    <t>Bagalkot Division</t>
  </si>
  <si>
    <t>Improvements to Bagalkote - Sangama Cross (NH-367) to Almatti Dam Taluka border (NH 50) MDR from Ch. 0.00 to 29.65 Km (In Selected reaches) in Bagalkote Taluk of Bagalkote District.</t>
  </si>
  <si>
    <t xml:space="preserve">B N Naganagoudar Contractors 
</t>
  </si>
  <si>
    <t>Improvements to Sureban Chitharagi Kudalasangama SH 133 from Ch.43.70 to 58.20 Km (In Selected reaches) in Badami Taluk of Bagalkote District.</t>
  </si>
  <si>
    <t>SH-133</t>
  </si>
  <si>
    <t xml:space="preserve">Sri  Earanna Mamadapur </t>
  </si>
  <si>
    <t xml:space="preserve">Improvements to Jamakhandi Galagali via Mudaganoor MDR from Ch.14.82 to 27.00 Km in Bilagi Taluk of Bagalkote District. </t>
  </si>
  <si>
    <t>MDR/BLG-3</t>
  </si>
  <si>
    <t xml:space="preserve">B N Naganagoudar Contractors </t>
  </si>
  <si>
    <t xml:space="preserve">Improvements to Badagandi – Sangam MDR from Ch.5.00 to 6.72Km in Bilagi Taluk of Bagalkote District. </t>
  </si>
  <si>
    <t>MDR/BLG-6</t>
  </si>
  <si>
    <t>work dropped</t>
  </si>
  <si>
    <t>Improvements to Sankeshwar – Sangam SH-44 from Ch.110.00 to 124.00 Km (In Selected reaches) (Nerbudihal village limit) in Badami Taluk of Bagalkote District</t>
  </si>
  <si>
    <t>SH-44</t>
  </si>
  <si>
    <t>Road furniture work under progress</t>
  </si>
  <si>
    <t xml:space="preserve"> Construction of bridge/box culvert at Ch:0.20Km in sulikere Kagalagomba  Ge-mu-road of beelagi constituency at Badami taluk, Bagalakote Dist.</t>
  </si>
  <si>
    <t xml:space="preserve"> Constrution of Bridge/Box Culvert at CH:3.50km in Kanakatti Anavala Ge-mu-ra of Beelagi constituency at Badami taluk, Bagalkote Dist.</t>
  </si>
  <si>
    <t>Improvements at Construction of Bridge/box culverts at SH-44 Ch:107.00 km in Sankeshwar Sangam near Kadarakoppa village of Bellary constituency at Badam taluk Bagalkote Dist.</t>
  </si>
  <si>
    <t xml:space="preserve">Improvements to Ramdurga Manvi SH14 from Ch 104.00 to 116.00 Km (In Selected reaches) in Hungunda Taluk of Bagalkote District. </t>
  </si>
  <si>
    <t xml:space="preserve">Sri Appanna Rangappa Roogi (A R Roogi And Co) </t>
  </si>
  <si>
    <t>Improvements to Hungunda Paltti Cross MDR from Ch 6.00 to 12.80 Km in Hungunda Taluk of Bagalkote District.</t>
  </si>
  <si>
    <t>Improvements to road Shankeshwar - Sangam SH-44 from Ch.81.54 to 97.74 Km (In Selected reaches) in Mudhol Taluk of Bagalkot District.</t>
  </si>
  <si>
    <t xml:space="preserve">Sri  Jayasheel N  Shetty </t>
  </si>
  <si>
    <t xml:space="preserve">Improvements to Jambotti – Rabakavi SH-54 from Ch.130.47 to 131.13 Km, Ch.132.09 to Ch.133.70, CH.135.39 to 139.20 &amp; CH.139.70 to 141.56 (In Selected reaches) in Rabakavi - Banahatti Taluk of Bagalkote District. </t>
  </si>
  <si>
    <t>SH-54</t>
  </si>
  <si>
    <t xml:space="preserve">Sri Kashinath N Kankale (Kankale Constructions Private Limited) </t>
  </si>
  <si>
    <t>Improvements to Road Madhurakhandi – Kallalli - Jagadala – Chimada MDR from Ch.0.00 to 10.80 Km (In Selected reaches) in Rabakavi - Banahatti Taluk of Bagalkote District.</t>
  </si>
  <si>
    <t>MDR/JMK-9</t>
  </si>
  <si>
    <t xml:space="preserve">Improvements to Bidari - Honawada Road via Thodalabagi - MDR from Ch.10.12 Km to 15.25 Km &amp; Ch.25.60 Km to 31.00 Km in Jamkhandi Taluk of Bagalkote District. </t>
  </si>
  <si>
    <t>MDR/JMK-24</t>
  </si>
  <si>
    <t xml:space="preserve">4.72 Km BC work balance </t>
  </si>
  <si>
    <t>Belagavi Division</t>
  </si>
  <si>
    <t>Improvements to SH-20, Raichur-Bachi Roadfrom Ch. 333.00 Km to 393.53 Km (In Selected Reaches) in Belagavi Taluk Belagavi District.</t>
  </si>
  <si>
    <t>SH-20</t>
  </si>
  <si>
    <t xml:space="preserve">Sri Manjunath B Garag, </t>
  </si>
  <si>
    <t xml:space="preserve">Improvements to Yadiyurappa Margra (OLD PB Road) from Ch. 0.00 Km to 3.81 Km and from SPM Road to VRL Office Joining Road ( In slected Reaches) in Belagavi Taluk, Belagavi Districts. </t>
  </si>
  <si>
    <t xml:space="preserve">M/s KKB Engineer Construction Private Limited </t>
  </si>
  <si>
    <t>Improvements to SH-54, Jamboti-Rabakavi Road, Vajapeyee Marga ( Belagavi Panaji SH-4A, From Benco Cross to 3rd Gate) from Ch. 23.80 Km to 27.60 Km in Belagavi Taluk, Belagavi District.</t>
  </si>
  <si>
    <t xml:space="preserve">Improvements to SH-93, Khanapur-Talugupppa Road, From Ch. 0.00 to 34.58 Km (in Selected Reach) in Khanapur Taluk, Belagavi District. </t>
  </si>
  <si>
    <t xml:space="preserve">Sri Jayadev Parugouda Biradar </t>
  </si>
  <si>
    <t>Improvements to SH-138 Nagaragali-katakol road from Ch. 0.00 Km to 15.95 Km (Selected Reaches) in KhanapurTaluk, Belagavi District.</t>
  </si>
  <si>
    <t>SH-138</t>
  </si>
  <si>
    <t>Improvements to Jatt-Jamboti (SH-31), from Ch. 125.55 Km to 137.45 Km (Selected Reaches) in Bailhongal Taluk, Belagavi District.</t>
  </si>
  <si>
    <t>SH-31</t>
  </si>
  <si>
    <t xml:space="preserve">Sri B.K Matagar, Belagavi </t>
  </si>
  <si>
    <t xml:space="preserve"> Work Completed</t>
  </si>
  <si>
    <t xml:space="preserve">Improvements to SH-103 Gokak Savadathi Road From Ch. 29.50 Km to Ch.37.40 Km (in Selected Reaches) Belagavi Districts. </t>
  </si>
  <si>
    <t>SH-103</t>
  </si>
  <si>
    <t xml:space="preserve">Sri Prashanth Kagal, Belagavi </t>
  </si>
  <si>
    <t>Improvements to SH 01 Padabudri Chikkalagudda SH 01 From Ch 420.56 Km to 421.98 Km in Bailahingal Taluk Belagavi District</t>
  </si>
  <si>
    <t xml:space="preserve">Improvements to MDR-SAU89 SAVADATTI-SANGRESHKOPPA Road Via Mamani Kere from Ch. 0.00 Km to 8.00 Km in Savadatti Taluk, Belagavi District </t>
  </si>
  <si>
    <t>MDR-SAU89</t>
  </si>
  <si>
    <t xml:space="preserve">Sri  Mallanagowda H Patil, Belagavi </t>
  </si>
  <si>
    <t xml:space="preserve">Improvements to MDR SAU-4 Saundatti Hanchinal Road From Km Ch 0.00 to 6.00 Km (Selected Reaches) in Saundatti Taluka, Belagavi District </t>
  </si>
  <si>
    <t>MDR SAU-4</t>
  </si>
  <si>
    <t>Improvements to MDR from Yallamma Temple to SH-34 Joining Road, From Km Ch 0.00 to 2.00 Km in Savadatti Taluka, Belagavi District.</t>
  </si>
  <si>
    <t xml:space="preserve">Improvements to SH-34 AURAD-SADASHIVAGADA ROAD from Ch. 445.94 Km to 453.94 (Selected Reaches) in Ramadurga Taluk, Belagavi District </t>
  </si>
  <si>
    <t xml:space="preserve">Sri Govindan S Y (Y Shivanna And Brothers) </t>
  </si>
  <si>
    <t>Improvements to SH-139 YARAGATTI-MUDHOL ROAD, From Km Ch 11.83 to 22.60 Km (Selected Reaches) in Ramadurg Taluka, Belagavi District.</t>
  </si>
  <si>
    <t>SH-139</t>
  </si>
  <si>
    <t>Improvements to Jatti Jamboti SH-31 from Ch 179.88 to 188.58 Km (In Selected reaches) in Belagavi Taluk of Belagavi District.</t>
  </si>
  <si>
    <t xml:space="preserve">Sri Balkrishna G Godse, Belagavi </t>
  </si>
  <si>
    <t>Chikkodi Division</t>
  </si>
  <si>
    <t>Improvements to Nippani Kottalagi Road SH-72 Form Ch 1.40 Km to Ch 17.00 Km &amp; Ch 17.90 Km to 22.60 Km (in selected reaches) Via Nippani Akkola Galataga Nej cross, Nippani Taluk Belagavi Districts.</t>
  </si>
  <si>
    <t>SH-72</t>
  </si>
  <si>
    <t xml:space="preserve">Sri Sadashiv S Bennalli, </t>
  </si>
  <si>
    <t>Improvements to SH-73 Managasuli-Laxmeshwar Road from Ch: 37.00 Km to 40.00, Km, Ch: 52.00 Km 54.00 Km, And, 55.00 Km to 67.00 Km in (Selected Reaches) Raibag Taluk, Belagavi District.</t>
  </si>
  <si>
    <t>SH-73</t>
  </si>
  <si>
    <t xml:space="preserve">Sri  Prakash B Wantamutte, </t>
  </si>
  <si>
    <t>Work completed</t>
  </si>
  <si>
    <t xml:space="preserve">Improvements to Shettyhalli Ichalkaranji Road SH-78 From Km 76.90 to Km 81.90 (From Malikwad Bus stand to sadalaga) (in selected reaches) Chikkodi Taluk Belagavi Districts. </t>
  </si>
  <si>
    <t>SH-78</t>
  </si>
  <si>
    <t xml:space="preserve">Improvements to Nippani Kottalagi Road SH-72 From Km 31.70 to Km 35.70 (From Nej Crosss to nanadi) (in selected reaches) Chikkodi Taluk Belagavi Districts. </t>
  </si>
  <si>
    <t>Improvements to Nippani Kottalagi Road SH-72 from km 40.00 to km 47.00 (From Yadur Veerabadreshwar temple to Kallol) Chikkodi Taluk Belagavi Districts.</t>
  </si>
  <si>
    <t xml:space="preserve">Improvements to Road from Jinaral Cross to Hidakal Dam, Godageri MDR from Ch:0.00 to 14.00 Km (In Selected Reaches) Hukkeri Taluk, Belagavi District. </t>
  </si>
  <si>
    <t xml:space="preserve"> 21-07-2022</t>
  </si>
  <si>
    <t xml:space="preserve"> 20-01-2024</t>
  </si>
  <si>
    <t>Improvements to MDR-HUK-73 Nerli-Ammanagi Road from Ch:0.00 Km to 0.85 Km and 2.75 Km to 5.50 Km (In Selected Reaches) Hukkeri Taluk, Belagavi District.</t>
  </si>
  <si>
    <t>MDR HUK-73</t>
  </si>
  <si>
    <t>Deleted</t>
  </si>
  <si>
    <t xml:space="preserve">Improvements to SH-31, JATH-JAMBOTI Road, from Ch. 106.82 Km to 115.05 Km and 121.18 Km to 121.78 Km in Gokak Taluka, Belagavi District </t>
  </si>
  <si>
    <t xml:space="preserve">Sri B B Dasanavar, 
Gokak 
</t>
  </si>
  <si>
    <t>Improvements to Jamboti rabhakavi Road SH-54 From Km 62.08 to 66.70 (Akkatangerahal to Telaginahatti) From Km 83.00 to 84.20 (Hanamapur Cross) And From Km 54.28 to 55.755 Gokak Taluk Belagavi Districts.</t>
  </si>
  <si>
    <t>GSB work under progress</t>
  </si>
  <si>
    <t>Improvements to MDR from Koujalagi-Kalliguddi Road from Ch. 0.00 Km to 5.50 Km in Mudalagi Taluk, Belagavi District.</t>
  </si>
  <si>
    <t xml:space="preserve">Sri Jayasheel N  Shetty, Gokak </t>
  </si>
  <si>
    <t>Improvements to SH, Haleyaragudri to Hosayaragudri Road (Avaraadi-Timmapur Road), from Ch. 0.00 Km to 10.00 Km (Selected Reaches) in Mudalagi Taluk, Belagavi District.</t>
  </si>
  <si>
    <t xml:space="preserve">Improvements to Kagawad-Kaladagi Sh-53 Road from Ch: 22.40 Km to 24.10 Km, Ch: 24.90 Km 29.60 Km, 32.55 Km to 35.00 km, 44.39 Km to 44.90 Km in Raibag Taluk, Belagavi District. </t>
  </si>
  <si>
    <t>SH-53</t>
  </si>
  <si>
    <t xml:space="preserve">M/s Tarade Brothers Constructions Pvt Ltd., </t>
  </si>
  <si>
    <t>Improvements to Chikkodi Railway Station-Mugalakod-Handigundi MDR from Ch: 10.03 Km to 14.00 Km, And Ch: 19.00 Km to 39.15 Km in (Selected Reaches) Raibag Taluk, Belagavi District.</t>
  </si>
  <si>
    <t>Improvements to State Border to Aralihatti, Jakaratti, Madabhavi,, Shiddewadi, Koulagudda, Ainapur, Krishna Kittur upto Taluka Border Road from Ch: 0.00 Km to 28.50 Km in Kagawad Taluk, Belagavi District.</t>
  </si>
  <si>
    <t xml:space="preserve">M/s Sahyadri Construction Co., Sangli, Maharshtra  </t>
  </si>
  <si>
    <t>20-10.2023</t>
  </si>
  <si>
    <t>Improvements to Maharastra State Border to Kakamari-talasang-Savalagi District Border Road from Ch: 2.40 Km to 11.60 Km and Ch: 12.70 Km to 21.20 Km in (in selected reaches) Athani Taluk, Belagavi District. (Upgraded SH)</t>
  </si>
  <si>
    <t xml:space="preserve">Sri  S C Chikaraddi, Vijayapura </t>
  </si>
  <si>
    <t>Improvements to Harugeri-Raibag-Nagaramunnolli MDR from Ch. 16.00 Km to 18.68 And Ch: 23.80 to 37.00 ( Selected Reaches) in Raibag Taluk, Belagavi District.</t>
  </si>
  <si>
    <t xml:space="preserve">Sri Mainuddin Mulla (S A Mulla)  </t>
  </si>
  <si>
    <t xml:space="preserve">Improvements to MDR-HUDALI-DHARANATTI-MUTYANATTI ROAD, from Ch. 5.50 Km to 10.00 Km in Belagavi Taluka, Belagavi District. </t>
  </si>
  <si>
    <t xml:space="preserve">M/s DEV  Structural India Pvt Ltd, Belagavi </t>
  </si>
  <si>
    <t xml:space="preserve">Work Completed </t>
  </si>
  <si>
    <t>Improvements to MDR HUK-203 Basapur Hagedal Shahabadar Ukkad Road From Km 0.00 to Km 2.00 &amp; Km 4.00 to Km 7.15 in Hukkeri Taluk Belagavi Districts.</t>
  </si>
  <si>
    <t>Belagavi Circle Total</t>
  </si>
  <si>
    <t>North Circle Total</t>
  </si>
  <si>
    <t>Shivamogga Circle</t>
  </si>
  <si>
    <t>Davanagere Division</t>
  </si>
  <si>
    <t>Improvements to Road From Malpe to Molakalmuru SH-65 From Ch:186.35 Km to 194.05Km (In Selected Reaches) in Channagiri Taluk of Davanagere District</t>
  </si>
  <si>
    <t>SH-65</t>
  </si>
  <si>
    <t xml:space="preserve">Sri   Paramesh Ramappa, Davanagere </t>
  </si>
  <si>
    <t>27.07.2022</t>
  </si>
  <si>
    <t>26.01.2024</t>
  </si>
  <si>
    <t>Improvements to Road From Nalluru -Devarahalli MDR From Ch:5.00 Km to 11.00 Km in Channagiri Taluk of Davanagere District</t>
  </si>
  <si>
    <t>CNG12</t>
  </si>
  <si>
    <t>Improvements to Road From Pandomatti to Neethigere MDR From Ch:0.00 Km to 16.00 Km (In Selected Reaches) in Channagiri Taluk of Davanagere District</t>
  </si>
  <si>
    <t>CNG27</t>
  </si>
  <si>
    <t>Improvements to Road From Malpe to Molakalmuru SH-65 From Ch:233.00Km to 242.50Km (In Selected Reaches) in Davanagere Taluk of Davanagere District.</t>
  </si>
  <si>
    <t xml:space="preserve">M/s Udayshivakumar Infra Private Limited, Davanagere  </t>
  </si>
  <si>
    <t>21.07.2022</t>
  </si>
  <si>
    <t>20.01.2024</t>
  </si>
  <si>
    <t>Improvements to Road From Davanagere Budihala Arasapura MDR From Ch:4.80Km to 12.75Km (In Selected Reaches) in Davanagere Taluk of Davanagere District</t>
  </si>
  <si>
    <t>DVG9</t>
  </si>
  <si>
    <t>Improvements to Road From Bethur to Dhoddabathi MDR From Ch:0.00Km to 12.00Km (In Selected Reaches) in Davanagere Taluk of Davanagere District</t>
  </si>
  <si>
    <t>Improvements to Road From Malpe-Molakalmuru SH-65 to Rampura MDR From Ch:0.00Km to 11.50Km (In Selected Reaches) in Davanagere Taluk of Davanagere District</t>
  </si>
  <si>
    <t>Improvements to Road From Mandya - Hadagali SH-47 From Ch:261.25Km to 293.83Km (In Selected Reaches) in Davanagere Taluk of Davanagere District</t>
  </si>
  <si>
    <t>SH-47</t>
  </si>
  <si>
    <t>06.07.2022</t>
  </si>
  <si>
    <t>05.01.2024</t>
  </si>
  <si>
    <t>Improvements to Road From Aluruhatti -Anagodu MDR From Ch:0.00Km to 13.245Km (In Selected Reaches) in Davanagere Taluk of Davanagere District</t>
  </si>
  <si>
    <t>DVG12</t>
  </si>
  <si>
    <t>Improvements to Road From Malpe to Molakalmuru SH-65 From Ch:302.60Km to 306.40Km (In Selected Reaches) in Jagaluru Taluk of Davanagere District. (Four Lane road)</t>
  </si>
  <si>
    <t xml:space="preserve">M/s S Narayana Reddy, Channarayapattana </t>
  </si>
  <si>
    <t>24.08.2022</t>
  </si>
  <si>
    <t>23.02.2024</t>
  </si>
  <si>
    <t>Improvements to Road From Rangapura Gadimakunte MDR From Ch:6.50Km to 12.50Km (In Selected Reaches) in Jagaluru Taluk of Davanagere District</t>
  </si>
  <si>
    <t>JGL208</t>
  </si>
  <si>
    <t xml:space="preserve">Improvements to Road From Jagaluru Kadabanakatte MDR From Ch:9.00Km to 14.50Km (In Selected Reaches) in Jagaluru Taluk of Davanagere District </t>
  </si>
  <si>
    <t>JGL34</t>
  </si>
  <si>
    <t xml:space="preserve">Improvements to Road From Baramasagara - Bilichodu -Basavanakote MDR From Ch:13.00Km to 37.00Km (In Selected Reaches) in Jagaluru Taluk of Davanagere District </t>
  </si>
  <si>
    <t>JGL3</t>
  </si>
  <si>
    <t>Improvements to Road From Bilichodu-Sokke MDR From Ch:10.00Km to 16.00Km (In Selected Reaches) in Jagaluru Taluk of Davanagere District</t>
  </si>
  <si>
    <t>JGL4</t>
  </si>
  <si>
    <t xml:space="preserve">Improvements to Road From Malebennuru - Ekegundhi - Nandhigudi Joining MDR From Ch-0.00Km to 6.00Km (In Selected Reaches) in Harihara Taluk of Davanagere District </t>
  </si>
  <si>
    <t>HRR11</t>
  </si>
  <si>
    <t xml:space="preserve">M/s Bale Constructions, Deodurga, Raichur </t>
  </si>
  <si>
    <t xml:space="preserve">Improvements to Road From Palya-Mooginagundhi Joining MDR From Ch:0.00Km to 12.67Km (In Selected Reaches) in Harihara Taluk of Davanagere District </t>
  </si>
  <si>
    <t>HRR12</t>
  </si>
  <si>
    <t>Improvements to Road From Nalluru to Sasivehalli MDR From Ch:8.00Km to 16.63Km in Honnalli Taluk of Davanagere District</t>
  </si>
  <si>
    <t>HNN15</t>
  </si>
  <si>
    <t xml:space="preserve">Improvements to Road From Kurki to Kulambi MDR From Ch:16.40Km to 22.70Km in Honnalli Taluk of Davanagere District </t>
  </si>
  <si>
    <t>HNN49</t>
  </si>
  <si>
    <t>Improvements to Road of Honnali -Katthige MDR From Ch:3.00Km to 13.20Km (In Selected Reaches) in Honnalli Taluk of Davanagere District</t>
  </si>
  <si>
    <t>HNN21</t>
  </si>
  <si>
    <t>Chitradurga Division</t>
  </si>
  <si>
    <t>Improvements to Kumta - Kadamadagi road State Highway 48 from KM 267.00 to 268.50 KM ( In Selected Reaches) in Chitradurga Taluk of Chitradurga District</t>
  </si>
  <si>
    <t xml:space="preserve">M/s Balajikrupa Projects Private Limited, Bangalore  </t>
  </si>
  <si>
    <t>20.06.2022</t>
  </si>
  <si>
    <t>19.12.2023</t>
  </si>
  <si>
    <t>Improvements to Road from National Highway 13 (from Emperor Hotel) to State Highway 48 (Kumta - Kadamadagi Road) from KM 0.00 to 4.00 KM ( In Selected Reaches) in Chitradurga Taluk of Chitradurga District.</t>
  </si>
  <si>
    <t>Improvements to Jodichikkenahalli-Yerehalli Road via Kasavanahalli, IngalaDala, Kurumaradikere, kannedalu MDR from KM 11.65 to 30.10 KM (In Selected Reaches) in Chitradurga Taluk of Chitradurga District</t>
  </si>
  <si>
    <t>CHD203</t>
  </si>
  <si>
    <t>Improvements to SH-47- Kakanur MDR from KM 0.00 to 13.00 KM (In Selected Reaches) in Holalakere Taluk of Chitradurga District</t>
  </si>
  <si>
    <r>
      <rPr>
        <sz val="48"/>
        <rFont val="Times New Roman"/>
        <family val="1"/>
      </rPr>
      <t>HLK</t>
    </r>
    <r>
      <rPr>
        <sz val="48"/>
        <rFont val="Nudi 01 e"/>
      </rPr>
      <t>202</t>
    </r>
  </si>
  <si>
    <t xml:space="preserve">Sri Rajasekharappa T, Chitradurga </t>
  </si>
  <si>
    <t>02.08.2022</t>
  </si>
  <si>
    <t>01.02.2024</t>
  </si>
  <si>
    <t>Improvements to Sivaganga - Janakkal - Hosadurga Newly Upgraded State Highway from KM 0.00 to 16.55 KM (In Selected Reaches) in Holalkere Taluk of Chitradurga District</t>
  </si>
  <si>
    <t>NEW SH</t>
  </si>
  <si>
    <t>Improvements to State Highway-153-Singhenahalli- to join State Highway 48 Kasturiba Nagar via Talikatte- Malladihalli-Ramaghatta-Hirehemmiganur Newly Upgraded State Highway from KM 0.00 to 38.30 KM (In Selected Reaches) in Holalkere Taluk of Chitradurga District.</t>
  </si>
  <si>
    <t>Improvements to Mandya -Hadagali Road State Highway - 47 from KM 183.00 to 212.00 KM (In Selected Reaches) in Hosadurga Taluk of Chitradurga District</t>
  </si>
  <si>
    <t xml:space="preserve">Sri  C Halappa, Chowlahiriyuru, Kadur tq, Chikkamagaluru </t>
  </si>
  <si>
    <t>15.07.2022</t>
  </si>
  <si>
    <t>14.01.2024</t>
  </si>
  <si>
    <t>Improvements to Sivaganga-Janakal Hosadurga Newly Upgraded State Highway from KM 24.00 to 29.2 KM (in Selected Reaches) in Hosadurga Taluk of Chitradurga District</t>
  </si>
  <si>
    <t>Improvements to State Highway 48 Vishwanathahalli to join Shiragadi (via Chikkajajur, Madadakere, Bharamgiri, Doddaghatta, Adivala, Ranganathpur) Newly Upgraded State Highway KM 71.55 to 105.15 KM (Bharamgiri-Hosadurga road) (in Selected Reaches) in Hiriyur Taluk of Chitradurga District</t>
  </si>
  <si>
    <t xml:space="preserve">Sri  H Narayanappa, Tumkur   </t>
  </si>
  <si>
    <t>23.06.2022</t>
  </si>
  <si>
    <t>Improvements to road from State Highway-24 to Shiragadi MDR from KM 0.00 km to 7.60 KM (in Selected Reaches) in Hiriyur taluk of Chitradurga District.</t>
  </si>
  <si>
    <t>HRY 5</t>
  </si>
  <si>
    <t>Improvements to JJ Halli - Yalladekere Road via Obalapura, Veeravvanagatihalli, Chigalikatte Newly upgraded MDR from KM 8.00 km to 26.00 KM (in Selected Reaches) in Hiriyur Taluk of Chitradurga District</t>
  </si>
  <si>
    <t>NEW MDR</t>
  </si>
  <si>
    <t>Improvements to Chalakkere-Mylanahalli-Obalapura Newly upgraded State Highway Road from KM 6.48 to 46.38 KM (in Selected Reaches) in Challakere Taluk of Chitradurga District</t>
  </si>
  <si>
    <t xml:space="preserve">Sri Anwar Basha.K, Chitradurga </t>
  </si>
  <si>
    <t>29.07.2022</t>
  </si>
  <si>
    <t>28.01.2024</t>
  </si>
  <si>
    <t>Improvements to Belagatta- Haikal, Nayakanhatti Suramanahalli -Chikkunti -Siddaiahkote - Rayapur -Molakalmooru Newly Upgraded State Highway Road from KM 39.80 km to 89.40 KM (in Selected Reaches) in Molakalmooru Taluk of Chitradurga District</t>
  </si>
  <si>
    <t>Improvements to Chalakkere-Mylanahalli-Obalapura Newly upgraded State Highway Road from KM 2.40 to 6.48 KM (in Selected Reaches) in Challakere Taluk of Chitradurga District</t>
  </si>
  <si>
    <t>19.05.2023</t>
  </si>
  <si>
    <t>Improvements to road from Pathappanagudi to Shira border via Jajur, Parashurampura, Dharmapura, Sakkara, Newly upgraded State Highway road From KM 0.00 to 46.10 KM (in Selected Reaches) in Challakere Taluk of Chitradurga District</t>
  </si>
  <si>
    <t>Improvements to Yalagodu-Turavanur Doddaghatta MDR from KM 0.00 to 22.20 KM (in Selected Reaches) in Chitradurga Taluk of Chitradurga District</t>
  </si>
  <si>
    <r>
      <rPr>
        <sz val="48"/>
        <rFont val="Times New Roman"/>
        <family val="1"/>
      </rPr>
      <t>CHD</t>
    </r>
    <r>
      <rPr>
        <sz val="48"/>
        <rFont val="Nudi 01 e"/>
      </rPr>
      <t>12</t>
    </r>
  </si>
  <si>
    <t xml:space="preserve">M/s  Subba Reddy &amp; son’s  Construction Private Limited </t>
  </si>
  <si>
    <t>28.06.2023</t>
  </si>
  <si>
    <t>Shivamogga Special Division</t>
  </si>
  <si>
    <t>Improvements to road from State Highway-148 to join State Highway-148 via Sirigere, Thamadihalli, Bilguni, Adagadi, Mandaghatta, Dhyavanakere, Ragihosahalli, Rechikoppa, Shettikere, Shantikere, Koragi, Horabilu, Tuppuru, Byadanal, Kattigehalli Newly upgraded MDR road from KM 0.00 to 23.00 KM (in Selected Reaches) in Shivamogga Taluk of Shivamogga District</t>
  </si>
  <si>
    <t xml:space="preserve">Sri Sharanappa Sangappa Alur (M/s S S Alur Construction Company), Vijayapura </t>
  </si>
  <si>
    <t>16.07.2022</t>
  </si>
  <si>
    <t>15.01.2024</t>
  </si>
  <si>
    <t xml:space="preserve">Improvements to State Highway 148 via Sirigare Manjerikoppa, Maleshankara Temple, Yerebisu, Koodi, Gammanagadde to join State Highway 148 newly upgraded MDR road from KM 0.00 to 20.00 KM (in Selected Reaches) in Shivamogga Taluk of Shivamogga District </t>
  </si>
  <si>
    <t>Road furniture work is in Progress</t>
  </si>
  <si>
    <t>Improvements to Koodligere-Kammaraghatta State Highway-115 road from KM 7.00 to 17.70 KM (in Selected Reaches) in Bhadravathi Taluk of Shivamogga District</t>
  </si>
  <si>
    <t>SH-115</t>
  </si>
  <si>
    <t>Improvements to From Bhadravathi to Sasivehalli (Honnali Taluk Border) via Holehonnur, Sidlipura, Sanyasikodamge, Nagasamudra, Managotte, Anaveri, Nimbegundi, Saidarakallalli Newly upgraded State Highway road from KM 0.00 to 35.10 KM (in Selected Reaches) in Bhadravathi Taluk of Shimoga District</t>
  </si>
  <si>
    <t>Improvements to NH-26 near Hittur Cross from Umblebailu (SH-65) via Ganidalu-uralalli-Lakkinakoppa kadekal- Kuskur-Siddarahalli-Matturu Malalikoppa-Madaripalya, NH-13 &amp; SH-57 to 100 feet road from Vinobhanagar Police Chowki to Sominakoppa, Gejjenahalli, Tyajavalli, Devabalu, Edavala Newly upgraded State Highway road from KM 0.00 to 46.60 KM (in Selected Reaches) in Shivamogga Taluk of Shivamogga District</t>
  </si>
  <si>
    <t xml:space="preserve">Sri  Ibrahim Sharief, Thirthahalli </t>
  </si>
  <si>
    <t>21.06.2022</t>
  </si>
  <si>
    <t>20.12.2023</t>
  </si>
  <si>
    <t>Improvements to Tumkur - Honnavar State Highway-68 road from KM 6.20 to 9.50 KM (in Selected Reaches) in Bhadravathi Taluk of Shimoga District</t>
  </si>
  <si>
    <t>SH-68</t>
  </si>
  <si>
    <t>Improvements to Begaru -Kalmane MDR road from KM 0.00 to 7.80 KM (in Selected Reaches) in Tirthahalli Taluk of Shivamogga District</t>
  </si>
  <si>
    <r>
      <rPr>
        <sz val="48"/>
        <rFont val="Times New Roman"/>
        <family val="1"/>
      </rPr>
      <t>TRT</t>
    </r>
    <r>
      <rPr>
        <sz val="48"/>
        <rFont val="Nudi 01 e"/>
      </rPr>
      <t xml:space="preserve"> 08</t>
    </r>
  </si>
  <si>
    <t xml:space="preserve">Sri Abdul Kalam Azad, Thirthahalli  </t>
  </si>
  <si>
    <t xml:space="preserve">Work completed </t>
  </si>
  <si>
    <t xml:space="preserve">Improvements to Padubidri - Chikkalagudda State Highway - 01 road from KM 113.00 to 131.00 KM (in Selected Reaches) in Tirthahalli Taluk of Shivamogga District </t>
  </si>
  <si>
    <t>Improvements to Kuppalli- Kavisaila-Ayanur-Soodur-Gamma-Mallenahalli join to Hirekerur State Highway 148 road from KM 4.40 to 37.00 KM (in Selected Reaches) inTirthahalli Taluk of Shimoga District</t>
  </si>
  <si>
    <t>SH-148</t>
  </si>
  <si>
    <t>Shivamogga Division</t>
  </si>
  <si>
    <t>Improvements to Kuppalli- Kavishaila, via Ayanur, Soodur, Gama, Mallenahalli to join Hirekerur State Highway 148 road from KM 92.12 to 156.12 KM (in Selected Reaches) In Shikaripura Taluk of Shivamogga District</t>
  </si>
  <si>
    <t xml:space="preserve">Sri Dayananda Shetty (M/s Manjushri construction Company), Kundapura </t>
  </si>
  <si>
    <t>Improvements to Kumta Kadamadagi State Highway 48 road from KM 139.03 to 158.03 KM (in Selected Reaches) In Shikaripura Taluk of Shivamogga District</t>
  </si>
  <si>
    <t xml:space="preserve">Sri  Vivekanand Karikal (V P Karikal)  </t>
  </si>
  <si>
    <t>Improvements to Gajendragada to Soraba State Highway 136 road from KM 280.37 to 282.07 KM and KM 294.82 to 311.29 KM (in Selected Reaches) in Soraba Taluk of Shivamogga District.</t>
  </si>
  <si>
    <t xml:space="preserve">Sri   Dayananda Shetty (M/s Manjushri construction Company), Kundapura </t>
  </si>
  <si>
    <t>Improvements to Sirsi-Hosanagar State Highway 77 road from KM 28.50 to 37.00 KM &amp; KM 53.80 to 59.16 KM (in Selected Reaches) in Soraba Taluk of Shivamogga District.</t>
  </si>
  <si>
    <t>SH-77</t>
  </si>
  <si>
    <t>Improvements to Haveri-Sagar State Highway 62 road from KM 99.01 to 109.87 KM (in Selected Reaches) in Sagar Taluk of Shivamogga District.</t>
  </si>
  <si>
    <t>SH-62</t>
  </si>
  <si>
    <t>Sri    B. Ramakrishna Sheregar (G D Thimmappa Sheregar), Udupi</t>
  </si>
  <si>
    <t>30.07.2022</t>
  </si>
  <si>
    <t>29.01.2024</t>
  </si>
  <si>
    <t>Improvements to Padubidri-Chikkalagudda State Highway- 01 road from KM 158.00 to 160.00 KM (in Selected Reaches) in Hosnagar Taluk of Shivamogga District.</t>
  </si>
  <si>
    <t>Improvements to Sirsi-Hosanagar State Highway 77 road from KM 66.00 to 74.00 KM and KM 76.27 to 87.20 KM (in Selected Reaches) in Sagar Taluk of Shivamogga District.</t>
  </si>
  <si>
    <t>Chikkamangalore Division</t>
  </si>
  <si>
    <t>Imrovemets to Mudigere - Gowdahalli - Hosakere - Devrunda Road MDR from Km 0.00 to Km 28.40 (In Selected Reaches) in MudigereTaluk of Chickmagalur District.</t>
  </si>
  <si>
    <t>MDI-13</t>
  </si>
  <si>
    <t>M/s SLV Earth Movers Pvt Ltd</t>
  </si>
  <si>
    <t>Improvements to Aladagudde - Biskal Road MDR from Km 0.00 to Km 16.50 (In Selected Reaches) in Chickmagalur Taluk of Chickmagalur District.</t>
  </si>
  <si>
    <t>CHK-22</t>
  </si>
  <si>
    <t>Improvements to Kuduregundi - Muttinarajya Road MDR from Km 0.00 to Km 29.00 (In Selected Reaches) in Narasimharajpura Taluk of Chickmagalur District.</t>
  </si>
  <si>
    <t>NRP3</t>
  </si>
  <si>
    <t>Sri    B.  M R Rushyashringa Hegde, Chikkamangalore</t>
  </si>
  <si>
    <t xml:space="preserve">20.06.2023
</t>
  </si>
  <si>
    <t>Improvements to Masage - Halanduru Road MDR from Km 0.00 to Km 15.00 (In Selected Reaches) in Sringeri Taluk of Chickmagalur District.</t>
  </si>
  <si>
    <t>SNG8</t>
  </si>
  <si>
    <t>Improvements to B.B. Hills Road MDR from Km 0.00 to Km 38.00(In Selected Reaches) in Chickmagalur Taluk of Chickmagalur District</t>
  </si>
  <si>
    <t>CHK-13</t>
  </si>
  <si>
    <t xml:space="preserve">Sri Sudharshan H B (M/s Conc Shade Constructions Pvt Ltd) </t>
  </si>
  <si>
    <t>Improvements to Sakarayapattana - Javagal Road MDR from Km0.00 to Km 20.00 (In Selected Reaches) Kadur Taluk of Chickmagalur District.</t>
  </si>
  <si>
    <t>KDR-22</t>
  </si>
  <si>
    <t>Improvements to NH-206 - mallikoppa via kesarakoppa to join Tarikere Mangalore road from Km 0.00 to Km 15.00 (In Selected Reaches) in Tarikere Taluk of Chickmagalur District.</t>
  </si>
  <si>
    <t xml:space="preserve">Sri    C Halappa, Chikkamagaluru  </t>
  </si>
  <si>
    <t>25.05.2022</t>
  </si>
  <si>
    <t>24.11.2023</t>
  </si>
  <si>
    <t>Improvement to Road from Birur NH-206 to join Tarikere Hosadurga Via Koratigere Nagamangala MDR from Km 0.00 to km 12.00 (In Selected reaches) in Ajjampura Taluk of Chickmagalur District.</t>
  </si>
  <si>
    <t>TRK-205</t>
  </si>
  <si>
    <t>Improvements to Shivani - Rangapura Road MDR from Km 0.00 to km 11.00 (In Selected reaches) in Ajjampura Taluk of Chickmagalur District</t>
  </si>
  <si>
    <t>TRK-204</t>
  </si>
  <si>
    <t>Improvement to Kallattipura - Lalbag Road MDR from Km 0.00 to km 20.00 (In Selected reaches) in Tarikere Taluk of Chikmagalur District.</t>
  </si>
  <si>
    <t>TRK-5</t>
  </si>
  <si>
    <t>Improvements to Channapura-Giribhomanahalli Road Via Giriyapura Yagati -Maravanji MDR from Km 0.00 to Km 45.00 (In Selected Reaches) in Kadur Taluk of Chickmagalur District</t>
  </si>
  <si>
    <t>KDR-201</t>
  </si>
  <si>
    <t>Improvements to Road joining Jodilingadalli to SH-152 from Km 0.00 to Km 9.00 (In Selected Reaches) in Kadur Taluk of Chickmagalur District.</t>
  </si>
  <si>
    <t>KDR-
New</t>
  </si>
  <si>
    <t>Improvements to Panchanahalli - Timmlapura Road Via Timmalapura Panchanahalli Hoskerehalligate Niduvalli Garagadahalli Anandpuragate Kankanadu Vanabogihalli Honnenhalli Sannenhalli MDR from Km 0.00 to Km 21.00 (In Selected Reaches) in Kadur Taluk of Chickmagalur District.</t>
  </si>
  <si>
    <t>KDR-223</t>
  </si>
  <si>
    <t>H</t>
  </si>
  <si>
    <t>Improvements to Belgur-Panchanalli Road joining SH-152 from Km 0.00 to Km 5.00 (In Selected Reaches) in Kadur Taluk of Chickmagalur District</t>
  </si>
  <si>
    <t>I</t>
  </si>
  <si>
    <t>Improvements to Road joining SH-152 to NH-206 from Km 0.00 to Km 12.00 (In Selected Reaches) in Kadur Taluk of Chikmagalur District.</t>
  </si>
  <si>
    <t>J</t>
  </si>
  <si>
    <t>Improvements to Road joining SH-152 to Singatgere-Panchanalli Road from Km 0.00 to Km 5.5.00 (In Selected Reaches) in Kadur Taluk of Chickmagalur District.</t>
  </si>
  <si>
    <t xml:space="preserve"> Shivamogga Circle Total</t>
  </si>
  <si>
    <t xml:space="preserve">Mangalore Circle </t>
  </si>
  <si>
    <t>Udupi Division</t>
  </si>
  <si>
    <t>Improvements  to  Padubidre-Chikkalagudda Road  (SH-01) from km 50.00 to  52.050 km  in (selected reaches)  Hebri Taluk of Udupi District.</t>
  </si>
  <si>
    <t>SH-1</t>
  </si>
  <si>
    <t>Sri Jeevan Shetty, Udupi</t>
  </si>
  <si>
    <t>Improvements to Mangalore - Athradi SH-67 from  Km  47.28 Km to Km 48.28  in (selected reaches) Karkala Taluka of   Udupi  Dist..</t>
  </si>
  <si>
    <t>SH-67</t>
  </si>
  <si>
    <t>Improvements to Kalyanpura - Mudaru SH  from Ch Km 27.50 to Km 32.00 (selected reaches) from intermediate lane to two lane in Karkala Taluk of Udupi District.</t>
  </si>
  <si>
    <t>Newly Upgraded SH</t>
  </si>
  <si>
    <t>Improvement to Subramanya-Udupi SH-37 from Km 119.50 to Km 126.10 (selected reaches) from intermediate lane to two lane in Karkala Taluk of Udupi District.</t>
  </si>
  <si>
    <t>SH-37</t>
  </si>
  <si>
    <t>Improvements to Kalyanpura - Mudaru SH  from Ch Km 41.00 to Km 48.00 (selected reaches) from single lane to intermediate lane in Karkala Taluk of Udupi District.</t>
  </si>
  <si>
    <t xml:space="preserve">Improvements to Subramanya -Udupi road SH37 from Ch Km 139.40 to Km 153.30 (selceted reaches) in Kapu Taluk of Udupi District.(Via palli Kattigeri, belle, manipura, Kasaba) </t>
  </si>
  <si>
    <t>Sri Udaya Shetty,
M/s USK Construction Company DP, Udupi,
Ph No: 9480345814</t>
  </si>
  <si>
    <t>27.05.2022</t>
  </si>
  <si>
    <t>26.11.2023</t>
  </si>
  <si>
    <t>Improvements to Mangalore- Atharadi road SH67 from Ch Km 49.98  to Km 71.74 (selected reaches) in Kapu Taluk of Udupi District.</t>
  </si>
  <si>
    <t>Improvements to Mudradi-Seethanadi- Bhramavara road Development of 4Lane from Ch Km 14.90 to Km 27.70 (selceted reaches)  in Bhramavara Taluk of Udupi District.(Via. Havanji, Kolalagiri, Kukkehalli and Perdoor)</t>
  </si>
  <si>
    <t>Sri Uppinakudru Rajesh Karanth, Kundapura</t>
  </si>
  <si>
    <t>22.06.2022</t>
  </si>
  <si>
    <t>21.12.2023</t>
  </si>
  <si>
    <t>Improvements to Koteshwara-Kodi- Kundapura road from Ch Km 0.00 to Km 2.50 MDR in Kundapura Taluk of Udupi District. ( Via :Koteshwara-Kodi- Kundapura )</t>
  </si>
  <si>
    <t>KDP204</t>
  </si>
  <si>
    <t>Improvements to Brahmavara-Jannadi- Biddalkatte-Sauda-Shankaranarayana- Siddapura road from Ch 2.50 Km to 12.00 Km(selceted reaches)MDR in Brahmavara Taluk of Udupi District. ( Via : Koteshwara-Kodi- Kundapura )</t>
  </si>
  <si>
    <t>KDP5</t>
  </si>
  <si>
    <t>Improvements to Kota-Goliyangadi road from Ch Km14.80 to Km 20.20 Major District road in Kundapura Taluk of Udupi District. ( Via: Koteshwara-Kodi- Kundapura )</t>
  </si>
  <si>
    <t>UDP4</t>
  </si>
  <si>
    <t xml:space="preserve">Improvements to Someshwara- Koteshwara road  MDR from Ch  Km 34.00   to 41.50 Km  (selected reaches) in Kundapura Taluk of Udupi District. ( Via. Haladi-Bidkalakatte) </t>
  </si>
  <si>
    <t>KDP9</t>
  </si>
  <si>
    <t>Improvements to Virajapete Byndoor State Highway-27 from Ch Km 339.50 to Km 346.20 (selected reaches) in Kundapura Taluk of Udupi District.</t>
  </si>
  <si>
    <t>SH 27</t>
  </si>
  <si>
    <t>Sri B.Ramakrishna Sheregar,
M/s G.D. Thimmappa Sheregar, Udupi</t>
  </si>
  <si>
    <t>Improvements to Virajapete Byndoor State Highway-27 from Ch Km 346.20 to 356.45 (selected reaches) in Kundapura Taluk of Udupi District.</t>
  </si>
  <si>
    <t xml:space="preserve">Mangalore Division </t>
  </si>
  <si>
    <t>Improvements to Subramanya - Udupi State Highway 37 from Ch Km 3.50 to Km 14.00 (Selected reaches) in Kadaba Taluk of Dakshina Kannada District.</t>
  </si>
  <si>
    <t xml:space="preserve">   SH37   </t>
  </si>
  <si>
    <t>Pavithra Engineering and Constructions, Mangalore</t>
  </si>
  <si>
    <t>04.08.2022</t>
  </si>
  <si>
    <t>03.02.2024</t>
  </si>
  <si>
    <t>Improvements to Bangalore-Jalsoor State Highway -85 from Ch Km 291.51 toKm 337.91 (Selected reaches)  from single lane to intermediate Lane  in Sullia Taluk of Dakshina Kannada District.</t>
  </si>
  <si>
    <t xml:space="preserve">       SH85       </t>
  </si>
  <si>
    <t>Improvements to Subramanya- Udupi State Highway -37 from  Km 72.75 to Km 94.65  in (Selected reaches) Belthangady Taluk of Dakshina KannadaDistrict.</t>
  </si>
  <si>
    <t xml:space="preserve">     SH37  </t>
  </si>
  <si>
    <t>Sri Udaya Shetty,
M/s USK Construction Company DP, Udupi
Ph No: 9480345814</t>
  </si>
  <si>
    <t>30.05.2022</t>
  </si>
  <si>
    <t>29.11.2023</t>
  </si>
  <si>
    <t>Improvements to Dharmasthala- Thottataddy-Chibidre  MDR from Ch Km 0.00 to Km 10.80 (selected reaches) and Puduvettu Kayarthadka Nidle  MDR from Ch Km 0.00 to Km 8.00 (selected reaches) in Belthangady Taluk of Dakshina Kannada District.</t>
  </si>
  <si>
    <t>BEL26</t>
  </si>
  <si>
    <t>Improvements to Mani-Ullala road  from Ch Km 18.68 to Km 21.00 (4 Lane ) (selected reaches)  in Mangalore Taluk of Dakshina Kannada District.</t>
  </si>
  <si>
    <t>Sri Mohammed Rafi K M, Mangalore</t>
  </si>
  <si>
    <t>15.06.2022</t>
  </si>
  <si>
    <t>14.05.2023</t>
  </si>
  <si>
    <t>completed.</t>
  </si>
  <si>
    <t>Improvements to Mangalore- Athradi State Highway-67 from Ch Km  32.00  to Km 36.50  to (2 lane) road  in  Mangalore  Taluk  of  DakshinaKannada District.</t>
  </si>
  <si>
    <t>Sri Kishore Kumar, 
Brahma lingeshwara constructions, Kapu</t>
  </si>
  <si>
    <t>Improvements to Gantalkatte- Mudukonaje- Anegudde-Ammanottu-Marnadu Major District  Road    from    Ch  Km  7.70  to Km 10.30 from single lane to intermediate Lane  in Mangalore Taluk of Dakshina Kannada District.</t>
  </si>
  <si>
    <t>Improvements to Kandandale- Moodbidre- Bantwala road MDR from Ch Km 21.00 to Km 26.00  (2 lane) (selected reaches) in  Mangalore Taluk of Dakshina Kannada District.</t>
  </si>
  <si>
    <t>Improvements to Kallamundkuru-Paaladkka Mithabailu road Kanthawa High school MDR from Ch Km 0.00 to Km 4.50 (selected reaches)  in Mangalore Taluk of Dakshina KannadaDistrict.</t>
  </si>
  <si>
    <t>Newly Upgraded MDR</t>
  </si>
  <si>
    <t xml:space="preserve">Improvements to Mangalpette- Taalipadi road MDR from Ch  Km 1.80 to 5.00 Km (in selected reaches) in Mangalore Taluk of Dakshina Kannada District </t>
  </si>
  <si>
    <t>MNG19</t>
  </si>
  <si>
    <t>Improvements to Halleangadi-Pakshikere road MDRfrom Ch Km 0.60 to 3.00 Km in Mangalore Taluk of Dakshina Kannada District (via: Indiranagar to Pakshikere church)</t>
  </si>
  <si>
    <t>MNG36</t>
  </si>
  <si>
    <t>Improvements to Puttur- Uppinangadi- Guruvayanakere development of 4Lane from Ch Km 1.40 to  Km 11.60 to  (selected reaches) in Puttur Taluk of DakshinaKannada District</t>
  </si>
  <si>
    <t>PUT8</t>
  </si>
  <si>
    <t>Sri Dayananda Shetty, 
M/s Manjushri Construction Co., Udupi</t>
  </si>
  <si>
    <t>Improvements to Saradka Periyaltada MDR road from Ch  Km  0.00  to 9.00 Km (selected reaches) in Bantwala  Taluk  of Dakshina Kannada District</t>
  </si>
  <si>
    <t>PUT10</t>
  </si>
  <si>
    <t>Improvements to Subramanya- Manjeshwara SH-100 road from Ch Km 48.000 to Km 50.00 in Puttur Taluk of Dakshina KannadaDistrict</t>
  </si>
  <si>
    <t>SH100</t>
  </si>
  <si>
    <t>Improvements to Marvuru - Adyapadi - Unele- Kandavara MDR Ch road from Km 0.00 to Km 2.00 (selected reaches) and Maddya Peddiyangadi MDR from  Km 0.00 to Km 2.00 (selected reaches) in Mangalore Taluk of Dakshina KannadaDistrict.</t>
  </si>
  <si>
    <t>MNG105
MNG202</t>
  </si>
  <si>
    <t>Improvements to Parari-Ulayaibettu-Mallur MDR From Ch 2.40 km to 4.40 km in Mangalore Taluk of Dakshina Kannada District</t>
  </si>
  <si>
    <t>MNG82</t>
  </si>
  <si>
    <t>Improvements to Bhatrakere - Katlasar - Kukkudakatte - Nirakere - Todar -Mastikatte - Road MDR from Ch 0.00 to 5.00 Km (selected reaches) in Mangalore Taluk of Dakshina Kannada District</t>
  </si>
  <si>
    <t>Improvement to Surthakal- Kabaka SH 101 development of 4lane from Km 1.60 to Km 4.80 ( in selected reaches) in Mangalore Taluka of Dakishna Kannada District.</t>
  </si>
  <si>
    <t>SH-101</t>
  </si>
  <si>
    <t>Improvements to Moodabidre-Bantwal, Moodabidre-Kadandale MDR from Ch 40.80 Km to 42.80 Km (in selected reaches) in Bantwal taluk of Dakshina Kannada district. (via: Poochmooguru- Bantwal)</t>
  </si>
  <si>
    <t>Sri Jagdeep D Suvarna,Kumta</t>
  </si>
  <si>
    <t>Improvements to Mani -Ullala MDR from Ch 0.00 Km to 2.50 Km (selected reaches) in Bantwal taluk of Dakshina Kannada district.</t>
  </si>
  <si>
    <t>Improvements to Ganjimata Niddodi road via Yedapadavu Kuppepadavu-Arla Soranadu Road Rayi Moorje road  from Ch 20.00 Km to 25.85 Km  (selected reaches) in Bantwal taluk of Dakshina Kannada district.</t>
  </si>
  <si>
    <t>Improvements to Manihalla-Agilamogaru road from Ch 0.00 Km to 15.50 Km MDR (selected reaches) in Bantwal taluk of Dakshina Kannada district.</t>
  </si>
  <si>
    <t>Improvements to Vogga Ulli  road  from Ch 6.00 Km to 14.20 Km  (selected reaches) in Bantwal taluk of Dakshina Kannada district.(Via Maninalkaru kakkepadvu Ulli).</t>
  </si>
  <si>
    <t>BNT19</t>
  </si>
  <si>
    <t>Mangalore Circle Total</t>
  </si>
  <si>
    <t>Bangalore Circle</t>
  </si>
  <si>
    <t>Bangalore Rural Division</t>
  </si>
  <si>
    <t xml:space="preserve">Improvements to Bangalore-Anekal-Bannerghatta Road (SH-87) from Km 16.80 to Km 20.00 &amp; Km 26.25 to Km 28.50 (in selected reaches) in Anekal Taluk of Bangalore Rural District </t>
  </si>
  <si>
    <t>ANK52</t>
  </si>
  <si>
    <t>RAMESH THAMMANNAGOWDA( GANAPATHI STONE CRUSHERS PVT LTD</t>
  </si>
  <si>
    <t>Improvements to MDR From NH-7 to SH-87 Via Hulimangala, Jigani from Km 6.50 to Km 9.00 (in selected reaches) in Anekal Taluk of Bangalore Rural District</t>
  </si>
  <si>
    <t>Improvements to MDR From Bagganadoddi to Amani Bidarakere via Mysuruammanadoddi, Shavayanadoddi, Yellamanadoddi, Pujaganahapalaya, Krishnaiahndoddi, Mahntalingapura, Kallubalu,Bukkasagara, Harapanahalli, Koppagate Connecting from Km 0.00 to Km 14.50 (in selected reaches) in Anekal Taluk of Bangalore Rural District</t>
  </si>
  <si>
    <t>SH-87</t>
  </si>
  <si>
    <t>Improvements to New SH From Magadi Road (SH-85) to Gunjuru (SH-35) via Hamahappanahalli cross-Chandrappa Circle- Doddaaladamara-Ramohalli-Kumbalgodu-Agara-Thataguni- Kaggalipura-Bannerughatta-Hommadevanahalli-Bettadasapura-Vipro Junction-Hosuru Road (NH-7) Konnapana Agragara-Sarjapura Main Road-(Kodathi gate) Kachamaranahalli from Km 6.00 to Km 13.60 &amp; Km 17.80 to Km 29.40  (in selected reaches) in Bangalore SouthTaluk of Bangalore Rural District</t>
  </si>
  <si>
    <t>Improvements to MDR From Bylalu to Lakshmipura Ondane Mailikallu from Km 6.20 to Km 8.50 (in selected reaches) in Bangalore South Taluk of Bangalore Rural District</t>
  </si>
  <si>
    <t>BNS210</t>
  </si>
  <si>
    <t>Improvements to MDR Connecting BM Road to Karubele via H Gollahalli from Km 2.50 to Km 5.00 (in selected reaches) inBangalore South Taluk of Bangalore Rural District</t>
  </si>
  <si>
    <t>BNS214</t>
  </si>
  <si>
    <t>Improvements to MDR from NH-75 (Makali) to Bettahalsuru connecting SH-104 via  Honnasandra Cross, Aluru, APMC Yard,Basaveshwara Temple, Kodipalaya, Madhure, Kakolu,Rajanakunte, Thimmasandra, Betta Halasuru, NH-7, Muthagada Halli, Begur, Chikkanahalli and mylanahalli from Km 0.00 to Km 7.65 (Change to Ch:19.00) (in selected reaches) in Bangalore North Taluk of Bangalore Rural District</t>
  </si>
  <si>
    <t>Improvements to MDR from Singanayakanahalli  to Madappanahalli via Shyanubhoganahalli Ch: 0.50 KM to 2.35 KM(in selected reaches) in Bangalore North Taluk of Bangalore Rural District</t>
  </si>
  <si>
    <t>Improvements to MDR from Gollahalli To Hesarghatta CH 8.20 KM to CH : 9.60 KM in Bangalore North Taluk, of Bangalore District</t>
  </si>
  <si>
    <t>Improvements to Road from Channapattana Kavanapura- SRS Betta- Avverahalli-Kailancha-Nagohalli-Hunasanhalli-Uragahalli-Bidadi-Ganakallu-Nelamangala from Ch;65.70 to70.00 Km   ( Mallasandra to Sondekoppa) in Bangalore North Taluk, of Bangalore District</t>
  </si>
  <si>
    <t>Improvements to Chandapura -Dommasandra MDR from Km 1.50 to Km 6.00 (in selected reaches) in Anekal Taluk of Bangalore Rural District</t>
  </si>
  <si>
    <t>GOVINDALLI HUCHEGOWDA NAGARAJU ( G.H NAGARAJU )</t>
  </si>
  <si>
    <t>Improvements to Iggaluru to Gumlapura MDR from Km 29.25 to Km 30.56 (in selected reaches) in Anekal Taluk of Bangalore Rural District</t>
  </si>
  <si>
    <t>Improvements to MDR FromVenkateshwara circle, Shanimahathama Temple via to Ragavendra Circle, Srirama Temple, Tilaknagara &amp; Shanimahathama Temple MDR from Km 34.00 to Km 36.00 in Anekal Taluk of Bangalore Rural District</t>
  </si>
  <si>
    <t xml:space="preserve">Improvements to MDR from Dommasandra (Bangalore) to Sulikunte Colony via Shantigiri Asharama, Kodathi, JHC, Wipro, NEZ, Mulluru from Km 0.00 to Km 10.50 (in selected reaches) in Bangalore East Taluk of Bangalore Rural District </t>
  </si>
  <si>
    <t>BNE18</t>
  </si>
  <si>
    <t>M S VENKATESH( M S V Construtions Company )</t>
  </si>
  <si>
    <t>Improvements to MDR from Bendiganahalli (NH-04) to Bommenahalli Budigere via Raghumenahalli, Hancharahalli, Jyothipura, Thirumenhalli from Km 0.00 to Km 13.00 (in selected reaches) in Bangalore East Taluk of Bangalore Rural District.</t>
  </si>
  <si>
    <t>Improvements to Bangalore Nandi MDR Connecting SH-104 to Bandikodigehalli MDR via Hosuru Bande, Bagaluru from Km 12.60 to Km 23.50 (in selected reaches) in Bangalore North Taluk of Bangalore Rural District</t>
  </si>
  <si>
    <t xml:space="preserve">Sri C R Girish (Ram And Company), Bangalore </t>
  </si>
  <si>
    <t>Improvements to Hesarughatta Tank bund road (SH-39)from Km 4.00 to Km 7.00 in Bangalore North Taluk of Bangalore Rural District</t>
  </si>
  <si>
    <t>SH-39</t>
  </si>
  <si>
    <t>Govindalli Huchegowda Nagaraju (G.H Nagaraju)</t>
  </si>
  <si>
    <t>Improvements to MDR from Lakshmipura Cross to Golhalli Hesrughatta Road SH-39 via Lakshmipura, Abbigere, Chikkabanavara, Pipe line Road, Ganegarahalli, Somashettyhalli from Km 0.00 to Km 10.20 (in selected reaches) in Bangalore North Taluk of Bangalore Rural District</t>
  </si>
  <si>
    <t>Improvements to MDR from Muthkuru to NH-207 via Bylahalli, Muthgadahalli-Thottanuru-Thiruvaranga from Km 0.00 to Km 8.10 (in selected reaches) in Hosakote Taluk of Bangalore Rural District</t>
  </si>
  <si>
    <t>HOS9</t>
  </si>
  <si>
    <t>M/s Munikrishnappa</t>
  </si>
  <si>
    <t>Improvements to Siddalagatta - Anekal SH 35 road road MDR from Km 25.64 to Km 34.84 (in selected reaches) in Hosakote Taluk of Bangalore Rural District</t>
  </si>
  <si>
    <t>HOS25</t>
  </si>
  <si>
    <t>Improvements to MDR from NGD (SH 74) to Thayagadahalli (BTS Road) via Byrashettyhalli-Bolamarahalli from Km 0.00 to Km 5.10 in Nelamangala Taluk of Bangalore Rural District</t>
  </si>
  <si>
    <t>NLM10</t>
  </si>
  <si>
    <t>Improvements to MDR from NH-04 to Sompura via Devarahosahalli-Kamalapura Agalakuppe from Km 7.00 to Km 12.00 (in selected reaches) in Nelamangala Taluk of Bangalore Rural District</t>
  </si>
  <si>
    <t>Improvements to Kodigehalli-Kanakenahalli road MDR from Km 0.00 to Km 19.00 (in selected reaches) in DoddaballapuraTaluk of Bangalore Rural District</t>
  </si>
  <si>
    <t>DOD7</t>
  </si>
  <si>
    <t>Improvements to Devanahalli-Kempapura road (SH-96) from Km10.00 to Km 12.25 (in selected reaches) in Devanahalli taluk of Bangalore Rural District</t>
  </si>
  <si>
    <t>SH-96</t>
  </si>
  <si>
    <t>Not Yet Started.</t>
  </si>
  <si>
    <t>Improvements to MDR from Devanahalli town to NH-44  from Kempegowda Circle to Road to rani Circle from Km 0.00 to Km 3.60 (in selected reaches) in Devanahalli taluk of Bangalore Rural District</t>
  </si>
  <si>
    <t>DVN9</t>
  </si>
  <si>
    <t xml:space="preserve">Ramanagara Special Division </t>
  </si>
  <si>
    <t>Improvements to Road from Channapattana Kavanapura- SRS Betta- Avverahalli-Kailancha-Nagohalli-Hunasanhalli-Uragahalli-Bidadi- Ganakallu-Nelamangala from Ch;3.00 to 5.20 Km( in selected Reaaches) in Channapattana Taluk of Ramanagara District</t>
  </si>
  <si>
    <t>Improvements to Road joining SH-33 from Harohalli- Maralvadi-hunasanhalli- Bannimukkodlu- Aalnatha kodihalli- Sathanur- Muttatti-kabbalu- channapattana- thittamaranahalli- bevoor from CH: 98.80 K M to 105 KM(in selected reaches)</t>
  </si>
  <si>
    <t>SH-33</t>
  </si>
  <si>
    <t>Improvements to MDR From Channapatna to Ramanagara Border Via Kannamangala, Angarahalli, Gollahallidoddi from Km 7.35 to Km 16.00 (In selected reaches) in Channapatna Taluk of Ramanagara District.</t>
  </si>
  <si>
    <t xml:space="preserve"> Improvements to New SH Connecting From NH- 275 to Krishnapura Via Byrapattana, Chikkalooru, V.V.Halli, Ankushanahalli from Km 5.30 to 11.30 Km (In selected reaches) in Channapatna Taluk of Ramanagara District.</t>
  </si>
  <si>
    <t>Improvements toNew SH From Kodihalli to Sathanuru Via Doddalahalli from Km 0.00 to Km 25.30  (In selected reaches) in Kanakapura Taluk of Ramanagara District.</t>
  </si>
  <si>
    <t>M/s Sri Chowdeshwari Concrete India Private Limited      Kudulur Prasad Dinesh kumar</t>
  </si>
  <si>
    <t>Ramanagara  Division</t>
  </si>
  <si>
    <t>Improvements to Hunasanahalli – Chikkanahalli( SH-3 Via Kanakapura, Ramanagara) , Magadi from Ch: km 82.67 to 94.40 km in Magadi Taluk of Ramanagara District.</t>
  </si>
  <si>
    <t>SH-3</t>
  </si>
  <si>
    <t>.KADAIAH PRAKASH (KPJ CONSTRUCTIONS PRIVATE LIMITED  )</t>
  </si>
  <si>
    <t>B1</t>
  </si>
  <si>
    <t>Improvements to Hunasanahalli Chikkahalli Road SH -3 Via Kanakapura, Ramanagara, Magadi from Km 48.40 to Km 82.67 (In selected reaches) in Ramanagara Taluk of Ramanagara District.</t>
  </si>
  <si>
    <t>B2</t>
  </si>
  <si>
    <t xml:space="preserve"> Improvements to NH 275-Channapatna to Nelamangala via kavanapura S.R.S betta, Avverahalli, Kailancha, Nagohalli, Hunasanahalli, Urgalli, Bidadi, Ch:5.20 to 35.70km (Change of road)</t>
  </si>
  <si>
    <t>Tumkur Division</t>
  </si>
  <si>
    <t xml:space="preserve">Improvements to Doddagangavadi Gate - Chowdanakuppe Road SH 111 from Km 12.00 to  Km 15.25 (in selected reaches) in  Kunigal Taluk of  Tumakuru District </t>
  </si>
  <si>
    <t>SH 111</t>
  </si>
  <si>
    <t>Sri Rakshith Kempeere Gowda
K Gowda &amp; Company, Bangalore</t>
  </si>
  <si>
    <t>29.06.2023</t>
  </si>
  <si>
    <t xml:space="preserve">Improvements to MDR (old NH48) Road in Kunigal Town from Km 71.40 to  Km 71.65 (in selected reaches) in  Kunigal Taluk of  Tumakuru District </t>
  </si>
  <si>
    <t xml:space="preserve"> KNL227</t>
  </si>
  <si>
    <t xml:space="preserve">Improvements to MDR connecting from NH48-Join Anchepalya - yelagalavdi Road via mallagatta,Begur,Kundur, Rajgere, Boregowdanapallya from Km 0.00 to  Km 10.00 (in selected reaches) &amp; bridge  at Ch 2.25 Km in  Kunigal Taluk of  Tumakuru District </t>
  </si>
  <si>
    <t>KNL27</t>
  </si>
  <si>
    <t xml:space="preserve">Improvements to Bagepalli- Halaguru Road SH 94 from Km 140.00 to  Km 141.00 (in selected reaches) in Tumakuru Taluk of  Tumakuru District </t>
  </si>
  <si>
    <t>SH 94</t>
  </si>
  <si>
    <t>Sri Somashekara S N
(M/s Athreya Construction), Bangalore</t>
  </si>
  <si>
    <t xml:space="preserve">Improvements to New SH road connecting from NH 206 to NH 4 Via Tumkur Chelur Bukkapatna from Km 0.00 to  Km 13.00 (in selected reaches) in Tumakuru Taluk of  Tumakuru District </t>
  </si>
  <si>
    <t xml:space="preserve">Improvements to K K Road to Kalyanapura Road Via Lakkenahalli, Tavrakere, Honnenahalli MDR from Km 0.00 to  Km 1.75 &amp; Km 6.90 to  Km 15.00 (in selected reaches) in Tumakuru Taluk of  Tumakuru District </t>
  </si>
  <si>
    <t xml:space="preserve">Improvements to MDR from NH-4 to join Aregujjanahalli Road Via Maidala from Km 0.00 to Km 9.00 (in selected reaches) in Tumakuru Taluk of  Tumakuru District </t>
  </si>
  <si>
    <t>TMK-219</t>
  </si>
  <si>
    <t>Sri Suresh S Kanaji, Bangalore</t>
  </si>
  <si>
    <t>01.07.2022</t>
  </si>
  <si>
    <t>30.09.2023</t>
  </si>
  <si>
    <t>Improvements to SH 33 from Km 23.70 to Km 26.40 in selected reaches in Tumakuru Taluk of  Tumakuru District</t>
  </si>
  <si>
    <t xml:space="preserve">Improvements to Hillstation road MDR from Km 0.00 to Km 5.20 (in selected reaches) in Tumakuru Taluk of  Tumakuru District </t>
  </si>
  <si>
    <t>TMK-16</t>
  </si>
  <si>
    <t xml:space="preserve">Improvements to K.B Road to AJ Road Via Amruthagiri Bittanakurike MDR from Km 0.00 to Km 10.00  (in selected reaches) in Tumakuru Taluk of  Tumakuru District </t>
  </si>
  <si>
    <t>TMK-203</t>
  </si>
  <si>
    <t xml:space="preserve">Improvements to Tumkur - Urdigere Road MDR from Km 0.00 to Km 6.00  (in selected reaches) in Tumakuru Taluk of  Tumakuru District </t>
  </si>
  <si>
    <t>TMK-9</t>
  </si>
  <si>
    <t xml:space="preserve">Improvements to Tumkur Chelur Bukkapatna Road MDR from Km 22.00 to  Km 30.00 (in selected reaches) in Gubbi Taluk of  Tumakuru District </t>
  </si>
  <si>
    <t>GBB3</t>
  </si>
  <si>
    <t>Sri N G Ramalingegowda,
(N G R Constructions),Tumkur</t>
  </si>
  <si>
    <t>13.07.2022</t>
  </si>
  <si>
    <t>12.06.2023</t>
  </si>
  <si>
    <t xml:space="preserve">Improvements to Gubbi Hebbur Road MDR  from Km 3.00 to  Km 7.725 (in selected reaches) in Gubbi Taluk of  Tumakuru District </t>
  </si>
  <si>
    <t>GBB12</t>
  </si>
  <si>
    <t xml:space="preserve">Improvements to Bochihalli-Turuvekere-Dabbegataa  Road MDR from Km 0.00 to  Km 1.20, Km 4.39 to  Km 4.58,  Km 14.70 to  Km 15.40, Km 19.00 to  Km 20.00, Km 20.70 to  Km 30.00, Km 32.00 to  Km 35.80 (in selected reaches) in Turuvekere Taluk of  Tumakuru District </t>
  </si>
  <si>
    <t>Sri Rame Gowda H N, Hassan</t>
  </si>
  <si>
    <t xml:space="preserve">Improvements to Hirisave - Nonavinakere  Road MDR from Km 65.80 to  Km 78.80 (in selected reaches) in Turuvekere Taluk of  Tumakuru District </t>
  </si>
  <si>
    <t>TVK24</t>
  </si>
  <si>
    <t xml:space="preserve">Improvements to Mandya Hadagali Road SH 47 from Km 128.80 to  Km 142.72 &amp; Km 146.72 to  Km 164.54  (in selected reaches) in Tiptur Taluk of  Tumakuru District </t>
  </si>
  <si>
    <t>SH 47</t>
  </si>
  <si>
    <t>Sri  B M Rangegowda
M/s BMRG Projects (India) Private Ltd., Channarayapatna.</t>
  </si>
  <si>
    <t>Improvements to New SH Road connecting from NH-275 to join SH-47 via Dasavara, Makali, Ujjani, hittalapura, Huliyurdurga, K Honnamachanahalli, Kilara, Paduvagere, Hanumapura, Kodavatti, Yediyur, Mayasandra, Turuvekere,   Nonavinakere, Hedgarahalli from Km 85.86 to Km 100.26 (in selected reaches) in Tiptur Taluk of  Tumakuru District   (Yediyur Tiptur Road MDR from Km 37.20 to  Km 51.00  in selected reaches in Tiptur Taluk of  Tumakuru District)</t>
  </si>
  <si>
    <t>TPT8</t>
  </si>
  <si>
    <t xml:space="preserve">Improvements to Mandya Hadagali Road SH 47 from Km 164.54 to  Km 195.05 (in selected reaches) in Chiknayakanahalli Taluk of  Tumakuru District </t>
  </si>
  <si>
    <t>Sri Raghupathy Pandeti
(M/s FUTURO INFRA LLP), Bangalore</t>
  </si>
  <si>
    <t>Madhugiri Division</t>
  </si>
  <si>
    <t>Improvements to Sira- Amarapura Road MDR from Km 0.00 to Km 42.20 (in selected reaches) in Sira Taluk of Tumakuru District</t>
  </si>
  <si>
    <t>SRA3</t>
  </si>
  <si>
    <t>Sri Sachin Kollur (M/s Kollur Gurunath Construction Infra Private Limited), Bidar</t>
  </si>
  <si>
    <t>14.07.2022</t>
  </si>
  <si>
    <t>13.01.2024</t>
  </si>
  <si>
    <t>Improvements to Midigeshi-Chandanadur Road MDR from Km 38.00 to Km 47.70 (in selected reaches) in Madhugiri Taluk of Tumakuru District</t>
  </si>
  <si>
    <t>MDG -9</t>
  </si>
  <si>
    <t>03.06.2022</t>
  </si>
  <si>
    <t>02.05.2023</t>
  </si>
  <si>
    <t>Improvements to Bagepalli- Halaguru Road SH 94 from Km 94.57 to Km 103.87 (in selected reaches) in Koratagere Taluk of Tumakuru District</t>
  </si>
  <si>
    <t>2.09.2022</t>
  </si>
  <si>
    <t>1.12.2023</t>
  </si>
  <si>
    <t>Improvements to New SH road connecting from NH 48 (Nelahalu) to SH 158 (Chikkamaluru) Road Via Koratagere, Byrenahalli from Km 20.00 to Km 25.00 (in selected reaches) in Koratagere Taluk of Tumakuru District</t>
  </si>
  <si>
    <t>Improvements to Byrenahalli - Thondebavi Road MDR from Km 0.00 to Km 13.10 (in selected reaches) in Koratagere Taluk of Tumakuru District</t>
  </si>
  <si>
    <t>KTG -8</t>
  </si>
  <si>
    <t>Improvements to Kumta-Kadamadagi Road SH 48 from Km 352.00 to Km 392.16 (in selected reaches) in Pavagada-Taluk of Tumakuru District</t>
  </si>
  <si>
    <t>SH 48</t>
  </si>
  <si>
    <t xml:space="preserve">Sri B B Umesha, Bangalore </t>
  </si>
  <si>
    <t>07.07.2022</t>
  </si>
  <si>
    <t>06.06.2023</t>
  </si>
  <si>
    <t>Improvements to Pavagada Hindpur MDR from Km 0.00 to Km 29.60 (in selected reaches) in Pavagada Taluk of Tumakuru District</t>
  </si>
  <si>
    <t>PVG-4</t>
  </si>
  <si>
    <t>Chikballapura Division</t>
  </si>
  <si>
    <t xml:space="preserve">Improvements to Bangarapete - Bagepalli Road SH 05 from Km 87.70 to  Km 106.80 (in selected reaches) in  Bagepalli Taluk of  Chikballapura District </t>
  </si>
  <si>
    <r>
      <rPr>
        <sz val="48"/>
        <rFont val="Times New Roman"/>
        <family val="1"/>
      </rPr>
      <t>SH</t>
    </r>
    <r>
      <rPr>
        <sz val="48"/>
        <rFont val="Nudi 01 e"/>
      </rPr>
      <t xml:space="preserve"> 05</t>
    </r>
  </si>
  <si>
    <t>Sri C.R Girish
Ram &amp; Company Engineers and Contractors, Bangalore</t>
  </si>
  <si>
    <t>27.06.2022</t>
  </si>
  <si>
    <t>26.12.2023</t>
  </si>
  <si>
    <t>Improvements to Chinthamani- K.Y Road Via Bikkanahalli, N.Kotturu, Kotagal, Sujjanahalli, Nandhanahosalli, Paapatimmanahalli New MDR from Km 3.20 to  Km 13.00 (in selected reaches) in Chinthamani Taluk of  Chikballapura District</t>
  </si>
  <si>
    <t xml:space="preserve">Improvements to Bangarapete - Bagepalli Road SH 05 from Km 78.00 to  Km 86.50 (in selected reaches) in Sidlagatta Taluk of  Chikballapura District </t>
  </si>
  <si>
    <t>1.45 km  GSB work under progress</t>
  </si>
  <si>
    <t xml:space="preserve">Improvements to Chinthamani (SH 82) to Gauribidanuru connecting Road Via Cheluru, Bagepalli, Yallodu, Mallenahalli Cross, Vatadahosahalli Road New SH from Km 80.40 to  Km 90.30 &amp; Km 95.80 to Km 103.90 (in selected reaches) in Gauribidanuru Taluk of  Chikballapura District </t>
  </si>
  <si>
    <t>Sri Jayaprakash,
(Jayaprakash Engineers And Contractors),Bangalore</t>
  </si>
  <si>
    <t>31.05.2023</t>
  </si>
  <si>
    <t xml:space="preserve">Improvements to Vijayapura- Nandhi Road New SH from Km 0.00 to  Km 5.40 (in selected reaches) in Chikballapura Taluk of  Chikballapura District </t>
  </si>
  <si>
    <t xml:space="preserve">Improvements to Melur- Chadalapura Road MDR from Km 7.00 to  Km 13.00 (in selected reaches) in Chikballapura Taluk of  Chikballapura District </t>
  </si>
  <si>
    <t>CBR17</t>
  </si>
  <si>
    <t xml:space="preserve">Improvements to SH-58 to Chickballapur connecting Road  via Namagondlu and Kethenahally Road MDR from Km 33.30 to  Km 35.50 &amp; Km 41.10 to Km 44.00 (in selected reaches) in Chikballapura Taluk of  Chikballapura District </t>
  </si>
  <si>
    <t>CBR15</t>
  </si>
  <si>
    <t xml:space="preserve">Improvements to Gudibanda to join SH-58 and on to state border Via Ramapatna, Mandikal, Nallakadirenahally, Venkatapura, D.Palya and Melya MDR from Km 6.40 to Km 11.40 Km &amp; Km 18.00 to  Km 20.20 (in selected reaches) in Chikballapura Taluk of  Chikballapura District </t>
  </si>
  <si>
    <t>CBR21</t>
  </si>
  <si>
    <t>Kolar Division</t>
  </si>
  <si>
    <t xml:space="preserve">Improvements to Bangarapete - Kamasamudram Road MDR from Km 0.90 to  Km 3.45, Km 4.695 to Km 9.50 &amp; Km 10.00 to Km 11.50 (in selected reaches) in Bangarapete Taluk of Kolar District </t>
  </si>
  <si>
    <t>BGT11</t>
  </si>
  <si>
    <t xml:space="preserve">Sri Amaravaram Channa Reddy (ACR projects), Bangalore </t>
  </si>
  <si>
    <t>5.16km upto DBM Completed</t>
  </si>
  <si>
    <t xml:space="preserve">Improvements to Budhikote Kanamanahalli Road Via Balamande MDR from Km 0.00 to  Km 3.00 &amp; Km 16.25 to Km 20.50 (in selected reaches) in Bangarapete Taluk of Kolar District </t>
  </si>
  <si>
    <t>BGT 10</t>
  </si>
  <si>
    <t xml:space="preserve">Improvements to Devanahalli-Kempapura Road SH-96 from Km 83.00 to Km 95.51 (in selected reaches) in K G F Taluk of  Kolar District </t>
  </si>
  <si>
    <t>SH 96</t>
  </si>
  <si>
    <t>2.98km DBM Completed, further work under progress</t>
  </si>
  <si>
    <t xml:space="preserve">Improvements to Station Road MDR from Km 0.20 to Km 1.80 (in selected reaches) in K G F Taluk of  Kolar District </t>
  </si>
  <si>
    <t>BGT26</t>
  </si>
  <si>
    <t>1.60 km DBM Completed, further work under progress</t>
  </si>
  <si>
    <t xml:space="preserve">Improvements to K G F State fund Road MDR from Km 2.92 to Km 4.20 (in selected reaches) in K G F Taluk of  Kolar District </t>
  </si>
  <si>
    <t>BGT5</t>
  </si>
  <si>
    <t>1.10 km DBM completed. further work under progress</t>
  </si>
  <si>
    <t xml:space="preserve">Improvements to Kolar- Malur- Hosur Road New SH  from  Km 12.60 to Km 22.50 (in selected reaches)  in Malur Taluk of Kolar District </t>
  </si>
  <si>
    <t xml:space="preserve">Improvements to Kolar- Malur- Hosur Road New SH from  Km 0.00 to Km 12.60 (in selected reaches)  in Kolar Taluk of Kolar District </t>
  </si>
  <si>
    <t>Sri C Narayanaswamy (CNS Constructions), Kolar</t>
  </si>
  <si>
    <t xml:space="preserve">Improvements to Andhra Border K Bayyapalli to  Andhra Border Road Via Rayalamana dinne, Mulabagal, Vammasandra, Gukunte, Shankarapura New SH from Km 3.20 to Km 14.60 &amp; Km 33.35 to Km 33.80 (in selected reaches)  in Mulabagal Taluk of Kolar District </t>
  </si>
  <si>
    <t>Sri  B Bhaskar Naidu (Seethal Constructions), Bangalore</t>
  </si>
  <si>
    <t>02.07.2022</t>
  </si>
  <si>
    <t>01.01.2024</t>
  </si>
  <si>
    <t xml:space="preserve">Improvements to Mudavadi Kothamangal Road MDR from  Km 14.32 to Km 21.04 (in selected reaches) in Mulabagal Taluk of Kolar District </t>
  </si>
  <si>
    <t>MUL9</t>
  </si>
  <si>
    <t xml:space="preserve">Improvements to Mulabagal Punganur Road to Mulabagal Ramasandra connecting Road Via Byrakuru, Chikura Hosahalli, Rajendrahalli, Gudipalli, Nachahalli, Gukunte New MDR from  Km 0.00 to Km 5.00 (in selected reaches) in Mulabagal Taluk of Kolar District </t>
  </si>
  <si>
    <t xml:space="preserve">Improvements to Kothapalli- Masthi Road SH 99 from  Km 9.00 to Km 18.60 (in selected reaches) in Srinivaspura Taluk of Kolar District </t>
  </si>
  <si>
    <t>SH 99</t>
  </si>
  <si>
    <t xml:space="preserve">Improvements to Bayyapalli- Bandapalli Road MDR from Km 0.00 to Km 10.20 (in selected reaches) in Srinivaspura Taluk of Kolar District </t>
  </si>
  <si>
    <t>SRI 9</t>
  </si>
  <si>
    <t>0.465 km CC work under progress</t>
  </si>
  <si>
    <t>Bangalore Circle Total</t>
  </si>
  <si>
    <t>Mysore Circle</t>
  </si>
  <si>
    <t>Mandya Division</t>
  </si>
  <si>
    <t>Improvements to Road from 142 Km of Sira-Najangudu to join 40th km of NH-48 Dudda road (MDR) from 0.00 km to 11.02 Km (In Selected Reaches) in Mandya Taluk of Mandya District.</t>
  </si>
  <si>
    <t>Sri Kari Gowda C (M/s C.K.G Constructions Pvt Ltd.)Mysore</t>
  </si>
  <si>
    <t>04--07-2022</t>
  </si>
  <si>
    <t>03--01-2024</t>
  </si>
  <si>
    <t>Improvements to Road from MN road to join BN road  Via M K Road, Hulivana, Chamalapura, Keelara, Dodda Banasawadi, Chikka Banasawadi &amp; Hodaghatta (MDR) from 3.80 km to 11.28 Km (In Selected Reaches) in Mandya Taluk of Mandya District.</t>
  </si>
  <si>
    <t>Road work Completed, road furniture work balance</t>
  </si>
  <si>
    <t>Improvements to Chinnayakanahalli- Tubinakere Road (MDR) from 1.10 km to 12.40 (In Selected Reaches) in Shrirangapatna Taluk of Mandya District.</t>
  </si>
  <si>
    <t>Improvements to BN Road to TM Hosur-Alagudu-Molenahalli-Koppalu Via Kodiyala-Yaliyur Road (Via T.M.Hosur) (MDR) from 9.00 km to 11.50 km (In Selected Reaches) in Shrirangapatna Taluk of Mandya District.</t>
  </si>
  <si>
    <t xml:space="preserve"> </t>
  </si>
  <si>
    <t>Improvements to Srirangapatna chanarayapatna road darasaguppe road to join nelamane village (MDR) from 0.00 km to 2.60 km (In Selected Reaches) in Shrirangapatna Taluk of Mandya District.</t>
  </si>
  <si>
    <t>Improvements to Road joning Mandya - Madduru Taluk border Via Cheeranahalli (MDR) from km 1.20 km to 8.85 km (In Selected Reaches) in Mandya Taluk of Mandya District.</t>
  </si>
  <si>
    <t>Improvements to Arakere - Mandya- Bannur road to Bannahally-Bettahally Road (MDR) from 0.00 km to 4.32 km (In Selected Reaches) in Shrirangapatna Taluk of Mandya District.</t>
  </si>
  <si>
    <t>Improvements to Road from M G M Road to Join K B Road Via K Shettihalli, Yadaganahalli, Sabbana Halli, Hebbakavadi Nala, Bheemana Halli, Bidara Hosahalli (MDR) from 0.00 km to  14.75 km (In Selected Reaches) in Madduru Taluk of Mandya District.</t>
  </si>
  <si>
    <t>03-06--2023</t>
  </si>
  <si>
    <t>Improvements to Road from Hebberelu Village to join Lingasandra Cross Via Byalada kere, Navile, Bettada Rangaswami Temple, Lingasandra (MDR) from 0.00 km to 12.50 km (In Selected Reaches) in Madduru Taluk of Mandya District.</t>
  </si>
  <si>
    <t>Improvements to Bindiganavile -Kadabahalli Road to join Bindiganavile -Kadabahalli Road via Mangaravally, Bydarahalli, Acharyapura &amp; Vaddarahatti (MDR) from 0.00 km to 4.00 km (In Selected Reaches) in Nagamangala Taluk of Mandya District.</t>
  </si>
  <si>
    <t>Sri K R Manjunatha (KRM Constructions) Mysore</t>
  </si>
  <si>
    <t>30.08.2022</t>
  </si>
  <si>
    <t>29.07.2023</t>
  </si>
  <si>
    <t>Improvements to Bindiganavile-ayyarahalli road via garudanahalli road (MDR) from 0.00 km to 4.00 km (In Selected Reaches) in Nagamangala Taluk of Mandya District.</t>
  </si>
  <si>
    <t xml:space="preserve"> WMM work under progress</t>
  </si>
  <si>
    <t>Improvements to Mylarpatna to join NH 48 near Kalinganahalli gate (MDR) from  0.00 km to  7.00 km (In Selected Reaches) in Nagamangala Taluk of Mandya District.</t>
  </si>
  <si>
    <t>BM completed</t>
  </si>
  <si>
    <t>Improvements to Road from 2/15Mile of S.A road to join Hariharapura-Lingapura (MDR) from 6.00 km to 36.50 km(In Selected Reaches) in K R Pete Taluk of Mandya District.</t>
  </si>
  <si>
    <t>02.11.2023</t>
  </si>
  <si>
    <t>Improvements to Road from K.R.Pet-Bandihole road to join Kikkeri-Mandagere road via Heggadahalli, Hoddarahalli, ICL Factory, Ramenahalli (MDR) from 0.00 km to 3.00 km (In Selected Reaches) in K R Pete Taluk of Mandya District.</t>
  </si>
  <si>
    <t>Improvements to Road from G.Boppanahalli – Halekothamaranahalli - Nayakanahalli, Malgur, Singapura. (MDR) from 4.50 km to 12.00 km (In Selected Reaches) in K R Pete Taluk of Mandya District.</t>
  </si>
  <si>
    <t>Improvements to Road to Join Somanahalli to Somanathapura Via Mamballi (MDR) from km 0.00 to km 1.90 (In Selected Reaches) in K R Pete Taluk of Mandya District.</t>
  </si>
  <si>
    <t>Improvements to Road from S.A road to join Gondihalli via Madapura (MDR) from km 6.00 to km 9.40 (In Selected Reaches) in K R Pete Taluk of Mandya District.</t>
  </si>
  <si>
    <t>Improvements to Road from Nargonahalli to join Vitalapura via Giddanakoppalu, Gavimata, Kapanahalli (MDR) from km 0.00 to km 1.00 (In Selected Reaches) in K R Pete Taluk of Mandya District.</t>
  </si>
  <si>
    <t>Improvements to Hosaholalu-Ballekere-Natanahalli road (MDR) from 7.50 km to 8.50 km (In Selected Reaches) in K R Pete Taluk of Mandya District.</t>
  </si>
  <si>
    <t>Improvements to Road from Bookinakere to join Bommalapura via Chokanahalli (MDR) from 0.00 km to 3.00 km (In Selected Reaches) in K R Pete Taluk of Mandya District.</t>
  </si>
  <si>
    <t>Improvements to Road from Shrirangapatna - Arasikere Road (SH-07) to join Goodehosahalli Via Anegola, Bolamaranahalli &amp; Kadahemmige (MDR) from 3.00 km to 6.71 km (In Selected Reaches) in K R Pete Taluk of Mandya District.</t>
  </si>
  <si>
    <t>Improvements to Mandya- Thendekere from 17.00 km to 19.50 km (In Selected Reaches) in Pandavapura Taluk of Mandya District.</t>
  </si>
  <si>
    <t>C Ashoka (STG INFRASYS PRIVATE LIMITED), Mandya</t>
  </si>
  <si>
    <t>23.08.2022</t>
  </si>
  <si>
    <t>23.07.2023</t>
  </si>
  <si>
    <t>Improvements to Mundalakoppalu-Chikanahalli-Halebidu-Neelanahalli Road on the Kerettonnur-Melukote road due to Mandya- Thendekere from 0.00 km to 7.40 km (In Selected Reaches) in Pandavapura Taluk of Mandya District.</t>
  </si>
  <si>
    <t>Improvements to road from 7th KM of Mandya-Hadagali Road to join 15th Km Mandya-Hadagali Road via Mallamanayakkattu – Gadadar – Modacakkanahalli - Kannatti from 0.00 km to 5.00 km (In Selected Reaches) in Mandya Taluk of Mandya District.</t>
  </si>
  <si>
    <t>Road joining NH-209 to SH-84 Via Halaguru, K. Belluru, Rudrakshipura, Madduru, Koppa &amp; Kowdle (SH)</t>
  </si>
  <si>
    <t>NH/SH</t>
  </si>
  <si>
    <t>Sri Chikkaboregowda Karigowda (CKG Constructions Private Limited), Mysore</t>
  </si>
  <si>
    <t>04--07--2022</t>
  </si>
  <si>
    <t>03--06-2023</t>
  </si>
  <si>
    <t>Improvements to NH-209 to join Pandithhalli-Shimsha (PS) road (MDR)</t>
  </si>
  <si>
    <t> Improvements to Road from Malavalli to join 16th km of Mandya-Bannur road (Sulthan Road) (MDR) (In Selected Reaches) in Malavally Tq</t>
  </si>
  <si>
    <t> Improvements to K R Pete-Sravanabelagola Road MDR from 0.00km to 2.30 km (in Selected reaches) in K R Pete taluk of Mandya District</t>
  </si>
  <si>
    <t>Sri R.P. Revanna, K.R Pete</t>
  </si>
  <si>
    <t>13.03.2023</t>
  </si>
  <si>
    <t>12.02.2024</t>
  </si>
  <si>
    <t>Work not yet started due to land acqisition Problem</t>
  </si>
  <si>
    <t xml:space="preserve">Division Total </t>
  </si>
  <si>
    <t>Mysore Division</t>
  </si>
  <si>
    <t>Improvements to Koratagere-Bavali Road (SH-33) in Mysore Town</t>
  </si>
  <si>
    <t>Sri    Govinde Gowda (Govinde Gowda AND Sons)  Mysore</t>
  </si>
  <si>
    <t xml:space="preserve"> Road Furniture work under progress.</t>
  </si>
  <si>
    <t>Improvements to  Bagalakote-Biligiriranganabetta (SH-57) in Nanjanagudu Tq</t>
  </si>
  <si>
    <t>Improvements to Ramanathapura - Therakanambi (SH-86) in Nanjanagudu Tq</t>
  </si>
  <si>
    <t>Improvements to Hura road to Ramanathapura-Therakanambi SH via Hanchipura road (MDR) (In Selected Reaches) in Nanjanagudu Tq</t>
  </si>
  <si>
    <t>Improvements to KRS to join Mysore Ring Road in Mysore Tq</t>
  </si>
  <si>
    <t>Sri Aravindkumar (Aravindakumar P B), Mandya</t>
  </si>
  <si>
    <t>Improvements to Gungral Chathra to K Nagenahalli (MDR) in Mysore Tq</t>
  </si>
  <si>
    <t xml:space="preserve">Improvements to Mysore Naguvanahalli Road (MDR) in Mysore Tq </t>
  </si>
  <si>
    <t>Improvements to Shrirangapatna - MM Hills Road (SH-79) in TNPura Tq</t>
  </si>
  <si>
    <t>Improvements to B.M. Road to Beedanahalli-Hanumanalu-Maragowdanahalli to Sulthan road (MDR) in TN Pura Tq</t>
  </si>
  <si>
    <r>
      <rPr>
        <sz val="48"/>
        <rFont val="Times New Roman"/>
        <family val="1"/>
      </rPr>
      <t>Improvements to Mugur -Bannhalli hundi road (MDR) in</t>
    </r>
    <r>
      <rPr>
        <sz val="48"/>
        <rFont val="Verdana"/>
        <family val="2"/>
      </rPr>
      <t xml:space="preserve"> TN Pura Tq</t>
    </r>
    <r>
      <rPr>
        <sz val="48"/>
        <rFont val="Times New Roman"/>
        <family val="1"/>
      </rPr>
      <t xml:space="preserve"> </t>
    </r>
  </si>
  <si>
    <t>Improvements to Sira - Nanjangudu (SH-84) from 227.00 km to 227.75 km (In Selected Reaches) in Nanjanagudu Taluk of Mysore District.</t>
  </si>
  <si>
    <t>26.05.2023</t>
  </si>
  <si>
    <t>Improvements to Hanumapura to join Doddahomma via P.Marahalli-Avathalapura (MDR) from 1.00 km to 8.00 km (In Selected Reaches) in Nanjanagudu Taluk of Mysore District.</t>
  </si>
  <si>
    <t>Hunsur Division</t>
  </si>
  <si>
    <t>Improvements to Kattemalalavadi to  Sannenahalli - Kothegala Road MB Road from 0.00 km to 3.60 km (In Selected Reaches) in Hunsuru Taluk of Mysore District.</t>
  </si>
  <si>
    <t>Sri V T Dinesh Kumar, Kodagu</t>
  </si>
  <si>
    <t>Improvements to Hunsur - Dharmapura Road (MDR) from 0.00 km  to 14.40 km (In Selected Reaches) in Hunsuru Taluk of Mysore District.</t>
  </si>
  <si>
    <t>Improvements to Tarikallu - Singaramaranahally Road (Via Karimuddanahally) (MDR) from 10.00 km to 13.50 km (In Selected Reaches) in Hunsuru Taluk of Mysore District.</t>
  </si>
  <si>
    <t>Improvements to Rathnapuri to Hosavaranchi Road Via Kuddinirumuddanahalli join road from 0.30 km to 9.50 Km (In Selected Reaches) in Hunsuru Taluk of Mysore District.</t>
  </si>
  <si>
    <t>Improvements to KR Nagar-Kattemalavadi-Channamgere Road via Makodu Ravandur- Attigodu- Sangarashettihalli from 23.71 km to 27.71 km (In Selected Reaches) in Piriyapatna Taluk of Mysore District.</t>
  </si>
  <si>
    <t>Improvements to Poonadahalli – Chikkaneru - Haranahalli from 9.20 km to 15.20 km (In Selected Reaches) in Piriyapatna Taluk of Mysore District.</t>
  </si>
  <si>
    <t>Improvements to Koratagere - Bavali SH-33 from 213.37 km to 278.00 km (In Selected Reaches) in H D Kote Taluk of Mysore District.</t>
  </si>
  <si>
    <t>Improvements to Holenarasipura – Saligrama - KR Nagara SH-108 from 19.50 km to 32.00 km (In Selected Reaches) in KR Nagar Taluk of Mysore District.</t>
  </si>
  <si>
    <t>Sri K .R Santhosh Mysore</t>
  </si>
  <si>
    <t>Improvements to Ramanathapura - Terakanambi Road to Mysore - Bhantwala Road Via- Chikkahanasoge- Channamgere (SH) from 0.00 km to 7.00 km (In Selected Reaches) in K R Nagar Taluk of Mysore District.</t>
  </si>
  <si>
    <t>Improvements to K R Nagar - Bettadapura road to join K R Nagar-Malali-Hosakote-Ravanduru Road (SH) from 8.00 km to 17.50 km (In Selected Reaches) in K R Nagar Taluk of Mysore District.</t>
  </si>
  <si>
    <t>Chamarajanagar Division</t>
  </si>
  <si>
    <t xml:space="preserve"> Improvements to Badanaguppe - Nanjedevanapura Road (MDR) from 3.80 km to 5.80 km               (In Selected Reaches) in Chamarajanagar Taluk of Chamarajanagar District. </t>
  </si>
  <si>
    <t>Sri Budanoor Thammaiah Sidappa 
( M/s B T SIDDAPPA AND CO )  
Mandya</t>
  </si>
  <si>
    <t>15 .07.2022</t>
  </si>
  <si>
    <t>14.06.2023</t>
  </si>
  <si>
    <t>Road Furniture work  to be started</t>
  </si>
  <si>
    <t xml:space="preserve">Improvements to Kodimole Basavanapura Hebbasur Byadamudlu-Basavapura Road (MDR) from 1.60 km to 6.50 km (In Selected Reaches) in Chamarajanagar Taluk of Chamarajanagar District. </t>
  </si>
  <si>
    <t xml:space="preserve">Improvements to Santhemarahalli Hebbasur Road (MDR) from 6.95 km to 10.00 km (In Selected Reaches) in Chamarajanagar Taluk of Chamarajanagar District. </t>
  </si>
  <si>
    <t>Improvements to Udigala Kothalavadi V Swamy Hills Road (MDR) from 7.20 km to 8.50 km (In Selected Reaches) in Chamarajanagar Taluk of Chamarajanagar District</t>
  </si>
  <si>
    <t>438 &amp;439</t>
  </si>
  <si>
    <t>Road Furniture work Yet to be start</t>
  </si>
  <si>
    <t>Improvements to Road joining T Narasipura (Muguru Cross) to Santhemaralli (SH) from 0.00 km to 8.00 km (In Selected Reaches) in Chamarajanagar Taluk of Chamarajanagar District.</t>
  </si>
  <si>
    <t>Sri Chandrashekar, 
(M/s KRCM Buildcon Private Limited)
Chamarajnagar</t>
  </si>
  <si>
    <t>Improvements to Kuderu-Thoravalli-Kesthuru-Mariyala Road (MDR) from 1.50 km to  9.00 km (In Selected Reaches) in Chamarajanagar Taluk of Chamarajanagar District.</t>
  </si>
  <si>
    <t>Improvements to Road Joing SH-81 to NH-150A Via Udigala, Tammadahalli, Kengaki, Sagade, Maliyuru, Kulagana, Kebbepura, Hemmaragala &amp; Badanavalu (SH) from 15.45 km to 18.45 km &amp; 22.450 km to 29.45 km (In Selected Reaches) in Gundlupete Taluk of Chamarajanagar District.</t>
  </si>
  <si>
    <t>Sri Nayan Reddy</t>
  </si>
  <si>
    <t>Improvements to Road Joing SH-81 to NH-150A Via Udigala, Veeranapura, Harave &amp; Heggawadi (SH) from 15.16 km to 18.80 km (In Selected Reaches) in Gundlupete Taluk of Chamarajanagar District.</t>
  </si>
  <si>
    <t>SH/NH</t>
  </si>
  <si>
    <t>Improvements to Road joining Kurubara Hundi Via Hasaguli, Manchahalli  (MDR) from 3.00 km to  5.50 km (In Selected Reaches) in Gundlupete Taluk of Chamarajanagar District.</t>
  </si>
  <si>
    <t>Improvements to Road joining Taggaluru to Bettadamadalli (MDR) from 6.70 km to 9.20 km (In Selected Reaches) in Gundlupete Taluk of Chamarajanagar District.</t>
  </si>
  <si>
    <t>Improvements to Road joining Chirakanahalli road to Kurubara Hundi  (MDR) from 0.00 km to 2.50 km (In Selected Reaches) in Gundlupete Taluk of Chamarajanagar District.</t>
  </si>
  <si>
    <t>Improvements to Road joining NH-766 to Shrikantapura road Via Chikkahundi (MDR) from 0.00 km to 8.20 km (In Selected Reaches) in Gundlupete Taluk of Chamarajanagar District.</t>
  </si>
  <si>
    <t>Improvements to Hullapura Kadbur Road (MDR) from 13.00 km to 17.00 km (In Selected Reaches) in Gundlupete Taluk of Chamarajanagar District.</t>
  </si>
  <si>
    <t>Improvements to Hanur  to Ellemalla-Kodalli Via Tabetta from 0.00 km to 16.40 km (In Selected Reaches) in Hanur Taluk of Chamarajanagar District.</t>
  </si>
  <si>
    <t>Improvements to Shrirangapatna - MalaiMahadeshwara Betta Road (SH-79) from km 107.50 km to 128.60 km (In Selected Reaches) in Hanur Taluk of Chamarajanagar District.</t>
  </si>
  <si>
    <t xml:space="preserve">Mysore Circle Total </t>
  </si>
  <si>
    <t>Hassan Circle</t>
  </si>
  <si>
    <t>Hassan Division</t>
  </si>
  <si>
    <t>Improvements to Huliyaru -Keralapura Road SH-102 from Km 15.00 to Km 70.88 (In Selected Reaches) in Arsikere Taluk of Hassan District.</t>
  </si>
  <si>
    <t>SH-102</t>
  </si>
  <si>
    <t>Sri Ramesh Kumar Kothari, Hassan</t>
  </si>
  <si>
    <t>Improvement to Arkalgudu -Kodagu Border Road from Km 0.00 to Km 28.80 (In Selected Reaches) in Arakalgud Taluk of Hassan District</t>
  </si>
  <si>
    <t>ARK-34</t>
  </si>
  <si>
    <t>Sri K.S. Ashwathnarayan Gowda, (M/s YNG Construction India Private Limited) Hassan</t>
  </si>
  <si>
    <t>Improvement to Road from Siddapura to join TDH Road via Kithanakere Barekattahalli MDR from Km 0.00 to km 7.00 (In Selected reaches) in Hassan Taluk of Hassan District</t>
  </si>
  <si>
    <t>HSS-247</t>
  </si>
  <si>
    <t>Improvement to Road from Heragu road to join Dudda Shanthigrama Road via Kommanahalli Handrangi S.Devalapura Chattanahalli and Alasinahalli MDR from Km 0.00 to Km 9.00 (In Selected Reachs) in Hassan Taluk of Hassan District</t>
  </si>
  <si>
    <t>Improvements to road from Markuli cross to Athichowdenahall road via varasanahalli from 0.00 Km to 12.00 Km ( in Selected Reach ) in Holenarasipura taluk of Hassan District.</t>
  </si>
  <si>
    <t>HNP-18</t>
  </si>
  <si>
    <t>Improvements to Hirisave- Kerisave from B.M.Road to join Kabbali Road MDR from Km 7.30 to Km 20.00 (In Selected Reaches) in Channarayapatna Taluk of Hassan District.</t>
  </si>
  <si>
    <t>CRP-206</t>
  </si>
  <si>
    <t>Sri Ramegowda H.N, Channarayapatna</t>
  </si>
  <si>
    <t>13.06.2023</t>
  </si>
  <si>
    <t>Improvements to B.M.Road to Turuvekere Border Via M.Honnenahalli-Dodderi-Hebbalalu-Akkanahalli Cross - Shettihalli -Ungaragere-Kabbali Mundakanahalli-Didaga- D.Tumakuru-Bidarekere-Uggenahalli Road MDR from Km 24.00 to Km 30.00 (In Selected Reaches) in Channarayapatna Taluk of Hassan District</t>
  </si>
  <si>
    <t>CRP-42</t>
  </si>
  <si>
    <t>Improvement to Road from Kandli -Bylahalli -Bikkodu Road to TDH Road via Kyathanahalli Ugane Marenahalli Chinnenahalli Shankadakoppalu Mudlapura, Kabbli, Krishnapura MDR from Km.0.00 to Km 18.00 (In Selected Reaches) in Hassan Taluk of Hassan District.</t>
  </si>
  <si>
    <t>HSS-203</t>
  </si>
  <si>
    <t xml:space="preserve">Sri P.R Thimmegowda, Channarayapatna </t>
  </si>
  <si>
    <t xml:space="preserve">Improvement to Road from Alur to join Thuruvekere Via Doddakanagal, Vertikere, Kadadaravally, Kondajji, Yalagunda, Nittur-Bageshpura, Chindenahalligadi, Dasrigatta from Km 0.00 to Km 124.00 (In Selected Reaches) in Hassan Taluk of Hassan District </t>
  </si>
  <si>
    <t>Improvement to Road from Kandli - Bylahalli -Bikkodu Road to MSF Road from Km.4.30 to Km 7.00 (In Selected Reaches) in Hassan Taluk of Hassan District.</t>
  </si>
  <si>
    <t>HSS 207</t>
  </si>
  <si>
    <t>Improvement to Road from Ring road to Adlimane road to Thamalapura - Chikkakondagula - Kopplu - Thejur - Shanka Cross to HHAPC road through Rachanahalli Road from Km 0.00 to Km 9.00(In Selected reaches) in Hassan Taluk of Hassan District</t>
  </si>
  <si>
    <t>HSS2 &amp; VR</t>
  </si>
  <si>
    <t>Improvements to Adgoor Sankenahalli Road MDR from Km 0.00 to Km 12.00 (In Selected Reaches) in Belur Taluk of Hassan District.</t>
  </si>
  <si>
    <t>BLR-12</t>
  </si>
  <si>
    <t>Improvements to Road from NH-75 to join NH-173 from Km 70.00 to Km 91.10 (In Selected Reaches) (Halebeedu Gangooru Road from Km 0.00 to Km 8.00) and C M Road to Rajanashiriyuru MDR from Km 0.00 to Km 4.90 (In Selected Reaches) in Belur Taluk of Hassan District.</t>
  </si>
  <si>
    <t>Improvements to Road from B T Road to join KBPB MDR from Km 0.00 to Km 6.70 (In Selected Reaches) in Belur Taluk of Hassan District.</t>
  </si>
  <si>
    <t>BLR-58</t>
  </si>
  <si>
    <t>Improvements to road from B.T Road to C.M Road Shivaladahalli MDR from 0.00km to 6.00km ( in selected reaches) in Belur Taluk of Hassan District.</t>
  </si>
  <si>
    <t>BLR-307</t>
  </si>
  <si>
    <t>Imrovements to road to C.M road to Hanike K B Hall Road via Mallanahalli, Mukthganne Honnenahalli MDR from 0.00km to 6.30km (in Selected reaches) in Belur Taluk of Hassan District.</t>
  </si>
  <si>
    <t>BLR-28</t>
  </si>
  <si>
    <t>Improvements to Hanbal -Devrunda Road MDR from km 0.00 to km 12.60 (in selected reaches) in Sakleshpura Taluk of Hassan District.</t>
  </si>
  <si>
    <t>Sri  Rajesab Imamasab Banagar, Haveri</t>
  </si>
  <si>
    <t>13.10.2023</t>
  </si>
  <si>
    <t>Improvement to Road from BM Road to Ningegowdana koppalu shattihalli MDR from 7.00 Km to 16.00 Km (In Selected Reaches) in Hassan Taluk of Hassan District.</t>
  </si>
  <si>
    <t xml:space="preserve">Kodagu Division </t>
  </si>
  <si>
    <t>Improvements  to Hunsur-Talakaveri Road SH-90 from Ch  21.60 km to 61.00 km (selected reaches) in VirajpeteTaluk of Kodagu District</t>
  </si>
  <si>
    <t>SH-90</t>
  </si>
  <si>
    <t>Sri Manuganahalli Shivanna Revanna,
Annapoorneshwari Construciton, Mysore</t>
  </si>
  <si>
    <t>24.06.2022</t>
  </si>
  <si>
    <t>23.12.2023</t>
  </si>
  <si>
    <t>Improvements to Konanur - Makutta SH-91 from Ch 50.26 to  to 75.00 km (selected reaches) in Virajpete Taluk of Kodagu District.</t>
  </si>
  <si>
    <t>SH-91</t>
  </si>
  <si>
    <t>Improvements to Virajapete-Byndoor State Highway-27 from Ch 82.00 Km to 104.00 Km(selected reaches) in Somwarpete Taluk of Kodagu district</t>
  </si>
  <si>
    <t>SH27</t>
  </si>
  <si>
    <t xml:space="preserve">Sri   Nagaraj M T, Arakalagud, Hassan </t>
  </si>
  <si>
    <t>Improvements to Virajapete-Byndoor State Highway-27 road from Ch 53Km to 60.00 Km (selected reaches) in Somwarpete Taluk of Kodagu district</t>
  </si>
  <si>
    <t xml:space="preserve">Sri    Purushotham Rai, Somwaarpete, Kodagu </t>
  </si>
  <si>
    <t>16.06.2022</t>
  </si>
  <si>
    <t>15.12.2023</t>
  </si>
  <si>
    <t>Improvements to Gopalpur-Banavara-Hebbale road from 2.00 Km  to 7.00 Km (selected reaches) in Somwarpete Taluk of Kodagu district</t>
  </si>
  <si>
    <t>upgraded road</t>
  </si>
  <si>
    <t>Improvements to Konanur - Makutta road State Highway 91 from 32.00 Km to 36.00 Km (selected reaches) in Somwarpete Taluk of Kodagu district</t>
  </si>
  <si>
    <t>SH 91</t>
  </si>
  <si>
    <t>Hassan Circle Total</t>
  </si>
  <si>
    <t>South  Total</t>
  </si>
  <si>
    <t>South &amp; North Total</t>
  </si>
  <si>
    <t xml:space="preserve">  Package wise Details of  Phase-4 Stage-2 </t>
  </si>
  <si>
    <t>Total Length Completed</t>
  </si>
  <si>
    <t>Total</t>
  </si>
  <si>
    <t>14 m Width</t>
  </si>
  <si>
    <t>7 m Width</t>
  </si>
  <si>
    <t>5.50  m Width</t>
  </si>
  <si>
    <t>3.75 m Width</t>
  </si>
  <si>
    <t xml:space="preserve">Improvements to Beedi-Belavanaki SH-56 from Ch: 62.40 to 69.28 Km (in selected reaches) in Navalagund taluk of Dharwad District. (B) </t>
  </si>
  <si>
    <t>D-A</t>
  </si>
  <si>
    <t>D-B</t>
  </si>
  <si>
    <t>Improvements to Constrution of Bridge/Box Culvert at CH:3.50km in Kanakatti Anavala Ge-mu-ra of Beelagi constituency at Badami taluk, Bagalkote Dist.</t>
  </si>
  <si>
    <t>Improvements at Construction of bridge/box culvert at Ch:0.20Km in sulikere Kagalagomba  Ge-mu-road of beelagi constituency at Badami taluk, Bagalakote Dist.</t>
  </si>
  <si>
    <t>Shivamogga circle</t>
  </si>
  <si>
    <t>Improvements to Road From Malpe to Molakalmuru SH-65 From Ch:233.00Km to 242.50Km (In Selected Reaches) in Davanagere Taluk of Davanagere District</t>
  </si>
  <si>
    <r>
      <rPr>
        <sz val="24"/>
        <color theme="1"/>
        <rFont val="Times New Roman"/>
        <family val="1"/>
      </rPr>
      <t>SH-</t>
    </r>
    <r>
      <rPr>
        <sz val="24"/>
        <color theme="1"/>
        <rFont val="Nudi 01 e"/>
      </rPr>
      <t>48</t>
    </r>
  </si>
  <si>
    <r>
      <rPr>
        <sz val="24"/>
        <color theme="1"/>
        <rFont val="Times New Roman"/>
        <family val="1"/>
      </rPr>
      <t>HLK</t>
    </r>
    <r>
      <rPr>
        <sz val="24"/>
        <color theme="1"/>
        <rFont val="Nudi 01 e"/>
      </rPr>
      <t>202</t>
    </r>
  </si>
  <si>
    <r>
      <rPr>
        <sz val="24"/>
        <color theme="1"/>
        <rFont val="Times New Roman"/>
        <family val="1"/>
      </rPr>
      <t>CHD</t>
    </r>
    <r>
      <rPr>
        <sz val="24"/>
        <color theme="1"/>
        <rFont val="Nudi 01 e"/>
      </rPr>
      <t>12</t>
    </r>
  </si>
  <si>
    <r>
      <rPr>
        <sz val="24"/>
        <color theme="1"/>
        <rFont val="Times New Roman"/>
        <family val="1"/>
      </rPr>
      <t>TRT</t>
    </r>
    <r>
      <rPr>
        <sz val="24"/>
        <color theme="1"/>
        <rFont val="Nudi 01 e"/>
      </rPr>
      <t xml:space="preserve"> 08</t>
    </r>
  </si>
  <si>
    <t>MANGALORE Circle Total</t>
  </si>
  <si>
    <r>
      <rPr>
        <sz val="24"/>
        <color theme="1"/>
        <rFont val="Times New Roman"/>
        <family val="1"/>
      </rPr>
      <t>SH</t>
    </r>
    <r>
      <rPr>
        <sz val="24"/>
        <color theme="1"/>
        <rFont val="Nudi 01 e"/>
      </rPr>
      <t xml:space="preserve"> 05</t>
    </r>
  </si>
  <si>
    <t>SH-84</t>
  </si>
  <si>
    <t>SH-86</t>
  </si>
  <si>
    <t>Improvements to Huliyaru -Keralapura Road SH-102 from Km 15.00 to Km
70.88 (In Selected Reaches) in Arsikere Taluk of Hassan District.</t>
  </si>
  <si>
    <t>Improvements to Road from NH-75 to join NH-173 from Km 70.00 to Km
91.10 (In Selected Reaches) (Halebeedu Gangooru Road from Km 0.00 to Km 8.00) and C M Road to Rajanashiriyuru MDR from Km 0.00 to Km 4.90 (In Selected Reaches) in Belur Taluk of Hassan District.</t>
  </si>
  <si>
    <t>IV stage-II</t>
  </si>
  <si>
    <t xml:space="preserve">Phase IV Stage-II Progress District Wise </t>
  </si>
  <si>
    <t>District</t>
  </si>
  <si>
    <t>No Of Packages</t>
  </si>
  <si>
    <t>No Of Packages Completed</t>
  </si>
  <si>
    <t>Completed works</t>
  </si>
  <si>
    <t>Improvement in Km</t>
  </si>
  <si>
    <t>Zone</t>
  </si>
  <si>
    <t>Kalburgi</t>
  </si>
  <si>
    <t>NE</t>
  </si>
  <si>
    <t>.</t>
  </si>
  <si>
    <t xml:space="preserve">Bidar </t>
  </si>
  <si>
    <t xml:space="preserve">Yadgir </t>
  </si>
  <si>
    <t xml:space="preserve">Bellary </t>
  </si>
  <si>
    <t xml:space="preserve">Raichur </t>
  </si>
  <si>
    <t xml:space="preserve">Koppal </t>
  </si>
  <si>
    <t xml:space="preserve">Dharwad </t>
  </si>
  <si>
    <t>N</t>
  </si>
  <si>
    <t xml:space="preserve">Gadag  </t>
  </si>
  <si>
    <t xml:space="preserve">Haveri   </t>
  </si>
  <si>
    <t>Uttar Kannada</t>
  </si>
  <si>
    <t xml:space="preserve">Belgaum  </t>
  </si>
  <si>
    <t>Vijayapura</t>
  </si>
  <si>
    <t xml:space="preserve">Bagalkote </t>
  </si>
  <si>
    <t xml:space="preserve">Davanagere  </t>
  </si>
  <si>
    <t>Central</t>
  </si>
  <si>
    <t xml:space="preserve">Chitradurga </t>
  </si>
  <si>
    <t xml:space="preserve">Shimoga </t>
  </si>
  <si>
    <t xml:space="preserve">Udupi </t>
  </si>
  <si>
    <t xml:space="preserve">Dakishna Kannada </t>
  </si>
  <si>
    <t xml:space="preserve">Chickmagaluru </t>
  </si>
  <si>
    <t xml:space="preserve">Bangalore </t>
  </si>
  <si>
    <t>South</t>
  </si>
  <si>
    <t>C B pura</t>
  </si>
  <si>
    <t>Ramanagara</t>
  </si>
  <si>
    <t>Kolar</t>
  </si>
  <si>
    <t xml:space="preserve">Tumkur </t>
  </si>
  <si>
    <t xml:space="preserve">Mandya  </t>
  </si>
  <si>
    <t xml:space="preserve">Mysore  </t>
  </si>
  <si>
    <t xml:space="preserve">Chamarajnagar  </t>
  </si>
  <si>
    <t>Kodagu</t>
  </si>
  <si>
    <t xml:space="preserve">Hassan  </t>
  </si>
  <si>
    <t>TOTAL</t>
  </si>
  <si>
    <t xml:space="preserve">0.25 Km GSB+WMM+DBM+BC &amp; CC drain Pending </t>
  </si>
  <si>
    <t>1.63 Km BC Pending</t>
  </si>
  <si>
    <t>4.00 Km SG+GSB+WMM+DBM+BC Pending, Instructed EE, PWD to submit resending proposal</t>
  </si>
  <si>
    <t xml:space="preserve">0.77 Km Sub grade, 1.19 Km GSB, Km, 2.19 Km  WMM, 3.087 Km DBM &amp; 5.176 Km BC pending. </t>
  </si>
  <si>
    <t>0.2 Km SG ,2.42 km GSB, 2.22 Km WMM+DBM, 3.35 Km BC &amp; 0.2 Km DLC+PQC &amp;  CC drain pending</t>
  </si>
  <si>
    <t>0.40 Km SG+GSB+WMM+DBM &amp; 13.727 Km BC work pending</t>
  </si>
  <si>
    <t>0.8 Km GSB++DLC+PQC &amp; 3.90 Km BC pending 1.35 Km GSB+WMM+DBM+BC work &amp;  CC drain pending</t>
  </si>
  <si>
    <t>0.36 Km Road work is in Progress</t>
  </si>
  <si>
    <t>2.30 Km  WMM+DBM+BC pending road work</t>
  </si>
  <si>
    <t>12.18 Km SG+GSB+WMM+DBM 15.23 Km BC &amp; 0.108 Km CC &amp;  CC drain pending</t>
  </si>
  <si>
    <t>Sub Grade-0.525 kmGSB-0.525 kmWMM-0.525 km DBM-0.275 kmBC-0.275 km
CC Drain-1.205 km completed</t>
  </si>
  <si>
    <t>Sub Grade-6.600 km GSB-0.600 km WMM-0.300 km
DBM-0.300 km BC-0.300 km CC Drain-0.600 km completed Box Culvert work in progress 2x2,2v &amp; 2x2,1v</t>
  </si>
  <si>
    <t xml:space="preserve"> Road furniture work is in Progress</t>
  </si>
  <si>
    <t>1.90km WMM under progress</t>
  </si>
  <si>
    <t>C &amp; G work completed and work stopped</t>
  </si>
  <si>
    <t>3.05km Sub Grade to SDBC completed,
Sub Grade work under progress</t>
  </si>
  <si>
    <t>1.80km Sub Grade to BC completed,
WMM work under progress</t>
  </si>
  <si>
    <t>Sub Grade-5.22km GSB-2.015km WMM-1.68km DBM-1.68km BC-1.68km CC Drain-0.510km CC - 0.335 km
Culvert-01no</t>
  </si>
  <si>
    <t>2.050 km GSB+DLC+PQC completed, 
2nos Box culvert completed</t>
  </si>
  <si>
    <t>Sub Grade - 5.28 km B/s GSB - 5.28 km WMM-5.28 km
BM-5.28 km SDBC-5.28 km Culvrts - 09 no</t>
  </si>
  <si>
    <t>Sub Grade - 1.40 km GSB - 1.00 km Culverts - 15 no</t>
  </si>
  <si>
    <t>Sub Grade-8.52 km GSB - 8.81 km WMM - 8.81 km DBM - 9.00 km BC - 8.00 km CC Drain - 0.425 km Culverts - 15 nos</t>
  </si>
  <si>
    <t>WMM andf CC drain  work in progress</t>
  </si>
  <si>
    <t>BM work in progress  @  Ch:0.00 to 2.50 Km</t>
  </si>
  <si>
    <t>Sub Grade work in progress  @  Ch:14.00  to  15.00 Km</t>
  </si>
  <si>
    <t>BC  Work is completed @ Ch: 6.00 to 7.80 Ch:8.00 to 9.45 Km and Ch:10.00 to 10.60 Km and Ch: 11.30 to 12.370KM,0.00 to 1.44 km WMM work in Progress</t>
  </si>
  <si>
    <t>PQC Work in Progress @ Ch 0.00 to 1.78  Km(RHS )</t>
  </si>
  <si>
    <t>Work dropped</t>
  </si>
  <si>
    <t>Scarification work in Progress</t>
  </si>
  <si>
    <t>1.874 Km WMM Completed, Balance work in Progress</t>
  </si>
  <si>
    <t>6.42 km GSB,5.00km WMM &amp; DBM 5.00km completed, Balance work in Progress</t>
  </si>
  <si>
    <t>C &amp; G is in progress</t>
  </si>
  <si>
    <t xml:space="preserve"> 6.42 km GSB completed, 5.90 km WMM &amp; DBM completed. Balance work in progress</t>
  </si>
  <si>
    <t>6.45 km GSB, 2.4 km WMM Completed, Balance WMM work in Progrss</t>
  </si>
  <si>
    <t>9.00 km Subgrade completed, Balance work in Progress</t>
  </si>
  <si>
    <t xml:space="preserve"> 3.75 km BM completed. Balance work in Progress</t>
  </si>
  <si>
    <t xml:space="preserve"> 1.60 Km BM  completed. Balance work in Progress</t>
  </si>
  <si>
    <t xml:space="preserve"> 2.075 km GSB, 0.975 km DLC, 0.975 km PQC completed, Balance work in Progress</t>
  </si>
  <si>
    <t>Subgrade work in progress</t>
  </si>
  <si>
    <t xml:space="preserve"> 4.71 km DBM completed, Balance work in Progress</t>
  </si>
  <si>
    <t xml:space="preserve">Not Yet Strated </t>
  </si>
  <si>
    <t>0.214  km PQC Completed. Balance work in Progress</t>
  </si>
  <si>
    <t xml:space="preserve"> 4.81km Road work Completed. 2.52 Km WMM work in Progress</t>
  </si>
  <si>
    <t xml:space="preserve">  0.300km WMM Completed</t>
  </si>
  <si>
    <t xml:space="preserve">7.00 Km BC, 1.59Km PQC Completed, Balance 1.92 GSB Work in progress </t>
  </si>
  <si>
    <t xml:space="preserve"> 3.14km SG,3.14km GSB &amp;0.400 Km WMM Completed</t>
  </si>
  <si>
    <t>8.38  km BC Completed, Balance 1.04 km WMM  work in Progress.</t>
  </si>
  <si>
    <t>6.617km BC Completed, Balance2.60 km GSB  work in progress</t>
  </si>
  <si>
    <t>6.48 km  Completed, Road furniture work in Progress</t>
  </si>
  <si>
    <t>3.85 km BC Completed, Balance 1.59 km box cutting  work in progress</t>
  </si>
  <si>
    <t xml:space="preserve">2.500 km DBM,9.271 Km  WMM &amp; 9.271 Km GSB Completed. Balance work in Progress </t>
  </si>
  <si>
    <t>0.558 Km  BC completed, 0.558 km CC Road to be started</t>
  </si>
  <si>
    <t>5.440 km DBM  Completed , Work in Progress</t>
  </si>
  <si>
    <t>3.60Km BC Completed, Balance 0.160 km WMM Work in progress</t>
  </si>
  <si>
    <t>6.60Km BC completed, Balance 1.50km WMM work in Progress</t>
  </si>
  <si>
    <t xml:space="preserve">GSB    = 3.25 Km, 
WMM = 3.25 Km, 
DBM   = 3.25 Km &amp; 
BC       =3.25 Km is balance
</t>
  </si>
  <si>
    <t>Road furniture is pending</t>
  </si>
  <si>
    <t>Due to litigation</t>
  </si>
  <si>
    <t xml:space="preserve"> DBM  = 0.40 Km                                                                BC     = 0.40 Km Balance</t>
  </si>
  <si>
    <t>TOTAL ROAD COMPLETED  Road Furniture</t>
  </si>
  <si>
    <t xml:space="preserve"> TOTAL ROAD COMPLETED  Road Furniture</t>
  </si>
  <si>
    <t>WIDENING &amp; STRENGTHENING (GSB &amp; WMM) =7.06 Km
DBM &amp; BC = 7.06 Km COMPLETED GSB-7.06 Km</t>
  </si>
  <si>
    <t>GSB-2.70 km, 2.7 Km WMM, DBM BC 0.28 Pending</t>
  </si>
  <si>
    <t>GSB COMPLETED
WMM, DBM &amp; BC = 0.84 Km Balance</t>
  </si>
  <si>
    <t xml:space="preserve">
TOTAL ROAD COMPLETED, Road furniture work is pending</t>
  </si>
  <si>
    <t xml:space="preserve">EWE, GSB, WMM = 1.00 Km Balance
</t>
  </si>
  <si>
    <t>GSB = 1.82 Km
WMM = 1.82 Km
DBM = 1.82 Km
BC = 1.82 Km Balance</t>
  </si>
  <si>
    <t>BC = 10.35 Km Balance</t>
  </si>
  <si>
    <t xml:space="preserve">Road work Completed &amp; Road Furniture work under progress </t>
  </si>
  <si>
    <t xml:space="preserve">2.7 Km BC Completed &amp; CC 0.69Km pending, 0.60Km WMM completed. 0.61Km all works pending </t>
  </si>
  <si>
    <t>0.65Km CC completed (0.250KM GSB Under progress for CC road), 1.10Km work to be started(BT)</t>
  </si>
  <si>
    <t>BT, Road completed , 290M Drain completed. 370 Mtr CC Road Completed(560mtr CC road pending)</t>
  </si>
  <si>
    <t>2.52 Km BC pending,</t>
  </si>
  <si>
    <t>2.60KM DBM completed , 410mtr CC completed ,Median &amp; Street light work in progress. 520Mtr Road work pending</t>
  </si>
  <si>
    <t>4.83 Km GSB under progress</t>
  </si>
  <si>
    <t>5.00KM DBM completed , 1.58KM not started</t>
  </si>
  <si>
    <t xml:space="preserve">Road Work Completed &amp; Road Furniture work under progress </t>
  </si>
  <si>
    <t xml:space="preserve">D </t>
  </si>
  <si>
    <t xml:space="preserve"> 5 vent-Box culvert, 3 Vent-Completed balance work in progress</t>
  </si>
  <si>
    <t>3 vent Deck slab upto slab level, balance work in progress</t>
  </si>
  <si>
    <t xml:space="preserve">8 vent-Box culvert, 2 Vent-slab, slab laid, 6 vent -upto slab level Completed </t>
  </si>
  <si>
    <t xml:space="preserve"> work under progress</t>
  </si>
  <si>
    <t>Road Work Completed &amp; Road Furniture work to be started</t>
  </si>
  <si>
    <t>Extended Carriageway under progress &amp; Subgrade layer under progress</t>
  </si>
  <si>
    <t xml:space="preserve">Concrete Road  Completed Extended CW paver block work under progress </t>
  </si>
  <si>
    <t>1.96 Km (RHS) &amp; 1.20 km (LHS) Concrete road  Completed. 0.76km (LHS)  Balance Concrete road  under progress</t>
  </si>
  <si>
    <t>BC 5.55 km completed, Balance is in progress</t>
  </si>
  <si>
    <t>Earthwork under progress</t>
  </si>
  <si>
    <t>WMM Layer &amp; Box culvert under progress
GSB &amp; BC work under progress</t>
  </si>
  <si>
    <t>5.229 km DBM completed, GSB &amp; WMM work under progress</t>
  </si>
  <si>
    <t xml:space="preserve">2.37 Km DBM Completed </t>
  </si>
  <si>
    <t xml:space="preserve">Road furniture Under Progress
</t>
  </si>
  <si>
    <t xml:space="preserve">Side Shoulder under progress
</t>
  </si>
  <si>
    <t>Drain &amp; Road furniture work under progress</t>
  </si>
  <si>
    <t>Road Furniture  work is in progress</t>
  </si>
  <si>
    <t>CC road completed upto DLC  Further PQC work is in progress</t>
  </si>
  <si>
    <t>Currently Box cutting at Ch.240.34 to 240.84Km is in progress &amp; 1.55Km PQC on LHS is in progress</t>
  </si>
  <si>
    <t xml:space="preserve"> Balance 0.710 Km length DLC work is in progress, 5 Structures are completed out of 7</t>
  </si>
  <si>
    <t xml:space="preserve"> Balance 2.980Km DBM work is in progress 8 Structures are completed </t>
  </si>
  <si>
    <t>Balance 1.1Km WMM &amp; 0.44Km DLC work is in progress</t>
  </si>
  <si>
    <t xml:space="preserve"> 0.667Km CC Drain on Both side &amp; 0.440Km median work completed Further 1.970Km C&amp;G work is in progress</t>
  </si>
  <si>
    <t>2.5Km GSB work is in progress</t>
  </si>
  <si>
    <t>1.5Km WMM work is in progress</t>
  </si>
  <si>
    <t>Road Furniture  work is in progress &amp; Box culvert at Ch. 22.2Km is in progress</t>
  </si>
  <si>
    <t xml:space="preserve"> 0.2Km BM work is in progress</t>
  </si>
  <si>
    <t xml:space="preserve"> Subgrade work is Completed for a length of 2.00Km further work in progress </t>
  </si>
  <si>
    <t xml:space="preserve"> HPC @ Ch 6.59Km is in progress 2 structure are completed out of 12</t>
  </si>
  <si>
    <t>Balance 4.630km GSB work in progress 7 structures are completed out of 13</t>
  </si>
  <si>
    <t>Balance 2.950km WMM work in progress 6 structures are completed out of 15</t>
  </si>
  <si>
    <t xml:space="preserve">Balance 0.770km GSB work in progress </t>
  </si>
  <si>
    <t>2.90 Km Work yet to be started</t>
  </si>
  <si>
    <t xml:space="preserve"> 1.89Km GSB work in progress </t>
  </si>
  <si>
    <t xml:space="preserve"> 1.33km CCP work in progress &amp; All structures are completed </t>
  </si>
  <si>
    <t>Balance 1.350km DBMwork in progress 2 structures are completed out of 5</t>
  </si>
  <si>
    <t>3.8Km GSB completed</t>
  </si>
  <si>
    <t>Balance 1.203km  DLC  work in progress</t>
  </si>
  <si>
    <t xml:space="preserve">DBM for 1.0Km &amp; 0.600km  Earthwork is in progress. </t>
  </si>
  <si>
    <t xml:space="preserve"> In balance 0.08 km work C&amp;G work in progress </t>
  </si>
  <si>
    <t xml:space="preserve">  0.250Km PQC work is in progress</t>
  </si>
  <si>
    <t xml:space="preserve"> In balance 0.60km C&amp;G work  in progress</t>
  </si>
  <si>
    <t>2 km length  yet to be started</t>
  </si>
  <si>
    <t xml:space="preserve"> 1.5 km length work yet to be started</t>
  </si>
  <si>
    <t xml:space="preserve">Work yet to be Started </t>
  </si>
  <si>
    <t xml:space="preserve"> 1.10 km WMM work under progress for W &amp; S Reach.</t>
  </si>
  <si>
    <t>0.26Km work is under progress.</t>
  </si>
  <si>
    <t>Culvert works completed, road work yet to be started.</t>
  </si>
  <si>
    <t>2.6 km Scarifying work under progress.</t>
  </si>
  <si>
    <t>Remaining  2.05 km  work under progress</t>
  </si>
  <si>
    <t xml:space="preserve"> 1.2 km earth work under progress for W &amp; S.</t>
  </si>
  <si>
    <t xml:space="preserve"> 1.30 km EMB work under progress for reconstruction reach.</t>
  </si>
  <si>
    <t>1.20 Km work to be started</t>
  </si>
  <si>
    <t>Total 1.2 km Drainage work-0.70 km &amp; cover slab-0.400 m at LHS. Tree cutting under progress</t>
  </si>
  <si>
    <t>400 m work yet to be started.</t>
  </si>
  <si>
    <t>20.06.2023</t>
  </si>
  <si>
    <t xml:space="preserve"> further balance work is under progress</t>
  </si>
  <si>
    <t xml:space="preserve">3.5 Km (Bm+Sdbc) Completed,Further Remaing Length WMM Laying Work Under Progress </t>
  </si>
  <si>
    <t>0.900 Km work under progress</t>
  </si>
  <si>
    <t>Work completed with Road furniture</t>
  </si>
  <si>
    <t xml:space="preserve">2.97 Km BC completed with road furniture.Balance 0.19 Km under progress. </t>
  </si>
  <si>
    <t>1.495 Km DBM completed.Further subgrade work under progress</t>
  </si>
  <si>
    <t>4.83 Km work completed with road furniture</t>
  </si>
  <si>
    <t>4.17Km BC complelted.0.98 KmTree cutting work under progress.</t>
  </si>
  <si>
    <t>0.876 BC Completed with road furniture</t>
  </si>
  <si>
    <t>5.620 BC completed</t>
  </si>
  <si>
    <t xml:space="preserve"> Completed, Road furniture is under progress.</t>
  </si>
  <si>
    <t xml:space="preserve"> 5.68km Completed, 4.53 is underprogress</t>
  </si>
  <si>
    <t xml:space="preserve">C &amp; G completed </t>
  </si>
  <si>
    <t>completed, Road furniture is under progress.</t>
  </si>
  <si>
    <t>0.17 DLC  Completed.</t>
  </si>
  <si>
    <t>Balance work under progress.</t>
  </si>
  <si>
    <t>Left with the Overlaying part</t>
  </si>
  <si>
    <t>Completed , Road furniture is under progress.</t>
  </si>
  <si>
    <t>Balance 2.00 km road under progress.</t>
  </si>
  <si>
    <t xml:space="preserve"> 1. Asphalt Work of 2.45 kms completed and remaining work is in Progress. </t>
  </si>
  <si>
    <t>Drain culvert work under progress road work to be started</t>
  </si>
  <si>
    <t>3.750 Kms B.C completed.  Remaning work is in progress</t>
  </si>
  <si>
    <t xml:space="preserve">4.21 kms GSB, WMM,DBM &amp; BC work Completed. Road furniture work in progress
</t>
  </si>
  <si>
    <t xml:space="preserve">Road Completed. Road furniture work in progress
</t>
  </si>
  <si>
    <t xml:space="preserve">Asphalt 1.72 km work completed. Road furniture work in progress
</t>
  </si>
  <si>
    <t xml:space="preserve">Road Completed Road furniture work in progress
</t>
  </si>
  <si>
    <t xml:space="preserve">Asphalt  work completed. Road furniture work in progress
</t>
  </si>
  <si>
    <t>3.00km Asphalt work completed. Remaining work under progress</t>
  </si>
  <si>
    <t>WMM Work in Progress</t>
  </si>
  <si>
    <t>0.95 kms Asphalt completed, remaining reach Asphalting in progress.</t>
  </si>
  <si>
    <t>drain culvert work completed road work to be started</t>
  </si>
  <si>
    <t>2.50 Km Rigid pavement work completed. 1.30 Km WMM Completed remaining work in progress</t>
  </si>
  <si>
    <t>drain  &amp; Road work in progress</t>
  </si>
  <si>
    <t>Asphalt work 1.05 Km completed. drain &amp; Remaining Road work Progress</t>
  </si>
  <si>
    <t>Asphalt Work 2.82 Km completed. Remaining Work Progress</t>
  </si>
  <si>
    <t>Scarification along 4.2km in Progress and 1.4 km GSB &amp; WMM has been laid.</t>
  </si>
  <si>
    <t>1.) 5.4 Kms DBM &amp; BC Completed.
2) WMM Work under Progress</t>
  </si>
  <si>
    <t>11.923 Work Completed. Balance Work under progress</t>
  </si>
  <si>
    <t>1.85 work completed. Balance Work under progress</t>
  </si>
  <si>
    <t>4.52 Km work completed. Balance Work under progress</t>
  </si>
  <si>
    <t>Road Furniture work to be started</t>
  </si>
  <si>
    <t>Balance Work under progress</t>
  </si>
  <si>
    <t>WMM Work under progress</t>
  </si>
  <si>
    <t>BM work under progress</t>
  </si>
  <si>
    <t>Balance work under progress</t>
  </si>
  <si>
    <t>0.3 km WMM Completed, further work under progress</t>
  </si>
  <si>
    <t>Shoulder work under progress (200m will not be tackled as there is existing CC road)</t>
  </si>
  <si>
    <t>1.435 Road work under progress</t>
  </si>
  <si>
    <t>3.5 Km DBM Completed. Balance work under progress</t>
  </si>
  <si>
    <t>2.128Km SDBC Completed &amp; Scarifying started at another reach</t>
  </si>
  <si>
    <t>1.050 km road work completed, village limit need to be tackled</t>
  </si>
  <si>
    <t>GSB Work completed</t>
  </si>
  <si>
    <t>Work completed except road furniture</t>
  </si>
  <si>
    <t>0.50 km length of work completed in other PWD grants.</t>
  </si>
  <si>
    <t>WMM work under progress</t>
  </si>
  <si>
    <t>BM work completed, SDBC work under progress</t>
  </si>
  <si>
    <t>CC road Work completed, Subgrade work under progress</t>
  </si>
  <si>
    <t>Not yet Started</t>
  </si>
  <si>
    <t>Work Under Progress</t>
  </si>
  <si>
    <t xml:space="preserve">WMM Work under Progress
</t>
  </si>
  <si>
    <t>Work under Progress</t>
  </si>
  <si>
    <t>Work to be Started</t>
  </si>
  <si>
    <t>2.00 km WMM completed , Balance Work under Progress</t>
  </si>
  <si>
    <t>GSB Work under Progress</t>
  </si>
  <si>
    <t>village limit pending</t>
  </si>
  <si>
    <t>Road Furniture Work under Progress</t>
  </si>
  <si>
    <t>Balance Work under Progress</t>
  </si>
  <si>
    <t xml:space="preserve">Work under progress, </t>
  </si>
  <si>
    <t>Road Furniture Work under progress.</t>
  </si>
  <si>
    <t>2022-23</t>
  </si>
  <si>
    <t>2023-24</t>
  </si>
  <si>
    <r>
      <t>Improvements to Mugur -Bannhalli hundi road (MDR) in</t>
    </r>
    <r>
      <rPr>
        <sz val="24"/>
        <rFont val="Verdana"/>
        <family val="2"/>
      </rPr>
      <t xml:space="preserve"> TN Pura Tq</t>
    </r>
    <r>
      <rPr>
        <sz val="24"/>
        <rFont val="Times New Roman"/>
        <family val="1"/>
      </rPr>
      <t xml:space="preserve"> </t>
    </r>
  </si>
  <si>
    <t xml:space="preserve"> 0.2 Km GSB work is in progress</t>
  </si>
  <si>
    <t>22.09.2023</t>
  </si>
  <si>
    <t>Kalaburgi Circle Total</t>
  </si>
  <si>
    <t xml:space="preserve"> Completed. </t>
  </si>
  <si>
    <t xml:space="preserve">Completed </t>
  </si>
  <si>
    <t>Work  Completed</t>
  </si>
  <si>
    <t>Completed.</t>
  </si>
  <si>
    <t xml:space="preserve"> Completed</t>
  </si>
  <si>
    <t>Balance length 1.055 Km has been developed by KRDCL work has been completed. This length has been not tackled.Work completed</t>
  </si>
  <si>
    <t>Asphalt work completed 0.5km, tackled in ORF</t>
  </si>
  <si>
    <t>Work completed, Road furniture pending.</t>
  </si>
  <si>
    <t>IV stage-I</t>
  </si>
  <si>
    <t>Work Completed</t>
  </si>
  <si>
    <t>Work completed &amp; Road Furniture yet to be start</t>
  </si>
  <si>
    <t xml:space="preserve"> work  completed, 3rd Party Inspection done</t>
  </si>
  <si>
    <t>-</t>
  </si>
  <si>
    <t>31.03.2024</t>
  </si>
  <si>
    <t>21-0.5-2024</t>
  </si>
  <si>
    <t>29.07.2024</t>
  </si>
  <si>
    <t>05.12.2024</t>
  </si>
  <si>
    <t>10.06.2024</t>
  </si>
  <si>
    <t>Length Proposed
 as per VO in Km</t>
  </si>
  <si>
    <t xml:space="preserve">                                                                                                                                                                                                                                                                                                   </t>
  </si>
  <si>
    <t>_</t>
  </si>
  <si>
    <t>30.08.2024</t>
  </si>
  <si>
    <t>30.06.2024</t>
  </si>
  <si>
    <t>01.05.2024</t>
  </si>
  <si>
    <t>30.05.2024</t>
  </si>
  <si>
    <t>30.06.204</t>
  </si>
  <si>
    <t>31.05.2024</t>
  </si>
  <si>
    <r>
      <t>SH-</t>
    </r>
    <r>
      <rPr>
        <sz val="50"/>
        <rFont val="Nudi 01 e"/>
      </rPr>
      <t>48</t>
    </r>
  </si>
  <si>
    <r>
      <t>HLK</t>
    </r>
    <r>
      <rPr>
        <sz val="50"/>
        <rFont val="Nudi 01 e"/>
      </rPr>
      <t>202</t>
    </r>
  </si>
  <si>
    <r>
      <t>CHD</t>
    </r>
    <r>
      <rPr>
        <sz val="50"/>
        <rFont val="Nudi 01 e"/>
      </rPr>
      <t>12</t>
    </r>
  </si>
  <si>
    <r>
      <rPr>
        <sz val="50"/>
        <rFont val="Times New Roman"/>
        <family val="1"/>
      </rPr>
      <t>TRT</t>
    </r>
    <r>
      <rPr>
        <sz val="50"/>
        <rFont val="Nudi 01 e"/>
      </rPr>
      <t xml:space="preserve"> 08</t>
    </r>
  </si>
  <si>
    <r>
      <rPr>
        <sz val="50"/>
        <rFont val="Times New Roman"/>
        <family val="1"/>
      </rPr>
      <t>SH</t>
    </r>
    <r>
      <rPr>
        <sz val="50"/>
        <rFont val="Nudi 01 e"/>
      </rPr>
      <t xml:space="preserve"> 05</t>
    </r>
  </si>
  <si>
    <r>
      <t>SH</t>
    </r>
    <r>
      <rPr>
        <sz val="50"/>
        <rFont val="Nudi 01 e"/>
      </rPr>
      <t xml:space="preserve"> 05</t>
    </r>
  </si>
  <si>
    <r>
      <t>Improvements to Mugur -Bannhalli hundi road (MDR) in</t>
    </r>
    <r>
      <rPr>
        <sz val="50"/>
        <rFont val="Verdana"/>
        <family val="2"/>
      </rPr>
      <t xml:space="preserve"> TN Pura Tq</t>
    </r>
    <r>
      <rPr>
        <sz val="50"/>
        <rFont val="Times New Roman"/>
        <family val="1"/>
      </rPr>
      <t xml:space="preserve"> </t>
    </r>
  </si>
  <si>
    <t>f</t>
  </si>
  <si>
    <t>Work Completed.</t>
  </si>
  <si>
    <t>04.4.2024</t>
  </si>
  <si>
    <t>Balance 1.250 KM Work under Progress. 
22 Culverts completed and drain work completed.</t>
  </si>
  <si>
    <t>16/9/2022</t>
  </si>
  <si>
    <t>16/03/2024</t>
  </si>
  <si>
    <t>Improvements to Marvuru - Adyapadi - Unele- Kandavara MDR Ch road from Km 0.00 to Km 2.00 (selected reaches) and Maddya Peddiyangadi MDR from  Km 0.00 to Km 2.00 (selected reaches) in Mangalore Taluk of Dakshina Kannada District.</t>
  </si>
  <si>
    <t>15.12.2024</t>
  </si>
  <si>
    <t>31.12.2024</t>
  </si>
  <si>
    <t>Wrong Entry</t>
  </si>
  <si>
    <t>wrong entry</t>
  </si>
  <si>
    <t>Added 7.16km to it bcz of mistake in Bidar Division</t>
  </si>
  <si>
    <t>V stage-I</t>
  </si>
  <si>
    <t>5.7.2022</t>
  </si>
  <si>
    <t>4.10.2022</t>
  </si>
  <si>
    <t>23.05.2023</t>
  </si>
  <si>
    <t>29.03.2023</t>
  </si>
  <si>
    <t>22.06.2023</t>
  </si>
  <si>
    <t>28.03.2023</t>
  </si>
  <si>
    <t>5.5m nov 1265.871</t>
  </si>
  <si>
    <t>V stage-I
Nov</t>
  </si>
  <si>
    <t>V stage-I
October</t>
  </si>
  <si>
    <t>diff</t>
  </si>
  <si>
    <t>V stage-I
OCT</t>
  </si>
  <si>
    <t>V stage-DIFF</t>
  </si>
  <si>
    <t>FINAL</t>
  </si>
  <si>
    <t xml:space="preserve"> Completed.</t>
  </si>
  <si>
    <t xml:space="preserve"> Completed </t>
  </si>
  <si>
    <t>31.10.2024</t>
  </si>
  <si>
    <t>work Completed &amp; Final bill Submitted</t>
  </si>
  <si>
    <t xml:space="preserve">            </t>
  </si>
  <si>
    <t>This Road is Dropped</t>
  </si>
  <si>
    <t>21-5-2022</t>
  </si>
  <si>
    <t>15-6.2022</t>
  </si>
  <si>
    <t>Final Bill Under Progress</t>
  </si>
  <si>
    <t>1.20 km WMM Work in Progress. Remaining work yet to be tackled. Tree cutting and poleshifting work is in progress.</t>
  </si>
  <si>
    <t>MDR SRG-29
DROPPED</t>
  </si>
  <si>
    <t>8.5.2022</t>
  </si>
  <si>
    <t>2.5.2024</t>
  </si>
  <si>
    <t>12.27.2023</t>
  </si>
  <si>
    <t>6.27.2022</t>
  </si>
  <si>
    <t>3.2.2024</t>
  </si>
  <si>
    <t>9.2.2022</t>
  </si>
  <si>
    <t xml:space="preserve">V stage-I nov </t>
  </si>
  <si>
    <t>V stage-I dec</t>
  </si>
  <si>
    <t xml:space="preserve"> All Works are completed in all aspects. Final Bill submited</t>
  </si>
  <si>
    <t>Road work completed</t>
  </si>
  <si>
    <t>twenty four</t>
  </si>
  <si>
    <t>Kalaburagi Division Total</t>
  </si>
  <si>
    <t>VO Submitted pending due to approval</t>
  </si>
  <si>
    <t>Drain  work of 3210 m complted &amp; 6 Culverts completed, Out of  6  culvert
remaining work under progress</t>
  </si>
  <si>
    <t>2300 m Drain work completed out of 4600 m.
4 box culvert work completed. Balance  1.3 km Road work is  under progress</t>
  </si>
  <si>
    <t>Road dropped</t>
  </si>
  <si>
    <t>225m drain work completed out of 990m, 1KM BC Work completed and remaining work under progress</t>
  </si>
  <si>
    <t>K</t>
  </si>
  <si>
    <t>L</t>
  </si>
  <si>
    <t>M</t>
  </si>
  <si>
    <t>O</t>
  </si>
  <si>
    <t>P</t>
  </si>
  <si>
    <t>Q</t>
  </si>
  <si>
    <t>R</t>
  </si>
  <si>
    <t>S</t>
  </si>
  <si>
    <t>T</t>
  </si>
  <si>
    <t>V</t>
  </si>
  <si>
    <t>W</t>
  </si>
  <si>
    <t>X</t>
  </si>
  <si>
    <t>Y</t>
  </si>
  <si>
    <t>Z</t>
  </si>
  <si>
    <t>AA</t>
  </si>
  <si>
    <t>BB</t>
  </si>
  <si>
    <t>DD</t>
  </si>
  <si>
    <t>EE</t>
  </si>
  <si>
    <t>FF</t>
  </si>
  <si>
    <t>GG</t>
  </si>
  <si>
    <t xml:space="preserve"> SHDP - PHASE - IV Stage-2 PROGRESS REPORT </t>
  </si>
  <si>
    <t>Road work completed
Road furniture work to be done</t>
  </si>
  <si>
    <t xml:space="preserve">  Completed </t>
  </si>
  <si>
    <t>Final bill submitted</t>
  </si>
  <si>
    <t xml:space="preserve">F.B Pending </t>
  </si>
  <si>
    <t>31.03.2025</t>
  </si>
  <si>
    <t>17.12.2024</t>
  </si>
  <si>
    <t>Improvements to Birur-Sammasagi SH: 76 Ch: 189.00 Km to 201.60 Km in selected reaches and 203.82 Km to 217.19 Km In Selected Reaches of Hanagal taluk, Haveri District.(Balance work)</t>
  </si>
  <si>
    <t>Sri  F B Patil</t>
  </si>
  <si>
    <t>19.02.2025</t>
  </si>
  <si>
    <t>18.01.2026</t>
  </si>
  <si>
    <t>31-05-2025</t>
  </si>
  <si>
    <t xml:space="preserve">
0.20 Km approch roads has to be tackled. Drain work under progress &amp; Box Culverts has been completed.</t>
  </si>
  <si>
    <t>4.05km BM &amp; 3.5KM SDBC has been laid 
CC Drain work of 230m completed, 3 culvert completed &amp; 2 culvert work under progress Remaining work under progress</t>
  </si>
  <si>
    <t>0.250km Road work complete, 560 m Drain work completed, 01 Culvert completed.</t>
  </si>
  <si>
    <t xml:space="preserve">4 Culverts completed &amp; Drain Work of 1600m completed. </t>
  </si>
  <si>
    <t>Road furnitures work pending</t>
  </si>
  <si>
    <t xml:space="preserve"> work completed</t>
  </si>
  <si>
    <t>Work under progress</t>
  </si>
  <si>
    <t>500 Meter completed Remaing work yet to start
Land Problem</t>
  </si>
  <si>
    <t xml:space="preserve"> 0.180Km is stopped due to land acquisition problem.</t>
  </si>
  <si>
    <t>31.01.2024</t>
  </si>
  <si>
    <t>Balance works</t>
  </si>
  <si>
    <t>MDR BER6</t>
  </si>
  <si>
    <t>9.36 Km Asphalt Completed, 0.89 Km work to be done (Pending due to Court Case)</t>
  </si>
  <si>
    <t>Road Furniture Balance</t>
  </si>
  <si>
    <t>Road furniture work balance</t>
  </si>
  <si>
    <t>143/21-22</t>
  </si>
  <si>
    <t xml:space="preserve">Sri. Y Pitcheswara Rao 
( Sri Srinivasa Construction india Pvt Ltd), Ballary </t>
  </si>
  <si>
    <t>MDR SRG-29</t>
  </si>
  <si>
    <t>150/21-22</t>
  </si>
  <si>
    <t xml:space="preserve"> Road  dropped.</t>
  </si>
  <si>
    <t>100% Completed and Third party inspection completed</t>
  </si>
  <si>
    <t>223/21-22</t>
  </si>
  <si>
    <t xml:space="preserve">Sri. Dodda Basana Gouda 
( Doddabasanagouda &amp; Company) Raichur </t>
  </si>
  <si>
    <t>224/21-22</t>
  </si>
  <si>
    <t>8.10 Km asphalt completed, 0.815 km asphalt work to be done</t>
  </si>
  <si>
    <t>Improvements to SH-130 road from  Yelburga-Kankagiri-Gangavathi-Munirabad,70.00km to 74.00 and  79.00 km to 81.90 km in Gangavathi taluk Koppal  District.</t>
  </si>
  <si>
    <t xml:space="preserve">4.62Km Work Completed 
1.08Km Length of Road done in Appendix-E HOA by PWD Vijayanagara Division </t>
  </si>
  <si>
    <t xml:space="preserve"> Work completed </t>
  </si>
  <si>
    <t xml:space="preserve"> Work completed</t>
  </si>
  <si>
    <t>3.80km DBMwork completed, Drain work of 225m completed out of 990m &amp; 2.7km WMM work completed and  work has been stopped due to  TDR Issues</t>
  </si>
  <si>
    <t>EOT Proposal Received from Division</t>
  </si>
  <si>
    <t>Sri K .R Santhosh, Mysore</t>
  </si>
  <si>
    <t>4.630 km BM work completed</t>
  </si>
  <si>
    <t xml:space="preserve"> 5.45 km WMM completed
3.35km SDBC completed</t>
  </si>
  <si>
    <t xml:space="preserve">2.80 WMM work completed </t>
  </si>
  <si>
    <t>0.590 Km work is under progress</t>
  </si>
  <si>
    <t>3.7 Km GSB work completed. WMM Work under progress</t>
  </si>
  <si>
    <t xml:space="preserve">0.5km  Road asphalting work &amp; Furniture Work pending </t>
  </si>
  <si>
    <t xml:space="preserve">DBM-2.425 km,  DBM 1.955 km &amp; BC 2.405 km work yet to be done. (Letter dtd: 31.10.2025, issued to Executive Engineer PWD Belagavi to submint rescending proposal </t>
  </si>
  <si>
    <t>19.04.2025</t>
  </si>
  <si>
    <t>28.03.2024</t>
  </si>
  <si>
    <t>Road Work Completed
 Utility work Under progress</t>
  </si>
  <si>
    <t>Work completed except 700m, due to huge pipe line shifting and land litigations.</t>
  </si>
  <si>
    <t>Road work Completed. Road Furnitures work to be started</t>
  </si>
  <si>
    <t>1.3 Km GSB work on LHS Completed and Divider work is under progresss</t>
  </si>
  <si>
    <t>Completed and Third party inspection completed</t>
  </si>
  <si>
    <t xml:space="preserve"> Completed and Third party inspection completed</t>
  </si>
  <si>
    <t xml:space="preserve"> LHS 150 mts., PQC Balance,  drain 300 mtrs., is in progress   &amp;   Road Furniture Balance</t>
  </si>
  <si>
    <t xml:space="preserve"> WMM-1.353 km  Completed &amp;  balance work under progress (Letter dtd: 31.10.2025, issued to Executive Engineer PWD Belagavi to submit rescending proposal </t>
  </si>
  <si>
    <t>5.08 Km Road Work completed
Balance 100m work has been stopperd due to land acquisition problem</t>
  </si>
  <si>
    <t>05.08.2022</t>
  </si>
  <si>
    <t>04.02.2024</t>
  </si>
  <si>
    <t>3.20 km road work completed
0.408 km CC road completed 
0.212 km asphlt work to be done</t>
  </si>
  <si>
    <t>Road work completed 
Road furniture work under progress</t>
  </si>
  <si>
    <t xml:space="preserve"> Work Completed </t>
  </si>
  <si>
    <t xml:space="preserve">  Final Bill submited</t>
  </si>
  <si>
    <t xml:space="preserve"> Work Completed
</t>
  </si>
  <si>
    <t xml:space="preserve">Work Completed.Final bill submitted </t>
  </si>
  <si>
    <t>Road work completed, 
Road Furniture work to be done</t>
  </si>
  <si>
    <t>SH-131
(KDL44)</t>
  </si>
  <si>
    <t>SH-151
(HRP6)</t>
  </si>
  <si>
    <t>SH-45
(HDG202)</t>
  </si>
  <si>
    <t>700 mtr CC Road Balance
 (Land Acquition)</t>
  </si>
  <si>
    <t xml:space="preserve">1.13 k.m. BC work pending, </t>
  </si>
  <si>
    <t>Road work completed and Road furniture work under progress</t>
  </si>
  <si>
    <t>Road work completed, 
1 bridge work under progress(out of 16 pile, 1 pile boring exculation work completed, pile casting to be done.</t>
  </si>
  <si>
    <t>Final bill pending</t>
  </si>
  <si>
    <t xml:space="preserve">  Final Bill Submitted</t>
  </si>
  <si>
    <t xml:space="preserve">Road work completed and Road furniture work under progress
</t>
  </si>
  <si>
    <t xml:space="preserve">Completed
</t>
  </si>
  <si>
    <t>475,495,</t>
  </si>
  <si>
    <t xml:space="preserve">12 Km Road work completed, 446 m DBM Work completed on LHS and  250m on RHS completed at mullahalli village, 2020 mts drain work completed and for Road Widening work, distmantling work to be taken up  at Nallahalli Village limit 
</t>
  </si>
  <si>
    <t>and  instructed EE,PWD,Ramnagara special division to resolve the issue</t>
  </si>
  <si>
    <t xml:space="preserve">Road Furniture work is in progress </t>
  </si>
  <si>
    <t>31.10.2025</t>
  </si>
  <si>
    <t xml:space="preserve">0.7Km Road Work completed and Remaining reach WMM Work Under Progress  </t>
  </si>
  <si>
    <t>As on 28th FEBURARY 2026</t>
  </si>
</sst>
</file>

<file path=xl/styles.xml><?xml version="1.0" encoding="utf-8"?>
<styleSheet xmlns="http://schemas.openxmlformats.org/spreadsheetml/2006/main" xmlns:mc="http://schemas.openxmlformats.org/markup-compatibility/2006" xmlns:x14ac="http://schemas.microsoft.com/office/spreadsheetml/2009/9/ac" mc:Ignorable="x14ac">
  <numFmts count="19">
    <numFmt numFmtId="5" formatCode="&quot;$&quot;#,##0_);\(&quot;$&quot;#,##0\)"/>
    <numFmt numFmtId="44" formatCode="_(&quot;$&quot;* #,##0.00_);_(&quot;$&quot;* \(#,##0.00\);_(&quot;$&quot;* &quot;-&quot;??_);_(@_)"/>
    <numFmt numFmtId="43" formatCode="_(* #,##0.00_);_(* \(#,##0.00\);_(* &quot;-&quot;??_);_(@_)"/>
    <numFmt numFmtId="164" formatCode="_ &quot;₹&quot;\ * #,##0.00_ ;_ &quot;₹&quot;\ * \-#,##0.00_ ;_ &quot;₹&quot;\ * &quot;-&quot;??_ ;_ @_ "/>
    <numFmt numFmtId="165" formatCode="_ * #,##0.00_ ;_ * \-#,##0.00_ ;_ * &quot;-&quot;??_ ;_ @_ "/>
    <numFmt numFmtId="166" formatCode="&quot;$&quot;#,##0.00;[Red]\-&quot;$&quot;#,##0.00"/>
    <numFmt numFmtId="167" formatCode="#,##0.00000000000;[Red]\-#,##0.00000000000"/>
    <numFmt numFmtId="168" formatCode="0.00_)"/>
    <numFmt numFmtId="169" formatCode="0.000"/>
    <numFmt numFmtId="170" formatCode="[$-14009]dd/mm/yy;@"/>
    <numFmt numFmtId="171" formatCode="[$-14009]dd/mm/yyyy;@"/>
    <numFmt numFmtId="172" formatCode="0.0"/>
    <numFmt numFmtId="173" formatCode="0.0000000000000000"/>
    <numFmt numFmtId="174" formatCode="0.000000000000000"/>
    <numFmt numFmtId="175" formatCode="0.0%"/>
    <numFmt numFmtId="176" formatCode="0.00&quot;KM&quot;"/>
    <numFmt numFmtId="177" formatCode="0.000000000000"/>
    <numFmt numFmtId="178" formatCode="0.0000"/>
    <numFmt numFmtId="179" formatCode="\$#,##0.00;[Red]\-\$#,##0.00"/>
  </numFmts>
  <fonts count="165">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b/>
      <sz val="13"/>
      <color theme="1"/>
      <name val="Nudi 01 e"/>
    </font>
    <font>
      <b/>
      <sz val="11"/>
      <color rgb="FF000000"/>
      <name val="Times New Roman"/>
      <family val="1"/>
    </font>
    <font>
      <sz val="20"/>
      <color rgb="FF000000"/>
      <name val="Nudi 01 e"/>
    </font>
    <font>
      <b/>
      <sz val="48"/>
      <name val="Times New Roman"/>
      <family val="1"/>
    </font>
    <font>
      <sz val="48"/>
      <name val="Times New Roman"/>
      <family val="1"/>
    </font>
    <font>
      <sz val="48"/>
      <color rgb="FFFF0000"/>
      <name val="Times New Roman"/>
      <family val="1"/>
    </font>
    <font>
      <b/>
      <sz val="72"/>
      <name val="Times New Roman"/>
      <family val="1"/>
    </font>
    <font>
      <sz val="48"/>
      <name val="Arial"/>
      <family val="2"/>
    </font>
    <font>
      <sz val="48"/>
      <color theme="1"/>
      <name val="Times New Roman"/>
      <family val="1"/>
    </font>
    <font>
      <b/>
      <sz val="48"/>
      <color theme="1"/>
      <name val="Times New Roman"/>
      <family val="1"/>
    </font>
    <font>
      <b/>
      <sz val="45"/>
      <name val="Times New Roman"/>
      <family val="1"/>
    </font>
    <font>
      <b/>
      <sz val="45"/>
      <color indexed="8"/>
      <name val="Times New Roman"/>
      <family val="1"/>
    </font>
    <font>
      <sz val="48"/>
      <name val="Nudi 01 e"/>
    </font>
    <font>
      <b/>
      <sz val="48"/>
      <color rgb="FFFF0000"/>
      <name val="Times New Roman"/>
      <family val="1"/>
    </font>
    <font>
      <sz val="48"/>
      <name val="Calibri"/>
      <family val="2"/>
      <scheme val="minor"/>
    </font>
    <font>
      <b/>
      <sz val="48"/>
      <name val="Nudi 01 e"/>
    </font>
    <font>
      <sz val="14"/>
      <color indexed="8"/>
      <name val="Times New Roman"/>
      <family val="1"/>
    </font>
    <font>
      <b/>
      <sz val="18"/>
      <color indexed="8"/>
      <name val="Times New Roman"/>
      <family val="1"/>
    </font>
    <font>
      <b/>
      <sz val="14"/>
      <color indexed="8"/>
      <name val="Times New Roman"/>
      <family val="1"/>
    </font>
    <font>
      <sz val="16"/>
      <name val="Times New Roman"/>
      <family val="1"/>
    </font>
    <font>
      <sz val="14"/>
      <color theme="1"/>
      <name val="Times New Roman"/>
      <family val="1"/>
    </font>
    <font>
      <b/>
      <sz val="14"/>
      <color theme="1"/>
      <name val="Times New Roman"/>
      <family val="1"/>
    </font>
    <font>
      <b/>
      <sz val="24"/>
      <color theme="1"/>
      <name val="Times New Roman"/>
      <family val="1"/>
    </font>
    <font>
      <sz val="24"/>
      <color theme="1"/>
      <name val="Times New Roman"/>
      <family val="1"/>
    </font>
    <font>
      <sz val="24"/>
      <color rgb="FFFF0000"/>
      <name val="Times New Roman"/>
      <family val="1"/>
    </font>
    <font>
      <sz val="24"/>
      <name val="Times New Roman"/>
      <family val="1"/>
    </font>
    <font>
      <b/>
      <sz val="32"/>
      <name val="Times New Roman"/>
      <family val="1"/>
    </font>
    <font>
      <b/>
      <sz val="24"/>
      <name val="Times New Roman"/>
      <family val="1"/>
    </font>
    <font>
      <b/>
      <sz val="22"/>
      <name val="Times New Roman"/>
      <family val="1"/>
    </font>
    <font>
      <sz val="20"/>
      <color theme="1"/>
      <name val="Times New Roman"/>
      <family val="1"/>
    </font>
    <font>
      <sz val="20"/>
      <name val="Times New Roman"/>
      <family val="1"/>
    </font>
    <font>
      <sz val="22"/>
      <name val="Times New Roman"/>
      <family val="1"/>
    </font>
    <font>
      <sz val="22"/>
      <color theme="1"/>
      <name val="Times New Roman"/>
      <family val="1"/>
    </font>
    <font>
      <sz val="26"/>
      <name val="Times New Roman"/>
      <family val="1"/>
    </font>
    <font>
      <sz val="32"/>
      <name val="Times New Roman"/>
      <family val="1"/>
    </font>
    <font>
      <b/>
      <sz val="24"/>
      <color rgb="FFFF0000"/>
      <name val="Times New Roman"/>
      <family val="1"/>
    </font>
    <font>
      <sz val="24"/>
      <color theme="1"/>
      <name val="Nudi 01 e"/>
    </font>
    <font>
      <sz val="24"/>
      <name val="Calibri"/>
      <family val="2"/>
      <scheme val="minor"/>
    </font>
    <font>
      <sz val="24"/>
      <name val="Nudi 01 e"/>
    </font>
    <font>
      <b/>
      <sz val="24"/>
      <name val="Nudi 01 e"/>
    </font>
    <font>
      <b/>
      <sz val="26"/>
      <color rgb="FFFFFF00"/>
      <name val="Times New Roman"/>
      <family val="1"/>
    </font>
    <font>
      <b/>
      <sz val="26"/>
      <color rgb="FFFF0000"/>
      <name val="Times New Roman"/>
      <family val="1"/>
    </font>
    <font>
      <sz val="48"/>
      <color theme="0" tint="-0.34998626667073579"/>
      <name val="Times New Roman"/>
      <family val="1"/>
    </font>
    <font>
      <sz val="48"/>
      <color theme="0"/>
      <name val="Times New Roman"/>
      <family val="1"/>
    </font>
    <font>
      <b/>
      <sz val="48"/>
      <color theme="0" tint="-0.34998626667073579"/>
      <name val="Times New Roman"/>
      <family val="1"/>
    </font>
    <font>
      <sz val="72"/>
      <color theme="0"/>
      <name val="Times New Roman"/>
      <family val="1"/>
    </font>
    <font>
      <sz val="10"/>
      <name val="Helv"/>
      <charset val="204"/>
    </font>
    <font>
      <sz val="11"/>
      <color indexed="8"/>
      <name val="Calibri"/>
      <family val="2"/>
    </font>
    <font>
      <sz val="10"/>
      <color indexed="8"/>
      <name val="Arial"/>
      <family val="2"/>
    </font>
    <font>
      <sz val="11"/>
      <color indexed="9"/>
      <name val="Calibri"/>
      <family val="2"/>
    </font>
    <font>
      <sz val="10"/>
      <color indexed="9"/>
      <name val="Arial"/>
      <family val="2"/>
    </font>
    <font>
      <sz val="11"/>
      <color indexed="20"/>
      <name val="Calibri"/>
      <family val="2"/>
    </font>
    <font>
      <sz val="10"/>
      <color indexed="20"/>
      <name val="Arial"/>
      <family val="2"/>
    </font>
    <font>
      <b/>
      <sz val="11"/>
      <color indexed="52"/>
      <name val="Calibri"/>
      <family val="2"/>
    </font>
    <font>
      <b/>
      <sz val="10"/>
      <color indexed="52"/>
      <name val="Arial"/>
      <family val="2"/>
    </font>
    <font>
      <b/>
      <sz val="10"/>
      <name val="Helv"/>
      <charset val="134"/>
    </font>
    <font>
      <b/>
      <sz val="11"/>
      <color indexed="9"/>
      <name val="Calibri"/>
      <family val="2"/>
    </font>
    <font>
      <b/>
      <sz val="10"/>
      <color indexed="9"/>
      <name val="Arial"/>
      <family val="2"/>
    </font>
    <font>
      <sz val="10"/>
      <name val="Arial"/>
      <family val="2"/>
    </font>
    <font>
      <sz val="12"/>
      <name val="Times New Roman"/>
      <family val="1"/>
    </font>
    <font>
      <sz val="10"/>
      <name val="Times New Roman"/>
      <family val="1"/>
    </font>
    <font>
      <i/>
      <sz val="11"/>
      <color indexed="23"/>
      <name val="Calibri"/>
      <family val="2"/>
    </font>
    <font>
      <i/>
      <sz val="10"/>
      <color indexed="23"/>
      <name val="Arial"/>
      <family val="2"/>
    </font>
    <font>
      <sz val="11"/>
      <color indexed="17"/>
      <name val="Calibri"/>
      <family val="2"/>
    </font>
    <font>
      <sz val="10"/>
      <color indexed="17"/>
      <name val="Arial"/>
      <family val="2"/>
    </font>
    <font>
      <sz val="8"/>
      <name val="Arial"/>
      <family val="2"/>
    </font>
    <font>
      <b/>
      <sz val="12"/>
      <name val="Helv"/>
      <charset val="134"/>
    </font>
    <font>
      <b/>
      <sz val="15"/>
      <color indexed="56"/>
      <name val="Calibri"/>
      <family val="2"/>
    </font>
    <font>
      <b/>
      <sz val="15"/>
      <color indexed="56"/>
      <name val="Arial"/>
      <family val="2"/>
    </font>
    <font>
      <b/>
      <sz val="13"/>
      <color indexed="56"/>
      <name val="Calibri"/>
      <family val="2"/>
    </font>
    <font>
      <b/>
      <sz val="13"/>
      <color indexed="56"/>
      <name val="Arial"/>
      <family val="2"/>
    </font>
    <font>
      <b/>
      <sz val="11"/>
      <color indexed="56"/>
      <name val="Calibri"/>
      <family val="2"/>
    </font>
    <font>
      <b/>
      <sz val="11"/>
      <color indexed="56"/>
      <name val="Arial"/>
      <family val="2"/>
    </font>
    <font>
      <u/>
      <sz val="12"/>
      <color indexed="12"/>
      <name val="Times New Roman"/>
      <family val="1"/>
    </font>
    <font>
      <u/>
      <sz val="10"/>
      <color theme="10"/>
      <name val="Arial"/>
      <family val="2"/>
    </font>
    <font>
      <sz val="11"/>
      <color indexed="62"/>
      <name val="Calibri"/>
      <family val="2"/>
    </font>
    <font>
      <sz val="10"/>
      <color indexed="62"/>
      <name val="Arial"/>
      <family val="2"/>
    </font>
    <font>
      <sz val="11"/>
      <color indexed="52"/>
      <name val="Calibri"/>
      <family val="2"/>
    </font>
    <font>
      <sz val="10"/>
      <color indexed="52"/>
      <name val="Arial"/>
      <family val="2"/>
    </font>
    <font>
      <b/>
      <sz val="11"/>
      <name val="Helv"/>
      <charset val="134"/>
    </font>
    <font>
      <sz val="11"/>
      <color indexed="60"/>
      <name val="Calibri"/>
      <family val="2"/>
    </font>
    <font>
      <sz val="10"/>
      <color indexed="60"/>
      <name val="Arial"/>
      <family val="2"/>
    </font>
    <font>
      <b/>
      <i/>
      <sz val="16"/>
      <name val="Helv"/>
      <charset val="134"/>
    </font>
    <font>
      <sz val="11"/>
      <name val="AvantGarde Bk BT"/>
      <charset val="134"/>
    </font>
    <font>
      <sz val="8"/>
      <name val="Tahoma"/>
      <family val="2"/>
    </font>
    <font>
      <sz val="10"/>
      <name val="Tahoma"/>
      <family val="2"/>
    </font>
    <font>
      <sz val="12"/>
      <name val="Arial"/>
      <family val="2"/>
    </font>
    <font>
      <sz val="11"/>
      <color theme="1"/>
      <name val="Arial"/>
      <family val="2"/>
    </font>
    <font>
      <sz val="11"/>
      <color theme="1"/>
      <name val="Book Antiqua"/>
      <family val="1"/>
    </font>
    <font>
      <sz val="11"/>
      <name val="Calibri"/>
      <family val="2"/>
    </font>
    <font>
      <b/>
      <sz val="11"/>
      <color indexed="63"/>
      <name val="Calibri"/>
      <family val="2"/>
    </font>
    <font>
      <b/>
      <sz val="10"/>
      <color indexed="63"/>
      <name val="Arial"/>
      <family val="2"/>
    </font>
    <font>
      <b/>
      <sz val="18"/>
      <color indexed="56"/>
      <name val="Cambria"/>
      <family val="1"/>
    </font>
    <font>
      <b/>
      <sz val="11"/>
      <color indexed="8"/>
      <name val="Calibri"/>
      <family val="2"/>
    </font>
    <font>
      <b/>
      <sz val="10"/>
      <color indexed="8"/>
      <name val="Arial"/>
      <family val="2"/>
    </font>
    <font>
      <sz val="11"/>
      <color indexed="10"/>
      <name val="Calibri"/>
      <family val="2"/>
    </font>
    <font>
      <sz val="10"/>
      <color indexed="10"/>
      <name val="Arial"/>
      <family val="2"/>
    </font>
    <font>
      <sz val="48"/>
      <name val="Verdana"/>
      <family val="2"/>
    </font>
    <font>
      <sz val="11"/>
      <color theme="1"/>
      <name val="Calibri"/>
      <family val="2"/>
      <scheme val="minor"/>
    </font>
    <font>
      <sz val="24"/>
      <name val="Verdana"/>
      <family val="2"/>
    </font>
    <font>
      <b/>
      <sz val="12"/>
      <color rgb="FF000000"/>
      <name val="Times New Roman"/>
      <family val="1"/>
    </font>
    <font>
      <b/>
      <sz val="12"/>
      <color rgb="FF000000"/>
      <name val="Calibri"/>
      <family val="2"/>
      <scheme val="minor"/>
    </font>
    <font>
      <b/>
      <sz val="18"/>
      <color indexed="56"/>
      <name val="Cambria"/>
      <family val="2"/>
    </font>
    <font>
      <sz val="11"/>
      <color indexed="8"/>
      <name val="Calibri"/>
      <family val="2"/>
      <charset val="1"/>
    </font>
    <font>
      <sz val="11"/>
      <name val="AvantGarde Bk BT"/>
      <family val="2"/>
    </font>
    <font>
      <sz val="10"/>
      <color theme="1"/>
      <name val="Arial"/>
      <family val="2"/>
    </font>
    <font>
      <sz val="11"/>
      <name val="AvantGarde Bk BT"/>
    </font>
    <font>
      <sz val="13"/>
      <color theme="1"/>
      <name val="Nudi 01 e"/>
    </font>
    <font>
      <sz val="12"/>
      <color rgb="FF000000"/>
      <name val="Times New Roman"/>
      <family val="1"/>
    </font>
    <font>
      <b/>
      <sz val="48"/>
      <name val="Calibri"/>
      <family val="2"/>
      <scheme val="minor"/>
    </font>
    <font>
      <sz val="11"/>
      <color indexed="8"/>
      <name val="Calibri"/>
      <family val="2"/>
      <charset val="134"/>
    </font>
    <font>
      <sz val="11"/>
      <color indexed="9"/>
      <name val="Calibri"/>
      <family val="2"/>
      <charset val="134"/>
    </font>
    <font>
      <sz val="11"/>
      <color indexed="20"/>
      <name val="Calibri"/>
      <family val="2"/>
      <charset val="134"/>
    </font>
    <font>
      <b/>
      <sz val="11"/>
      <color indexed="52"/>
      <name val="Calibri"/>
      <family val="2"/>
      <charset val="134"/>
    </font>
    <font>
      <b/>
      <sz val="11"/>
      <color indexed="9"/>
      <name val="Calibri"/>
      <family val="2"/>
      <charset val="134"/>
    </font>
    <font>
      <i/>
      <sz val="11"/>
      <color indexed="23"/>
      <name val="Calibri"/>
      <family val="2"/>
      <charset val="134"/>
    </font>
    <font>
      <sz val="11"/>
      <color indexed="17"/>
      <name val="Calibri"/>
      <family val="2"/>
      <charset val="134"/>
    </font>
    <font>
      <b/>
      <sz val="15"/>
      <color indexed="56"/>
      <name val="Calibri"/>
      <family val="2"/>
      <charset val="134"/>
    </font>
    <font>
      <b/>
      <sz val="13"/>
      <color indexed="56"/>
      <name val="Calibri"/>
      <family val="2"/>
      <charset val="134"/>
    </font>
    <font>
      <b/>
      <sz val="11"/>
      <color indexed="56"/>
      <name val="Calibri"/>
      <family val="2"/>
      <charset val="134"/>
    </font>
    <font>
      <sz val="11"/>
      <color indexed="62"/>
      <name val="Calibri"/>
      <family val="2"/>
      <charset val="134"/>
    </font>
    <font>
      <sz val="11"/>
      <color indexed="52"/>
      <name val="Calibri"/>
      <family val="2"/>
      <charset val="134"/>
    </font>
    <font>
      <sz val="11"/>
      <color indexed="60"/>
      <name val="Calibri"/>
      <family val="2"/>
      <charset val="134"/>
    </font>
    <font>
      <sz val="10"/>
      <color indexed="8"/>
      <name val="Arial"/>
      <family val="2"/>
      <charset val="134"/>
    </font>
    <font>
      <sz val="10"/>
      <name val="Arial"/>
      <family val="2"/>
      <charset val="134"/>
    </font>
    <font>
      <sz val="11"/>
      <name val="Comic Sans MS"/>
      <family val="4"/>
      <charset val="134"/>
    </font>
    <font>
      <b/>
      <sz val="11"/>
      <color indexed="63"/>
      <name val="Calibri"/>
      <family val="2"/>
      <charset val="134"/>
    </font>
    <font>
      <b/>
      <sz val="18"/>
      <color indexed="56"/>
      <name val="Cambria"/>
      <family val="2"/>
      <charset val="134"/>
    </font>
    <font>
      <b/>
      <sz val="11"/>
      <color indexed="8"/>
      <name val="Calibri"/>
      <family val="2"/>
      <charset val="134"/>
    </font>
    <font>
      <sz val="11"/>
      <color indexed="10"/>
      <name val="Calibri"/>
      <family val="2"/>
      <charset val="134"/>
    </font>
    <font>
      <b/>
      <sz val="10"/>
      <name val="Helv"/>
    </font>
    <font>
      <b/>
      <sz val="12"/>
      <name val="Helv"/>
    </font>
    <font>
      <b/>
      <sz val="11"/>
      <name val="Helv"/>
    </font>
    <font>
      <b/>
      <i/>
      <sz val="16"/>
      <name val="Helv"/>
    </font>
    <font>
      <b/>
      <sz val="50"/>
      <name val="Times New Roman"/>
      <family val="1"/>
    </font>
    <font>
      <sz val="50"/>
      <name val="Arial"/>
      <family val="2"/>
    </font>
    <font>
      <sz val="50"/>
      <name val="Times New Roman"/>
      <family val="1"/>
    </font>
    <font>
      <b/>
      <sz val="50"/>
      <name val="Calibri"/>
      <family val="2"/>
      <scheme val="minor"/>
    </font>
    <font>
      <sz val="50"/>
      <color rgb="FFFF0000"/>
      <name val="Times New Roman"/>
      <family val="1"/>
    </font>
    <font>
      <sz val="50"/>
      <color theme="1"/>
      <name val="Times New Roman"/>
      <family val="1"/>
    </font>
    <font>
      <b/>
      <sz val="50"/>
      <color theme="1"/>
      <name val="Times New Roman"/>
      <family val="1"/>
    </font>
    <font>
      <sz val="50"/>
      <color theme="0"/>
      <name val="Times New Roman"/>
      <family val="1"/>
    </font>
    <font>
      <sz val="50"/>
      <color indexed="8"/>
      <name val="Times New Roman"/>
      <family val="1"/>
    </font>
    <font>
      <sz val="50"/>
      <name val="Nudi 01 e"/>
    </font>
    <font>
      <sz val="50"/>
      <name val="Calibri"/>
      <family val="2"/>
      <scheme val="minor"/>
    </font>
    <font>
      <b/>
      <sz val="50"/>
      <name val="Nudi 01 e"/>
    </font>
    <font>
      <sz val="50"/>
      <name val="Verdana"/>
      <family val="2"/>
    </font>
    <font>
      <sz val="16"/>
      <color rgb="FFFF0000"/>
      <name val="Times New Roman"/>
      <family val="1"/>
    </font>
    <font>
      <sz val="14"/>
      <color rgb="FFFF0000"/>
      <name val="Times New Roman"/>
      <family val="1"/>
    </font>
    <font>
      <sz val="22"/>
      <color rgb="FFFF0000"/>
      <name val="Times New Roman"/>
      <family val="1"/>
    </font>
    <font>
      <b/>
      <sz val="26"/>
      <color theme="7"/>
      <name val="Times New Roman"/>
      <family val="1"/>
    </font>
    <font>
      <sz val="24"/>
      <color theme="5"/>
      <name val="Times New Roman"/>
      <family val="1"/>
    </font>
    <font>
      <sz val="24"/>
      <color rgb="FF7030A0"/>
      <name val="Times New Roman"/>
      <family val="1"/>
    </font>
    <font>
      <b/>
      <sz val="14"/>
      <color rgb="FFFF0000"/>
      <name val="Times New Roman"/>
      <family val="1"/>
    </font>
    <font>
      <b/>
      <sz val="26"/>
      <color theme="7" tint="-0.249977111117893"/>
      <name val="Times New Roman"/>
      <family val="1"/>
    </font>
    <font>
      <sz val="50"/>
      <color rgb="FFFFFF00"/>
      <name val="Times New Roman"/>
      <family val="1"/>
    </font>
    <font>
      <b/>
      <sz val="50"/>
      <color theme="1"/>
      <name val="Calibri"/>
      <family val="2"/>
      <scheme val="minor"/>
    </font>
    <font>
      <b/>
      <sz val="72"/>
      <color rgb="FFFF0000"/>
      <name val="Times New Roman"/>
      <family val="1"/>
    </font>
    <font>
      <b/>
      <sz val="50"/>
      <color rgb="FFFF0000"/>
      <name val="Times New Roman"/>
      <family val="1"/>
    </font>
    <font>
      <sz val="45"/>
      <color rgb="FFFF0000"/>
      <name val="Times New Roman"/>
      <family val="1"/>
    </font>
    <font>
      <sz val="35"/>
      <name val="Times New Roman"/>
      <family val="1"/>
    </font>
  </fonts>
  <fills count="60">
    <fill>
      <patternFill patternType="none"/>
    </fill>
    <fill>
      <patternFill patternType="gray125"/>
    </fill>
    <fill>
      <patternFill patternType="solid">
        <fgColor theme="0"/>
        <bgColor indexed="64"/>
      </patternFill>
    </fill>
    <fill>
      <patternFill patternType="solid">
        <fgColor rgb="FFFFCCFF"/>
        <bgColor indexed="64"/>
      </patternFill>
    </fill>
    <fill>
      <patternFill patternType="solid">
        <fgColor rgb="FF00FFFF"/>
        <bgColor indexed="64"/>
      </patternFill>
    </fill>
    <fill>
      <patternFill patternType="solid">
        <fgColor theme="6" tint="0.79995117038483843"/>
        <bgColor indexed="64"/>
      </patternFill>
    </fill>
    <fill>
      <patternFill patternType="solid">
        <fgColor theme="6" tint="0.59999389629810485"/>
        <bgColor indexed="64"/>
      </patternFill>
    </fill>
    <fill>
      <patternFill patternType="solid">
        <fgColor rgb="FF99FF99"/>
        <bgColor indexed="64"/>
      </patternFill>
    </fill>
    <fill>
      <patternFill patternType="solid">
        <fgColor theme="2" tint="-0.249977111117893"/>
        <bgColor indexed="64"/>
      </patternFill>
    </fill>
    <fill>
      <patternFill patternType="solid">
        <fgColor indexed="9"/>
        <bgColor indexed="64"/>
      </patternFill>
    </fill>
    <fill>
      <patternFill patternType="solid">
        <fgColor rgb="FFFFFF00"/>
        <bgColor indexed="64"/>
      </patternFill>
    </fill>
    <fill>
      <patternFill patternType="solid">
        <fgColor theme="9" tint="0.59999389629810485"/>
        <bgColor indexed="64"/>
      </patternFill>
    </fill>
    <fill>
      <patternFill patternType="solid">
        <fgColor rgb="FFFFC000"/>
        <bgColor indexed="64"/>
      </patternFill>
    </fill>
    <fill>
      <patternFill patternType="solid">
        <fgColor rgb="FFFF0000"/>
        <bgColor indexed="64"/>
      </patternFill>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2"/>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rgb="FF92D05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8" tint="0.59999389629810485"/>
        <bgColor indexed="64"/>
      </patternFill>
    </fill>
  </fills>
  <borders count="46">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right/>
      <top/>
      <bottom style="medium">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n">
        <color auto="1"/>
      </bottom>
      <diagonal/>
    </border>
    <border>
      <left/>
      <right/>
      <top style="thin">
        <color auto="1"/>
      </top>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top style="thin">
        <color indexed="64"/>
      </top>
      <bottom style="thin">
        <color indexed="64"/>
      </bottom>
      <diagonal/>
    </border>
    <border>
      <left/>
      <right/>
      <top/>
      <bottom style="medium">
        <color indexed="64"/>
      </bottom>
      <diagonal/>
    </border>
    <border>
      <left/>
      <right/>
      <top style="thin">
        <color indexed="64"/>
      </top>
      <bottom/>
      <diagonal/>
    </border>
    <border>
      <left style="medium">
        <color indexed="64"/>
      </left>
      <right style="medium">
        <color indexed="64"/>
      </right>
      <top/>
      <bottom style="medium">
        <color indexed="64"/>
      </bottom>
      <diagonal/>
    </border>
    <border>
      <left/>
      <right style="thin">
        <color auto="1"/>
      </right>
      <top style="thin">
        <color auto="1"/>
      </top>
      <bottom/>
      <diagonal/>
    </border>
    <border>
      <left/>
      <right style="thin">
        <color auto="1"/>
      </right>
      <top/>
      <bottom style="thin">
        <color auto="1"/>
      </bottom>
      <diagonal/>
    </border>
    <border>
      <left/>
      <right style="thin">
        <color auto="1"/>
      </right>
      <top/>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style="medium">
        <color indexed="64"/>
      </bottom>
      <diagonal/>
    </border>
  </borders>
  <cellStyleXfs count="5997">
    <xf numFmtId="0" fontId="0" fillId="0" borderId="0"/>
    <xf numFmtId="165" fontId="102" fillId="0" borderId="0" applyFont="0" applyFill="0" applyBorder="0" applyAlignment="0" applyProtection="0"/>
    <xf numFmtId="9" fontId="102" fillId="0" borderId="0" applyFont="0" applyFill="0" applyBorder="0" applyAlignment="0" applyProtection="0"/>
    <xf numFmtId="0" fontId="50" fillId="0" borderId="0"/>
    <xf numFmtId="0" fontId="50" fillId="0" borderId="0"/>
    <xf numFmtId="0" fontId="51"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1"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1"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1"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1" fillId="18" borderId="0" applyNumberFormat="0" applyBorder="0" applyAlignment="0" applyProtection="0"/>
    <xf numFmtId="0" fontId="52" fillId="18" borderId="0" applyNumberFormat="0" applyBorder="0" applyAlignment="0" applyProtection="0"/>
    <xf numFmtId="0" fontId="51" fillId="19" borderId="0" applyNumberFormat="0" applyBorder="0" applyAlignment="0" applyProtection="0"/>
    <xf numFmtId="0" fontId="52" fillId="19" borderId="0" applyNumberFormat="0" applyBorder="0" applyAlignment="0" applyProtection="0"/>
    <xf numFmtId="0" fontId="51" fillId="20" borderId="0" applyNumberFormat="0" applyBorder="0" applyAlignment="0" applyProtection="0"/>
    <xf numFmtId="0" fontId="52" fillId="20" borderId="0" applyNumberFormat="0" applyBorder="0" applyAlignment="0" applyProtection="0"/>
    <xf numFmtId="0" fontId="51" fillId="21" borderId="0" applyNumberFormat="0" applyBorder="0" applyAlignment="0" applyProtection="0"/>
    <xf numFmtId="0" fontId="52" fillId="21" borderId="0" applyNumberFormat="0" applyBorder="0" applyAlignment="0" applyProtection="0"/>
    <xf numFmtId="0" fontId="51" fillId="22" borderId="0" applyNumberFormat="0" applyBorder="0" applyAlignment="0" applyProtection="0"/>
    <xf numFmtId="0" fontId="52" fillId="22" borderId="0" applyNumberFormat="0" applyBorder="0" applyAlignment="0" applyProtection="0"/>
    <xf numFmtId="0" fontId="52" fillId="22" borderId="0" applyNumberFormat="0" applyBorder="0" applyAlignment="0" applyProtection="0"/>
    <xf numFmtId="0" fontId="51" fillId="17" borderId="0" applyNumberFormat="0" applyBorder="0" applyAlignment="0" applyProtection="0"/>
    <xf numFmtId="0" fontId="52" fillId="17" borderId="0" applyNumberFormat="0" applyBorder="0" applyAlignment="0" applyProtection="0"/>
    <xf numFmtId="0" fontId="51" fillId="20" borderId="0" applyNumberFormat="0" applyBorder="0" applyAlignment="0" applyProtection="0"/>
    <xf numFmtId="0" fontId="52" fillId="20" borderId="0" applyNumberFormat="0" applyBorder="0" applyAlignment="0" applyProtection="0"/>
    <xf numFmtId="0" fontId="51" fillId="23" borderId="0" applyNumberFormat="0" applyBorder="0" applyAlignment="0" applyProtection="0"/>
    <xf numFmtId="0" fontId="52" fillId="23" borderId="0" applyNumberFormat="0" applyBorder="0" applyAlignment="0" applyProtection="0"/>
    <xf numFmtId="0" fontId="53" fillId="24" borderId="0" applyNumberFormat="0" applyBorder="0" applyAlignment="0" applyProtection="0"/>
    <xf numFmtId="0" fontId="54" fillId="24" borderId="0" applyNumberFormat="0" applyBorder="0" applyAlignment="0" applyProtection="0"/>
    <xf numFmtId="0" fontId="53" fillId="21" borderId="0" applyNumberFormat="0" applyBorder="0" applyAlignment="0" applyProtection="0"/>
    <xf numFmtId="0" fontId="54" fillId="21" borderId="0" applyNumberFormat="0" applyBorder="0" applyAlignment="0" applyProtection="0"/>
    <xf numFmtId="0" fontId="53" fillId="22" borderId="0" applyNumberFormat="0" applyBorder="0" applyAlignment="0" applyProtection="0"/>
    <xf numFmtId="0" fontId="54" fillId="22" borderId="0" applyNumberFormat="0" applyBorder="0" applyAlignment="0" applyProtection="0"/>
    <xf numFmtId="0" fontId="54" fillId="22" borderId="0" applyNumberFormat="0" applyBorder="0" applyAlignment="0" applyProtection="0"/>
    <xf numFmtId="0" fontId="53" fillId="25" borderId="0" applyNumberFormat="0" applyBorder="0" applyAlignment="0" applyProtection="0"/>
    <xf numFmtId="0" fontId="54" fillId="25" borderId="0" applyNumberFormat="0" applyBorder="0" applyAlignment="0" applyProtection="0"/>
    <xf numFmtId="0" fontId="54" fillId="25" borderId="0" applyNumberFormat="0" applyBorder="0" applyAlignment="0" applyProtection="0"/>
    <xf numFmtId="0" fontId="53" fillId="26" borderId="0" applyNumberFormat="0" applyBorder="0" applyAlignment="0" applyProtection="0"/>
    <xf numFmtId="0" fontId="54" fillId="26" borderId="0" applyNumberFormat="0" applyBorder="0" applyAlignment="0" applyProtection="0"/>
    <xf numFmtId="0" fontId="53" fillId="27" borderId="0" applyNumberFormat="0" applyBorder="0" applyAlignment="0" applyProtection="0"/>
    <xf numFmtId="0" fontId="54" fillId="27" borderId="0" applyNumberFormat="0" applyBorder="0" applyAlignment="0" applyProtection="0"/>
    <xf numFmtId="0" fontId="54" fillId="27" borderId="0" applyNumberFormat="0" applyBorder="0" applyAlignment="0" applyProtection="0"/>
    <xf numFmtId="0" fontId="53" fillId="28" borderId="0" applyNumberFormat="0" applyBorder="0" applyAlignment="0" applyProtection="0"/>
    <xf numFmtId="0" fontId="54" fillId="28" borderId="0" applyNumberFormat="0" applyBorder="0" applyAlignment="0" applyProtection="0"/>
    <xf numFmtId="0" fontId="53" fillId="29" borderId="0" applyNumberFormat="0" applyBorder="0" applyAlignment="0" applyProtection="0"/>
    <xf numFmtId="0" fontId="54" fillId="29" borderId="0" applyNumberFormat="0" applyBorder="0" applyAlignment="0" applyProtection="0"/>
    <xf numFmtId="0" fontId="53" fillId="30" borderId="0" applyNumberFormat="0" applyBorder="0" applyAlignment="0" applyProtection="0"/>
    <xf numFmtId="0" fontId="54" fillId="30" borderId="0" applyNumberFormat="0" applyBorder="0" applyAlignment="0" applyProtection="0"/>
    <xf numFmtId="0" fontId="53" fillId="25" borderId="0" applyNumberFormat="0" applyBorder="0" applyAlignment="0" applyProtection="0"/>
    <xf numFmtId="0" fontId="54" fillId="25" borderId="0" applyNumberFormat="0" applyBorder="0" applyAlignment="0" applyProtection="0"/>
    <xf numFmtId="0" fontId="53" fillId="26" borderId="0" applyNumberFormat="0" applyBorder="0" applyAlignment="0" applyProtection="0"/>
    <xf numFmtId="0" fontId="54" fillId="26" borderId="0" applyNumberFormat="0" applyBorder="0" applyAlignment="0" applyProtection="0"/>
    <xf numFmtId="0" fontId="53" fillId="31" borderId="0" applyNumberFormat="0" applyBorder="0" applyAlignment="0" applyProtection="0"/>
    <xf numFmtId="0" fontId="54" fillId="31" borderId="0" applyNumberFormat="0" applyBorder="0" applyAlignment="0" applyProtection="0"/>
    <xf numFmtId="0" fontId="55" fillId="15" borderId="0" applyNumberFormat="0" applyBorder="0" applyAlignment="0" applyProtection="0"/>
    <xf numFmtId="0" fontId="56" fillId="15" borderId="0" applyNumberFormat="0" applyBorder="0" applyAlignment="0" applyProtection="0"/>
    <xf numFmtId="0" fontId="57" fillId="32" borderId="12" applyNumberFormat="0" applyAlignment="0" applyProtection="0"/>
    <xf numFmtId="0" fontId="58" fillId="32" borderId="12" applyNumberFormat="0" applyAlignment="0" applyProtection="0"/>
    <xf numFmtId="0" fontId="59" fillId="0" borderId="0"/>
    <xf numFmtId="0" fontId="60" fillId="33" borderId="13" applyNumberFormat="0" applyAlignment="0" applyProtection="0"/>
    <xf numFmtId="0" fontId="61" fillId="33" borderId="13" applyNumberFormat="0" applyAlignment="0" applyProtection="0"/>
    <xf numFmtId="5" fontId="51"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63"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63"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43" fontId="62"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43" fontId="63"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51"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5" fontId="51"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166" fontId="64" fillId="0" borderId="0">
      <alignment horizontal="center"/>
    </xf>
    <xf numFmtId="44" fontId="62" fillId="0" borderId="0" applyFont="0" applyFill="0" applyBorder="0" applyAlignment="0" applyProtection="0"/>
    <xf numFmtId="44" fontId="62" fillId="0" borderId="0" applyFont="0" applyFill="0" applyBorder="0" applyAlignment="0" applyProtection="0"/>
    <xf numFmtId="44" fontId="62" fillId="0" borderId="0" applyFont="0" applyFill="0" applyBorder="0" applyAlignment="0" applyProtection="0"/>
    <xf numFmtId="2" fontId="63" fillId="0" borderId="0">
      <alignment horizontal="justify"/>
    </xf>
    <xf numFmtId="167" fontId="62" fillId="0" borderId="0">
      <protection locked="0"/>
    </xf>
    <xf numFmtId="0" fontId="65" fillId="0" borderId="0" applyNumberFormat="0" applyFill="0" applyBorder="0" applyAlignment="0" applyProtection="0"/>
    <xf numFmtId="0" fontId="66" fillId="0" borderId="0" applyNumberFormat="0" applyFill="0" applyBorder="0" applyAlignment="0" applyProtection="0"/>
    <xf numFmtId="167" fontId="62" fillId="0" borderId="0">
      <protection locked="0"/>
    </xf>
    <xf numFmtId="167" fontId="62" fillId="0" borderId="0">
      <protection locked="0"/>
    </xf>
    <xf numFmtId="167" fontId="62" fillId="0" borderId="0">
      <protection locked="0"/>
    </xf>
    <xf numFmtId="167" fontId="62" fillId="0" borderId="0">
      <protection locked="0"/>
    </xf>
    <xf numFmtId="167" fontId="62" fillId="0" borderId="0">
      <protection locked="0"/>
    </xf>
    <xf numFmtId="167" fontId="62" fillId="0" borderId="0">
      <protection locked="0"/>
    </xf>
    <xf numFmtId="167" fontId="62" fillId="0" borderId="0">
      <protection locked="0"/>
    </xf>
    <xf numFmtId="167" fontId="62" fillId="0" borderId="0">
      <protection locked="0"/>
    </xf>
    <xf numFmtId="0" fontId="67" fillId="16" borderId="0" applyNumberFormat="0" applyBorder="0" applyAlignment="0" applyProtection="0"/>
    <xf numFmtId="0" fontId="68" fillId="16" borderId="0" applyNumberFormat="0" applyBorder="0" applyAlignment="0" applyProtection="0"/>
    <xf numFmtId="38" fontId="69" fillId="9" borderId="0" applyNumberFormat="0" applyBorder="0" applyAlignment="0" applyProtection="0"/>
    <xf numFmtId="0" fontId="70" fillId="0" borderId="0">
      <alignment horizontal="left"/>
    </xf>
    <xf numFmtId="0" fontId="71" fillId="0" borderId="14" applyNumberFormat="0" applyFill="0" applyAlignment="0" applyProtection="0"/>
    <xf numFmtId="0" fontId="72" fillId="0" borderId="14" applyNumberFormat="0" applyFill="0" applyAlignment="0" applyProtection="0"/>
    <xf numFmtId="0" fontId="73" fillId="0" borderId="15" applyNumberFormat="0" applyFill="0" applyAlignment="0" applyProtection="0"/>
    <xf numFmtId="0" fontId="74" fillId="0" borderId="15" applyNumberFormat="0" applyFill="0" applyAlignment="0" applyProtection="0"/>
    <xf numFmtId="0" fontId="75" fillId="0" borderId="16" applyNumberFormat="0" applyFill="0" applyAlignment="0" applyProtection="0"/>
    <xf numFmtId="0" fontId="76" fillId="0" borderId="16" applyNumberFormat="0" applyFill="0" applyAlignment="0" applyProtection="0"/>
    <xf numFmtId="0" fontId="75" fillId="0" borderId="0" applyNumberFormat="0" applyFill="0" applyBorder="0" applyAlignment="0" applyProtection="0"/>
    <xf numFmtId="0" fontId="76" fillId="0" borderId="0" applyNumberFormat="0" applyFill="0" applyBorder="0" applyAlignment="0" applyProtection="0"/>
    <xf numFmtId="167" fontId="62" fillId="0" borderId="0">
      <protection locked="0"/>
    </xf>
    <xf numFmtId="167" fontId="62" fillId="0" borderId="0">
      <protection locked="0"/>
    </xf>
    <xf numFmtId="0" fontId="77" fillId="0" borderId="0" applyNumberFormat="0" applyFill="0" applyBorder="0" applyAlignment="0" applyProtection="0">
      <alignment vertical="top"/>
      <protection locked="0"/>
    </xf>
    <xf numFmtId="0" fontId="78" fillId="0" borderId="0" applyNumberFormat="0" applyFill="0" applyBorder="0" applyAlignment="0" applyProtection="0">
      <alignment vertical="top"/>
      <protection locked="0"/>
    </xf>
    <xf numFmtId="10" fontId="69" fillId="9" borderId="4" applyNumberFormat="0" applyBorder="0" applyAlignment="0" applyProtection="0"/>
    <xf numFmtId="0" fontId="79" fillId="19" borderId="12" applyNumberFormat="0" applyAlignment="0" applyProtection="0"/>
    <xf numFmtId="0" fontId="80" fillId="19" borderId="12" applyNumberFormat="0" applyAlignment="0" applyProtection="0"/>
    <xf numFmtId="0" fontId="62" fillId="0" borderId="6"/>
    <xf numFmtId="0" fontId="62" fillId="0" borderId="6"/>
    <xf numFmtId="0" fontId="62" fillId="0" borderId="6"/>
    <xf numFmtId="0" fontId="62" fillId="0" borderId="6"/>
    <xf numFmtId="0" fontId="81" fillId="0" borderId="17" applyNumberFormat="0" applyFill="0" applyAlignment="0" applyProtection="0"/>
    <xf numFmtId="0" fontId="82" fillId="0" borderId="17" applyNumberFormat="0" applyFill="0" applyAlignment="0" applyProtection="0"/>
    <xf numFmtId="0" fontId="83" fillId="0" borderId="18"/>
    <xf numFmtId="0" fontId="84" fillId="34" borderId="0" applyNumberFormat="0" applyBorder="0" applyAlignment="0" applyProtection="0"/>
    <xf numFmtId="0" fontId="85" fillId="34" borderId="0" applyNumberFormat="0" applyBorder="0" applyAlignment="0" applyProtection="0"/>
    <xf numFmtId="168" fontId="86" fillId="0" borderId="0"/>
    <xf numFmtId="0" fontId="62" fillId="0" borderId="0"/>
    <xf numFmtId="0" fontId="6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1"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1"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6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1"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6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6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1"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1"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1"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1"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1" fillId="0" borderId="0"/>
    <xf numFmtId="0" fontId="51"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1"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1" fillId="0" borderId="0"/>
    <xf numFmtId="0" fontId="102" fillId="0" borderId="0"/>
    <xf numFmtId="0" fontId="102" fillId="0" borderId="0"/>
    <xf numFmtId="0" fontId="102" fillId="0" borderId="0"/>
    <xf numFmtId="0" fontId="6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1"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1" fillId="0" borderId="0"/>
    <xf numFmtId="0" fontId="51"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1" fillId="0" borderId="0"/>
    <xf numFmtId="0" fontId="102" fillId="0" borderId="0"/>
    <xf numFmtId="0" fontId="102" fillId="0" borderId="0"/>
    <xf numFmtId="0" fontId="102" fillId="0" borderId="0"/>
    <xf numFmtId="0" fontId="102" fillId="0" borderId="0"/>
    <xf numFmtId="0" fontId="51" fillId="0" borderId="0"/>
    <xf numFmtId="0" fontId="102" fillId="0" borderId="0"/>
    <xf numFmtId="0" fontId="102" fillId="0" borderId="0"/>
    <xf numFmtId="0" fontId="51" fillId="0" borderId="0"/>
    <xf numFmtId="0" fontId="62" fillId="0" borderId="0"/>
    <xf numFmtId="0" fontId="51" fillId="0" borderId="0"/>
    <xf numFmtId="0" fontId="51" fillId="0" borderId="0"/>
    <xf numFmtId="0" fontId="51" fillId="0" borderId="0"/>
    <xf numFmtId="0" fontId="51" fillId="0" borderId="0"/>
    <xf numFmtId="0" fontId="51" fillId="0" borderId="0"/>
    <xf numFmtId="0" fontId="51" fillId="0" borderId="0"/>
    <xf numFmtId="0" fontId="102" fillId="0" borderId="0"/>
    <xf numFmtId="0" fontId="62" fillId="0" borderId="0"/>
    <xf numFmtId="0" fontId="62" fillId="0" borderId="0"/>
    <xf numFmtId="0" fontId="63" fillId="0" borderId="0"/>
    <xf numFmtId="0" fontId="63" fillId="0" borderId="0"/>
    <xf numFmtId="0" fontId="63" fillId="0" borderId="0"/>
    <xf numFmtId="0" fontId="63" fillId="0" borderId="0"/>
    <xf numFmtId="0" fontId="62"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62" fillId="0" borderId="0"/>
    <xf numFmtId="0" fontId="62" fillId="0" borderId="0"/>
    <xf numFmtId="0" fontId="62" fillId="0" borderId="0"/>
    <xf numFmtId="0" fontId="62" fillId="0" borderId="0"/>
    <xf numFmtId="0" fontId="51" fillId="0" borderId="0"/>
    <xf numFmtId="0" fontId="51" fillId="0" borderId="0"/>
    <xf numFmtId="0" fontId="51" fillId="0" borderId="0"/>
    <xf numFmtId="0" fontId="51" fillId="0" borderId="0"/>
    <xf numFmtId="0" fontId="51" fillId="0" borderId="0"/>
    <xf numFmtId="0" fontId="62" fillId="0" borderId="0"/>
    <xf numFmtId="0" fontId="62" fillId="0" borderId="0"/>
    <xf numFmtId="0" fontId="51" fillId="0" borderId="0"/>
    <xf numFmtId="0" fontId="51" fillId="0" borderId="0"/>
    <xf numFmtId="0" fontId="51" fillId="0" borderId="0"/>
    <xf numFmtId="0" fontId="51" fillId="0" borderId="0"/>
    <xf numFmtId="0" fontId="51" fillId="0" borderId="0"/>
    <xf numFmtId="0" fontId="62" fillId="0" borderId="0"/>
    <xf numFmtId="0" fontId="102" fillId="0" borderId="0"/>
    <xf numFmtId="0" fontId="102" fillId="0" borderId="0"/>
    <xf numFmtId="0" fontId="51" fillId="0" borderId="0"/>
    <xf numFmtId="0" fontId="102" fillId="0" borderId="0"/>
    <xf numFmtId="0" fontId="51" fillId="0" borderId="0"/>
    <xf numFmtId="0" fontId="51" fillId="0" borderId="0"/>
    <xf numFmtId="0" fontId="51" fillId="0" borderId="0"/>
    <xf numFmtId="0" fontId="51" fillId="0" borderId="0"/>
    <xf numFmtId="0" fontId="51" fillId="0" borderId="0"/>
    <xf numFmtId="0" fontId="102" fillId="0" borderId="0"/>
    <xf numFmtId="0" fontId="102" fillId="0" borderId="0"/>
    <xf numFmtId="0" fontId="51" fillId="0" borderId="0"/>
    <xf numFmtId="0" fontId="87"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51" fillId="0" borderId="0"/>
    <xf numFmtId="0" fontId="87" fillId="0" borderId="0"/>
    <xf numFmtId="0" fontId="63" fillId="0" borderId="0"/>
    <xf numFmtId="0" fontId="63" fillId="0" borderId="0"/>
    <xf numFmtId="0" fontId="63" fillId="0" borderId="0"/>
    <xf numFmtId="0" fontId="63" fillId="0" borderId="0"/>
    <xf numFmtId="0" fontId="63" fillId="0" borderId="0"/>
    <xf numFmtId="0" fontId="62" fillId="0" borderId="0"/>
    <xf numFmtId="0" fontId="62" fillId="0" borderId="0"/>
    <xf numFmtId="0" fontId="62" fillId="0" borderId="0"/>
    <xf numFmtId="0" fontId="102" fillId="0" borderId="0"/>
    <xf numFmtId="0" fontId="102" fillId="0" borderId="0"/>
    <xf numFmtId="0" fontId="102" fillId="0" borderId="0"/>
    <xf numFmtId="0" fontId="102" fillId="0" borderId="0"/>
    <xf numFmtId="0" fontId="63" fillId="0" borderId="0"/>
    <xf numFmtId="0" fontId="63" fillId="0" borderId="0"/>
    <xf numFmtId="0" fontId="63" fillId="0" borderId="0"/>
    <xf numFmtId="0" fontId="63" fillId="0" borderId="0"/>
    <xf numFmtId="0" fontId="62" fillId="0" borderId="0"/>
    <xf numFmtId="0" fontId="62" fillId="0" borderId="0"/>
    <xf numFmtId="0" fontId="62" fillId="0" borderId="0"/>
    <xf numFmtId="0" fontId="62" fillId="0" borderId="0"/>
    <xf numFmtId="0" fontId="63" fillId="0" borderId="0"/>
    <xf numFmtId="0" fontId="63" fillId="0" borderId="0"/>
    <xf numFmtId="0" fontId="62" fillId="0" borderId="0"/>
    <xf numFmtId="0" fontId="62" fillId="0" borderId="0"/>
    <xf numFmtId="0" fontId="62" fillId="0" borderId="0"/>
    <xf numFmtId="0" fontId="62" fillId="0" borderId="0"/>
    <xf numFmtId="0" fontId="62" fillId="0" borderId="0"/>
    <xf numFmtId="0" fontId="62" fillId="0" borderId="0"/>
    <xf numFmtId="0" fontId="63" fillId="0" borderId="0"/>
    <xf numFmtId="0" fontId="63" fillId="0" borderId="0"/>
    <xf numFmtId="0" fontId="63"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3" fillId="0" borderId="0"/>
    <xf numFmtId="0" fontId="63" fillId="0" borderId="0"/>
    <xf numFmtId="0" fontId="63" fillId="0" borderId="0"/>
    <xf numFmtId="0" fontId="63" fillId="0" borderId="0"/>
    <xf numFmtId="0" fontId="6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1"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3"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3" fillId="0" borderId="0"/>
    <xf numFmtId="0" fontId="63" fillId="0" borderId="0"/>
    <xf numFmtId="0" fontId="63"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alignment vertical="center"/>
    </xf>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1"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1"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1"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1"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1"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1"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1"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3" fillId="0" borderId="0"/>
    <xf numFmtId="0" fontId="62" fillId="0" borderId="0"/>
    <xf numFmtId="0" fontId="62" fillId="0" borderId="0"/>
    <xf numFmtId="0" fontId="62" fillId="0" borderId="0"/>
    <xf numFmtId="0" fontId="62" fillId="0" borderId="0"/>
    <xf numFmtId="0" fontId="62" fillId="0" borderId="0"/>
    <xf numFmtId="0" fontId="63" fillId="0" borderId="0"/>
    <xf numFmtId="0" fontId="62" fillId="0" borderId="0"/>
    <xf numFmtId="0" fontId="62" fillId="0" borderId="0"/>
    <xf numFmtId="0" fontId="62" fillId="0" borderId="0"/>
    <xf numFmtId="0" fontId="62" fillId="0" borderId="0"/>
    <xf numFmtId="0" fontId="62" fillId="0" borderId="0"/>
    <xf numFmtId="0" fontId="88" fillId="0" borderId="0"/>
    <xf numFmtId="0" fontId="62" fillId="0" borderId="0"/>
    <xf numFmtId="0" fontId="62" fillId="0" borderId="0"/>
    <xf numFmtId="0" fontId="62" fillId="0" borderId="0"/>
    <xf numFmtId="0" fontId="62" fillId="0" borderId="0"/>
    <xf numFmtId="0" fontId="62" fillId="0" borderId="0"/>
    <xf numFmtId="0" fontId="88" fillId="0" borderId="0"/>
    <xf numFmtId="0" fontId="62" fillId="0" borderId="0"/>
    <xf numFmtId="0" fontId="62" fillId="0" borderId="0"/>
    <xf numFmtId="0" fontId="62" fillId="0" borderId="0"/>
    <xf numFmtId="0" fontId="62" fillId="0" borderId="0"/>
    <xf numFmtId="0" fontId="62" fillId="0" borderId="0"/>
    <xf numFmtId="0" fontId="63" fillId="0" borderId="0"/>
    <xf numFmtId="0" fontId="6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1" fillId="0" borderId="0"/>
    <xf numFmtId="0" fontId="51" fillId="0" borderId="0"/>
    <xf numFmtId="0" fontId="51" fillId="0" borderId="0"/>
    <xf numFmtId="0" fontId="51" fillId="0" borderId="0"/>
    <xf numFmtId="0" fontId="51" fillId="0" borderId="0"/>
    <xf numFmtId="0" fontId="51" fillId="0" borderId="0"/>
    <xf numFmtId="0" fontId="62" fillId="0" borderId="0"/>
    <xf numFmtId="0" fontId="51" fillId="0" borderId="0"/>
    <xf numFmtId="0" fontId="51" fillId="0" borderId="0"/>
    <xf numFmtId="0" fontId="51" fillId="0" borderId="0"/>
    <xf numFmtId="0" fontId="51" fillId="0" borderId="0"/>
    <xf numFmtId="0" fontId="51" fillId="0" borderId="0"/>
    <xf numFmtId="0" fontId="51" fillId="0" borderId="0"/>
    <xf numFmtId="0" fontId="62" fillId="0" borderId="0"/>
    <xf numFmtId="0" fontId="51" fillId="0" borderId="0"/>
    <xf numFmtId="0" fontId="51" fillId="0" borderId="0"/>
    <xf numFmtId="0" fontId="51" fillId="0" borderId="0"/>
    <xf numFmtId="0" fontId="51" fillId="0" borderId="0"/>
    <xf numFmtId="0" fontId="51" fillId="0" borderId="0"/>
    <xf numFmtId="0" fontId="51" fillId="0" borderId="0"/>
    <xf numFmtId="0" fontId="102" fillId="0" borderId="0"/>
    <xf numFmtId="0" fontId="51" fillId="0" borderId="0"/>
    <xf numFmtId="0" fontId="51" fillId="0" borderId="0"/>
    <xf numFmtId="0" fontId="51" fillId="0" borderId="0"/>
    <xf numFmtId="0" fontId="51" fillId="0" borderId="0"/>
    <xf numFmtId="0" fontId="51" fillId="0" borderId="0"/>
    <xf numFmtId="0" fontId="51" fillId="0" borderId="0"/>
    <xf numFmtId="0" fontId="62" fillId="0" borderId="0"/>
    <xf numFmtId="0" fontId="102" fillId="0" borderId="0"/>
    <xf numFmtId="0" fontId="102"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102" fillId="0" borderId="0"/>
    <xf numFmtId="0" fontId="102" fillId="0" borderId="0"/>
    <xf numFmtId="0" fontId="62" fillId="0" borderId="0"/>
    <xf numFmtId="0" fontId="102" fillId="0" borderId="0"/>
    <xf numFmtId="0" fontId="102" fillId="0" borderId="0"/>
    <xf numFmtId="0" fontId="51"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1"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1"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1" fillId="0" borderId="0"/>
    <xf numFmtId="0" fontId="102" fillId="0" borderId="0"/>
    <xf numFmtId="0" fontId="102" fillId="0" borderId="0"/>
    <xf numFmtId="0" fontId="102" fillId="0" borderId="0"/>
    <xf numFmtId="0" fontId="102" fillId="0" borderId="0"/>
    <xf numFmtId="0" fontId="51" fillId="0" borderId="0"/>
    <xf numFmtId="0" fontId="51" fillId="0" borderId="0"/>
    <xf numFmtId="0" fontId="102" fillId="0" borderId="0"/>
    <xf numFmtId="0" fontId="102" fillId="0" borderId="0"/>
    <xf numFmtId="0" fontId="62" fillId="0" borderId="0"/>
    <xf numFmtId="0" fontId="51"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1" fillId="0" borderId="0"/>
    <xf numFmtId="0" fontId="51" fillId="0" borderId="0"/>
    <xf numFmtId="0" fontId="51" fillId="0" borderId="0"/>
    <xf numFmtId="0" fontId="51" fillId="0" borderId="0"/>
    <xf numFmtId="0" fontId="51" fillId="0" borderId="0"/>
    <xf numFmtId="0" fontId="63" fillId="0" borderId="0"/>
    <xf numFmtId="0" fontId="51" fillId="0" borderId="0"/>
    <xf numFmtId="0" fontId="51" fillId="0" borderId="0"/>
    <xf numFmtId="0" fontId="51" fillId="0" borderId="0"/>
    <xf numFmtId="0" fontId="51" fillId="0" borderId="0"/>
    <xf numFmtId="0" fontId="51" fillId="0" borderId="0"/>
    <xf numFmtId="0" fontId="51" fillId="0" borderId="0"/>
    <xf numFmtId="0" fontId="62" fillId="0" borderId="0"/>
    <xf numFmtId="0" fontId="51" fillId="0" borderId="0"/>
    <xf numFmtId="0" fontId="51" fillId="0" borderId="0"/>
    <xf numFmtId="0" fontId="51" fillId="0" borderId="0"/>
    <xf numFmtId="0" fontId="51" fillId="0" borderId="0"/>
    <xf numFmtId="0" fontId="51" fillId="0" borderId="0"/>
    <xf numFmtId="0" fontId="51" fillId="0" borderId="0"/>
    <xf numFmtId="0" fontId="102" fillId="0" borderId="0"/>
    <xf numFmtId="0" fontId="51" fillId="0" borderId="0"/>
    <xf numFmtId="0" fontId="51" fillId="0" borderId="0"/>
    <xf numFmtId="0" fontId="51" fillId="0" borderId="0"/>
    <xf numFmtId="0" fontId="51" fillId="0" borderId="0"/>
    <xf numFmtId="0" fontId="51" fillId="0" borderId="0"/>
    <xf numFmtId="0" fontId="51" fillId="0" borderId="0"/>
    <xf numFmtId="0" fontId="62" fillId="0" borderId="0"/>
    <xf numFmtId="0" fontId="62" fillId="0" borderId="0"/>
    <xf numFmtId="0" fontId="62" fillId="0" borderId="0"/>
    <xf numFmtId="0" fontId="62" fillId="0" borderId="0"/>
    <xf numFmtId="0" fontId="62" fillId="0" borderId="0"/>
    <xf numFmtId="0" fontId="102" fillId="0" borderId="0"/>
    <xf numFmtId="0" fontId="102" fillId="0" borderId="0"/>
    <xf numFmtId="0" fontId="102" fillId="0" borderId="0"/>
    <xf numFmtId="0" fontId="102" fillId="0" borderId="0"/>
    <xf numFmtId="0" fontId="102" fillId="0" borderId="0"/>
    <xf numFmtId="0" fontId="89"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6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90"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51"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91" fillId="0" borderId="0"/>
    <xf numFmtId="0" fontId="89" fillId="0" borderId="0"/>
    <xf numFmtId="0" fontId="62" fillId="0" borderId="0"/>
    <xf numFmtId="0" fontId="62" fillId="0" borderId="0"/>
    <xf numFmtId="0" fontId="62" fillId="0" borderId="0"/>
    <xf numFmtId="0" fontId="51" fillId="0" borderId="0"/>
    <xf numFmtId="0" fontId="62" fillId="0" borderId="0"/>
    <xf numFmtId="0" fontId="62" fillId="0" borderId="0"/>
    <xf numFmtId="0" fontId="62" fillId="0" borderId="0"/>
    <xf numFmtId="0" fontId="62" fillId="0" borderId="0"/>
    <xf numFmtId="0" fontId="51" fillId="0" borderId="0"/>
    <xf numFmtId="0" fontId="51" fillId="0" borderId="0"/>
    <xf numFmtId="0" fontId="51" fillId="0" borderId="0"/>
    <xf numFmtId="0" fontId="51" fillId="0" borderId="0"/>
    <xf numFmtId="0" fontId="51" fillId="0" borderId="0"/>
    <xf numFmtId="0" fontId="51" fillId="0" borderId="0"/>
    <xf numFmtId="0" fontId="63" fillId="0" borderId="0"/>
    <xf numFmtId="0" fontId="62"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88" fillId="0" borderId="0"/>
    <xf numFmtId="0" fontId="51" fillId="0" borderId="0"/>
    <xf numFmtId="0" fontId="102" fillId="0" borderId="0"/>
    <xf numFmtId="0" fontId="51"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51" fillId="0" borderId="0"/>
    <xf numFmtId="0" fontId="51" fillId="0" borderId="0"/>
    <xf numFmtId="0" fontId="51" fillId="0" borderId="0"/>
    <xf numFmtId="0" fontId="51" fillId="0" borderId="0"/>
    <xf numFmtId="0" fontId="51" fillId="0" borderId="0"/>
    <xf numFmtId="0" fontId="62" fillId="0" borderId="0"/>
    <xf numFmtId="0" fontId="6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63" fillId="0" borderId="0"/>
    <xf numFmtId="0" fontId="63" fillId="0" borderId="0"/>
    <xf numFmtId="0" fontId="63" fillId="0" borderId="0"/>
    <xf numFmtId="0" fontId="6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6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63"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9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63"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63"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alignment vertical="center"/>
    </xf>
    <xf numFmtId="0" fontId="62" fillId="0" borderId="0"/>
    <xf numFmtId="0" fontId="62" fillId="0" borderId="0"/>
    <xf numFmtId="0" fontId="62" fillId="0" borderId="0"/>
    <xf numFmtId="0" fontId="62" fillId="0" borderId="0"/>
    <xf numFmtId="0" fontId="51" fillId="0" borderId="0"/>
    <xf numFmtId="0" fontId="51" fillId="0" borderId="0"/>
    <xf numFmtId="0" fontId="51" fillId="0" borderId="0"/>
    <xf numFmtId="0" fontId="62" fillId="0" borderId="0"/>
    <xf numFmtId="0" fontId="51" fillId="0" borderId="0"/>
    <xf numFmtId="0" fontId="63" fillId="0" borderId="0"/>
    <xf numFmtId="0" fontId="62" fillId="0" borderId="0"/>
    <xf numFmtId="0" fontId="62" fillId="0" borderId="0"/>
    <xf numFmtId="0" fontId="62" fillId="0" borderId="0"/>
    <xf numFmtId="0" fontId="62" fillId="0" borderId="0"/>
    <xf numFmtId="0" fontId="62" fillId="0" borderId="0"/>
    <xf numFmtId="0" fontId="63" fillId="0" borderId="0"/>
    <xf numFmtId="0" fontId="63" fillId="0" borderId="0"/>
    <xf numFmtId="0" fontId="63" fillId="0" borderId="0"/>
    <xf numFmtId="0" fontId="63" fillId="0" borderId="0"/>
    <xf numFmtId="0" fontId="62" fillId="0" borderId="0"/>
    <xf numFmtId="0" fontId="62" fillId="0" borderId="0"/>
    <xf numFmtId="0" fontId="63" fillId="0" borderId="0"/>
    <xf numFmtId="0" fontId="62" fillId="0" borderId="0"/>
    <xf numFmtId="0" fontId="62" fillId="0" borderId="0"/>
    <xf numFmtId="0" fontId="63" fillId="0" borderId="0"/>
    <xf numFmtId="0" fontId="62" fillId="0" borderId="0"/>
    <xf numFmtId="0" fontId="62" fillId="0" borderId="0"/>
    <xf numFmtId="0" fontId="63" fillId="0" borderId="0"/>
    <xf numFmtId="0" fontId="62" fillId="0" borderId="0"/>
    <xf numFmtId="0" fontId="62" fillId="0" borderId="0"/>
    <xf numFmtId="0" fontId="51" fillId="0" borderId="0"/>
    <xf numFmtId="0" fontId="51" fillId="0" borderId="0"/>
    <xf numFmtId="0" fontId="62" fillId="0" borderId="0"/>
    <xf numFmtId="0" fontId="51" fillId="0" borderId="0"/>
    <xf numFmtId="0" fontId="62" fillId="0" borderId="0"/>
    <xf numFmtId="0" fontId="62" fillId="0" borderId="0"/>
    <xf numFmtId="0" fontId="62" fillId="0" borderId="0"/>
    <xf numFmtId="0" fontId="62" fillId="0" borderId="0"/>
    <xf numFmtId="0" fontId="62" fillId="0" borderId="0"/>
    <xf numFmtId="0" fontId="102" fillId="0" borderId="0"/>
    <xf numFmtId="0" fontId="51" fillId="0" borderId="0"/>
    <xf numFmtId="0" fontId="51" fillId="0" borderId="0"/>
    <xf numFmtId="0" fontId="62" fillId="0" borderId="0"/>
    <xf numFmtId="0" fontId="52" fillId="0" borderId="0">
      <alignment vertical="center"/>
    </xf>
    <xf numFmtId="0" fontId="63" fillId="0" borderId="0"/>
    <xf numFmtId="0" fontId="63" fillId="0" borderId="0"/>
    <xf numFmtId="0" fontId="51"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1" fillId="0" borderId="0"/>
    <xf numFmtId="0" fontId="51" fillId="0" borderId="0"/>
    <xf numFmtId="0" fontId="51" fillId="0" borderId="0"/>
    <xf numFmtId="0" fontId="93" fillId="0" borderId="0">
      <alignment vertical="center"/>
    </xf>
    <xf numFmtId="0" fontId="51" fillId="0" borderId="0"/>
    <xf numFmtId="0" fontId="51" fillId="0" borderId="0"/>
    <xf numFmtId="0" fontId="51" fillId="0" borderId="0"/>
    <xf numFmtId="0" fontId="51" fillId="0" borderId="0"/>
    <xf numFmtId="0" fontId="51" fillId="0" borderId="0"/>
    <xf numFmtId="0" fontId="63" fillId="0" borderId="0"/>
    <xf numFmtId="0" fontId="63" fillId="0" borderId="0"/>
    <xf numFmtId="0" fontId="6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63"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63" fillId="0" borderId="0"/>
    <xf numFmtId="0" fontId="62" fillId="0" borderId="0"/>
    <xf numFmtId="0" fontId="62" fillId="0" borderId="0"/>
    <xf numFmtId="0" fontId="63" fillId="0" borderId="0"/>
    <xf numFmtId="0" fontId="62" fillId="0" borderId="0"/>
    <xf numFmtId="0" fontId="62" fillId="0" borderId="0"/>
    <xf numFmtId="0" fontId="51"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51" fillId="0" borderId="0"/>
    <xf numFmtId="0" fontId="51"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63"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6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6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63" fillId="0" borderId="0"/>
    <xf numFmtId="0" fontId="63" fillId="0" borderId="0"/>
    <xf numFmtId="0" fontId="62" fillId="0" borderId="0"/>
    <xf numFmtId="0" fontId="62" fillId="0" borderId="0"/>
    <xf numFmtId="0" fontId="62" fillId="0" borderId="0"/>
    <xf numFmtId="0" fontId="62" fillId="0" borderId="0"/>
    <xf numFmtId="0" fontId="62" fillId="0" borderId="0"/>
    <xf numFmtId="0" fontId="62" fillId="0" borderId="0"/>
    <xf numFmtId="0" fontId="51" fillId="35" borderId="19" applyNumberFormat="0" applyFont="0" applyAlignment="0" applyProtection="0"/>
    <xf numFmtId="0" fontId="51" fillId="35" borderId="19" applyNumberFormat="0" applyFont="0" applyAlignment="0" applyProtection="0"/>
    <xf numFmtId="0" fontId="51" fillId="35" borderId="19" applyNumberFormat="0" applyFont="0" applyAlignment="0" applyProtection="0"/>
    <xf numFmtId="0" fontId="51" fillId="35" borderId="19" applyNumberFormat="0" applyFont="0" applyAlignment="0" applyProtection="0"/>
    <xf numFmtId="0" fontId="51" fillId="35" borderId="19" applyNumberFormat="0" applyFont="0" applyAlignment="0" applyProtection="0"/>
    <xf numFmtId="0" fontId="51" fillId="35" borderId="19" applyNumberFormat="0" applyFont="0" applyAlignment="0" applyProtection="0"/>
    <xf numFmtId="0" fontId="51" fillId="35" borderId="19" applyNumberFormat="0" applyFont="0" applyAlignment="0" applyProtection="0"/>
    <xf numFmtId="0" fontId="51" fillId="35" borderId="19" applyNumberFormat="0" applyFont="0" applyAlignment="0" applyProtection="0"/>
    <xf numFmtId="0" fontId="63" fillId="35" borderId="19" applyNumberFormat="0" applyFont="0" applyAlignment="0" applyProtection="0"/>
    <xf numFmtId="0" fontId="62" fillId="35" borderId="19" applyNumberFormat="0" applyFont="0" applyAlignment="0" applyProtection="0"/>
    <xf numFmtId="0" fontId="94" fillId="32" borderId="20" applyNumberFormat="0" applyAlignment="0" applyProtection="0"/>
    <xf numFmtId="0" fontId="95" fillId="32" borderId="20" applyNumberFormat="0" applyAlignment="0" applyProtection="0"/>
    <xf numFmtId="10" fontId="62" fillId="0" borderId="0" applyFont="0" applyFill="0" applyBorder="0" applyAlignment="0" applyProtection="0"/>
    <xf numFmtId="9" fontId="63" fillId="0" borderId="0" applyFont="0" applyFill="0" applyBorder="0" applyAlignment="0" applyProtection="0"/>
    <xf numFmtId="9" fontId="51" fillId="0" borderId="0" applyFont="0" applyFill="0" applyBorder="0" applyAlignment="0" applyProtection="0"/>
    <xf numFmtId="9" fontId="62" fillId="0" borderId="0" applyFont="0" applyFill="0" applyBorder="0" applyAlignment="0" applyProtection="0"/>
    <xf numFmtId="9" fontId="62" fillId="0" borderId="0" applyFont="0" applyFill="0" applyBorder="0" applyAlignment="0" applyProtection="0"/>
    <xf numFmtId="9" fontId="62" fillId="0" borderId="0" applyFont="0" applyFill="0" applyBorder="0" applyAlignment="0" applyProtection="0"/>
    <xf numFmtId="9" fontId="51" fillId="0" borderId="0" applyFont="0" applyFill="0" applyBorder="0" applyAlignment="0" applyProtection="0"/>
    <xf numFmtId="9" fontId="62" fillId="0" borderId="0" applyFont="0" applyFill="0" applyBorder="0" applyAlignment="0" applyProtection="0"/>
    <xf numFmtId="9" fontId="63" fillId="0" borderId="0" applyFont="0" applyFill="0" applyBorder="0" applyAlignment="0" applyProtection="0"/>
    <xf numFmtId="9" fontId="63" fillId="0" borderId="0" applyFont="0" applyFill="0" applyBorder="0" applyAlignment="0" applyProtection="0"/>
    <xf numFmtId="9" fontId="63" fillId="0" borderId="0" applyFont="0" applyFill="0" applyBorder="0" applyAlignment="0" applyProtection="0"/>
    <xf numFmtId="9" fontId="63" fillId="0" borderId="0" applyFont="0" applyFill="0" applyBorder="0" applyAlignment="0" applyProtection="0"/>
    <xf numFmtId="9" fontId="63" fillId="0" borderId="0" applyFont="0" applyFill="0" applyBorder="0" applyAlignment="0" applyProtection="0"/>
    <xf numFmtId="9" fontId="63" fillId="0" borderId="0" applyFont="0" applyFill="0" applyBorder="0" applyAlignment="0" applyProtection="0"/>
    <xf numFmtId="9" fontId="63" fillId="0" borderId="0" applyFont="0" applyFill="0" applyBorder="0" applyAlignment="0" applyProtection="0"/>
    <xf numFmtId="9" fontId="63" fillId="0" borderId="0" applyFont="0" applyFill="0" applyBorder="0" applyAlignment="0" applyProtection="0"/>
    <xf numFmtId="9" fontId="62" fillId="0" borderId="0" applyFont="0" applyFill="0" applyBorder="0" applyAlignment="0" applyProtection="0"/>
    <xf numFmtId="9" fontId="62" fillId="0" borderId="0" applyFont="0" applyFill="0" applyBorder="0" applyAlignment="0" applyProtection="0"/>
    <xf numFmtId="9" fontId="62" fillId="0" borderId="0" applyFont="0" applyFill="0" applyBorder="0" applyAlignment="0" applyProtection="0"/>
    <xf numFmtId="9" fontId="62" fillId="0" borderId="0" applyFont="0" applyFill="0" applyBorder="0" applyAlignment="0" applyProtection="0"/>
    <xf numFmtId="9" fontId="62" fillId="0" borderId="0" applyFill="0" applyBorder="0" applyAlignment="0" applyProtection="0"/>
    <xf numFmtId="9" fontId="62" fillId="0" borderId="0" applyFill="0" applyBorder="0" applyAlignment="0" applyProtection="0"/>
    <xf numFmtId="9" fontId="62" fillId="0" borderId="0" applyFont="0" applyFill="0" applyBorder="0" applyAlignment="0" applyProtection="0"/>
    <xf numFmtId="9" fontId="62" fillId="0" borderId="0" applyFont="0" applyFill="0" applyBorder="0" applyAlignment="0" applyProtection="0"/>
    <xf numFmtId="9" fontId="62" fillId="0" borderId="0" applyFont="0" applyFill="0" applyBorder="0" applyAlignment="0" applyProtection="0"/>
    <xf numFmtId="9" fontId="62" fillId="0" borderId="0" applyFont="0" applyFill="0" applyBorder="0" applyAlignment="0" applyProtection="0"/>
    <xf numFmtId="9" fontId="63" fillId="0" borderId="0" applyFont="0" applyFill="0" applyBorder="0" applyAlignment="0" applyProtection="0"/>
    <xf numFmtId="9" fontId="63" fillId="0" borderId="0" applyFont="0" applyFill="0" applyBorder="0" applyAlignment="0" applyProtection="0"/>
    <xf numFmtId="9" fontId="63" fillId="0" borderId="0" applyFont="0" applyFill="0" applyBorder="0" applyAlignment="0" applyProtection="0"/>
    <xf numFmtId="9" fontId="63" fillId="0" borderId="0" applyFont="0" applyFill="0" applyBorder="0" applyAlignment="0" applyProtection="0"/>
    <xf numFmtId="9" fontId="63" fillId="0" borderId="0" applyFont="0" applyFill="0" applyBorder="0" applyAlignment="0" applyProtection="0"/>
    <xf numFmtId="9" fontId="63" fillId="0" borderId="0" applyFont="0" applyFill="0" applyBorder="0" applyAlignment="0" applyProtection="0"/>
    <xf numFmtId="9" fontId="63" fillId="0" borderId="0" applyFont="0" applyFill="0" applyBorder="0" applyAlignment="0" applyProtection="0"/>
    <xf numFmtId="9" fontId="63" fillId="0" borderId="0" applyFont="0" applyFill="0" applyBorder="0" applyAlignment="0" applyProtection="0"/>
    <xf numFmtId="9" fontId="63" fillId="0" borderId="0" applyFont="0" applyFill="0" applyBorder="0" applyAlignment="0" applyProtection="0"/>
    <xf numFmtId="9" fontId="63" fillId="0" borderId="0" applyFont="0" applyFill="0" applyBorder="0" applyAlignment="0" applyProtection="0"/>
    <xf numFmtId="9" fontId="63" fillId="0" borderId="0" applyFont="0" applyFill="0" applyBorder="0" applyAlignment="0" applyProtection="0"/>
    <xf numFmtId="9" fontId="63" fillId="0" borderId="0" applyFont="0" applyFill="0" applyBorder="0" applyAlignment="0" applyProtection="0"/>
    <xf numFmtId="9" fontId="51" fillId="0" borderId="0" applyFont="0" applyFill="0" applyBorder="0" applyAlignment="0" applyProtection="0"/>
    <xf numFmtId="9" fontId="63" fillId="0" borderId="0" applyFont="0" applyFill="0" applyBorder="0" applyAlignment="0" applyProtection="0"/>
    <xf numFmtId="0" fontId="62" fillId="0" borderId="21"/>
    <xf numFmtId="0" fontId="62" fillId="0" borderId="21"/>
    <xf numFmtId="0" fontId="62" fillId="0" borderId="21"/>
    <xf numFmtId="0" fontId="62" fillId="0" borderId="21"/>
    <xf numFmtId="0" fontId="62" fillId="0" borderId="22"/>
    <xf numFmtId="0" fontId="62" fillId="0" borderId="22"/>
    <xf numFmtId="0" fontId="62" fillId="0" borderId="22"/>
    <xf numFmtId="0" fontId="62" fillId="0" borderId="22"/>
    <xf numFmtId="0" fontId="50" fillId="0" borderId="0"/>
    <xf numFmtId="0" fontId="50" fillId="0" borderId="0"/>
    <xf numFmtId="0" fontId="83" fillId="0" borderId="0"/>
    <xf numFmtId="0" fontId="96" fillId="0" borderId="0" applyNumberFormat="0" applyFill="0" applyBorder="0" applyAlignment="0" applyProtection="0"/>
    <xf numFmtId="0" fontId="96" fillId="0" borderId="0" applyNumberFormat="0" applyFill="0" applyBorder="0" applyAlignment="0" applyProtection="0"/>
    <xf numFmtId="0" fontId="97" fillId="0" borderId="23" applyNumberFormat="0" applyFill="0" applyAlignment="0" applyProtection="0"/>
    <xf numFmtId="0" fontId="98" fillId="0" borderId="23" applyNumberFormat="0" applyFill="0" applyAlignment="0" applyProtection="0"/>
    <xf numFmtId="0" fontId="99" fillId="0" borderId="0" applyNumberFormat="0" applyFill="0" applyBorder="0" applyAlignment="0" applyProtection="0"/>
    <xf numFmtId="0" fontId="100" fillId="0" borderId="0" applyNumberFormat="0" applyFill="0" applyBorder="0" applyAlignment="0" applyProtection="0"/>
    <xf numFmtId="0" fontId="3" fillId="0" borderId="0"/>
    <xf numFmtId="0" fontId="51" fillId="37" borderId="0" applyNumberFormat="0" applyBorder="0" applyAlignment="0" applyProtection="0"/>
    <xf numFmtId="0" fontId="51" fillId="38" borderId="0" applyNumberFormat="0" applyBorder="0" applyAlignment="0" applyProtection="0"/>
    <xf numFmtId="0" fontId="51" fillId="39" borderId="0" applyNumberFormat="0" applyBorder="0" applyAlignment="0" applyProtection="0"/>
    <xf numFmtId="0" fontId="51" fillId="40" borderId="0" applyNumberFormat="0" applyBorder="0" applyAlignment="0" applyProtection="0"/>
    <xf numFmtId="0" fontId="51" fillId="41" borderId="0" applyNumberFormat="0" applyBorder="0" applyAlignment="0" applyProtection="0"/>
    <xf numFmtId="0" fontId="51" fillId="42" borderId="0" applyNumberFormat="0" applyBorder="0" applyAlignment="0" applyProtection="0"/>
    <xf numFmtId="0" fontId="51" fillId="43" borderId="0" applyNumberFormat="0" applyBorder="0" applyAlignment="0" applyProtection="0"/>
    <xf numFmtId="0" fontId="51" fillId="44" borderId="0" applyNumberFormat="0" applyBorder="0" applyAlignment="0" applyProtection="0"/>
    <xf numFmtId="0" fontId="51" fillId="45" borderId="0" applyNumberFormat="0" applyBorder="0" applyAlignment="0" applyProtection="0"/>
    <xf numFmtId="0" fontId="51" fillId="40" borderId="0" applyNumberFormat="0" applyBorder="0" applyAlignment="0" applyProtection="0"/>
    <xf numFmtId="0" fontId="51" fillId="43" borderId="0" applyNumberFormat="0" applyBorder="0" applyAlignment="0" applyProtection="0"/>
    <xf numFmtId="0" fontId="51" fillId="46" borderId="0" applyNumberFormat="0" applyBorder="0" applyAlignment="0" applyProtection="0"/>
    <xf numFmtId="0" fontId="53" fillId="47" borderId="0" applyNumberFormat="0" applyBorder="0" applyAlignment="0" applyProtection="0"/>
    <xf numFmtId="0" fontId="53" fillId="44" borderId="0" applyNumberFormat="0" applyBorder="0" applyAlignment="0" applyProtection="0"/>
    <xf numFmtId="0" fontId="53" fillId="45" borderId="0" applyNumberFormat="0" applyBorder="0" applyAlignment="0" applyProtection="0"/>
    <xf numFmtId="0" fontId="53" fillId="48" borderId="0" applyNumberFormat="0" applyBorder="0" applyAlignment="0" applyProtection="0"/>
    <xf numFmtId="0" fontId="53" fillId="49" borderId="0" applyNumberFormat="0" applyBorder="0" applyAlignment="0" applyProtection="0"/>
    <xf numFmtId="0" fontId="53" fillId="50" borderId="0" applyNumberFormat="0" applyBorder="0" applyAlignment="0" applyProtection="0"/>
    <xf numFmtId="0" fontId="53" fillId="51" borderId="0" applyNumberFormat="0" applyBorder="0" applyAlignment="0" applyProtection="0"/>
    <xf numFmtId="0" fontId="53" fillId="52" borderId="0" applyNumberFormat="0" applyBorder="0" applyAlignment="0" applyProtection="0"/>
    <xf numFmtId="0" fontId="53" fillId="53" borderId="0" applyNumberFormat="0" applyBorder="0" applyAlignment="0" applyProtection="0"/>
    <xf numFmtId="0" fontId="53" fillId="48" borderId="0" applyNumberFormat="0" applyBorder="0" applyAlignment="0" applyProtection="0"/>
    <xf numFmtId="0" fontId="53" fillId="49" borderId="0" applyNumberFormat="0" applyBorder="0" applyAlignment="0" applyProtection="0"/>
    <xf numFmtId="0" fontId="53" fillId="54" borderId="0" applyNumberFormat="0" applyBorder="0" applyAlignment="0" applyProtection="0"/>
    <xf numFmtId="0" fontId="55" fillId="38" borderId="0" applyNumberFormat="0" applyBorder="0" applyAlignment="0" applyProtection="0"/>
    <xf numFmtId="0" fontId="57" fillId="55" borderId="12" applyNumberFormat="0" applyAlignment="0" applyProtection="0"/>
    <xf numFmtId="0" fontId="60" fillId="56" borderId="13" applyNumberFormat="0" applyAlignment="0" applyProtection="0"/>
    <xf numFmtId="0" fontId="107" fillId="0" borderId="0"/>
    <xf numFmtId="0" fontId="67" fillId="39" borderId="0" applyNumberFormat="0" applyBorder="0" applyAlignment="0" applyProtection="0"/>
    <xf numFmtId="0" fontId="79" fillId="42" borderId="12" applyNumberFormat="0" applyAlignment="0" applyProtection="0"/>
    <xf numFmtId="0" fontId="84" fillId="57" borderId="0" applyNumberFormat="0" applyBorder="0" applyAlignment="0" applyProtection="0"/>
    <xf numFmtId="0" fontId="108" fillId="0" borderId="0"/>
    <xf numFmtId="0" fontId="62" fillId="0" borderId="0"/>
    <xf numFmtId="0" fontId="62" fillId="58" borderId="19" applyNumberFormat="0" applyFont="0" applyAlignment="0" applyProtection="0"/>
    <xf numFmtId="0" fontId="62" fillId="58" borderId="19" applyNumberFormat="0" applyFont="0" applyAlignment="0" applyProtection="0"/>
    <xf numFmtId="0" fontId="62" fillId="58" borderId="19" applyNumberFormat="0" applyFont="0" applyAlignment="0" applyProtection="0"/>
    <xf numFmtId="0" fontId="94" fillId="55" borderId="20" applyNumberFormat="0" applyAlignment="0" applyProtection="0"/>
    <xf numFmtId="9" fontId="3" fillId="0" borderId="0" applyFont="0" applyFill="0" applyBorder="0" applyAlignment="0" applyProtection="0"/>
    <xf numFmtId="0" fontId="106" fillId="0" borderId="0" applyNumberFormat="0" applyFill="0" applyBorder="0" applyAlignment="0" applyProtection="0"/>
    <xf numFmtId="0" fontId="62" fillId="0" borderId="0"/>
    <xf numFmtId="0" fontId="93" fillId="0" borderId="0">
      <alignment vertical="center"/>
    </xf>
    <xf numFmtId="0" fontId="62" fillId="0" borderId="0">
      <protection locked="0"/>
    </xf>
    <xf numFmtId="0" fontId="62" fillId="0" borderId="0">
      <protection locked="0"/>
    </xf>
    <xf numFmtId="0" fontId="57" fillId="55" borderId="27" applyNumberFormat="0" applyAlignment="0" applyProtection="0"/>
    <xf numFmtId="165" fontId="62" fillId="0" borderId="0" applyFont="0" applyFill="0" applyBorder="0" applyAlignment="0" applyProtection="0"/>
    <xf numFmtId="0" fontId="79" fillId="42" borderId="27" applyNumberFormat="0" applyAlignment="0" applyProtection="0"/>
    <xf numFmtId="0" fontId="62" fillId="0" borderId="0"/>
    <xf numFmtId="0" fontId="62" fillId="0" borderId="0"/>
    <xf numFmtId="0" fontId="62" fillId="58" borderId="28" applyNumberFormat="0" applyFont="0" applyAlignment="0" applyProtection="0"/>
    <xf numFmtId="0" fontId="62" fillId="58" borderId="28" applyNumberFormat="0" applyFont="0" applyAlignment="0" applyProtection="0"/>
    <xf numFmtId="0" fontId="62" fillId="58" borderId="28" applyNumberFormat="0" applyFont="0" applyAlignment="0" applyProtection="0"/>
    <xf numFmtId="0" fontId="94" fillId="55" borderId="29" applyNumberFormat="0" applyAlignment="0" applyProtection="0"/>
    <xf numFmtId="0" fontId="97" fillId="0" borderId="30" applyNumberFormat="0" applyFill="0" applyAlignment="0" applyProtection="0"/>
    <xf numFmtId="0" fontId="62" fillId="0" borderId="0">
      <protection locked="0"/>
    </xf>
    <xf numFmtId="164" fontId="3" fillId="0" borderId="0" applyFont="0" applyFill="0" applyBorder="0" applyAlignment="0" applyProtection="0"/>
    <xf numFmtId="0" fontId="110" fillId="0" borderId="0"/>
    <xf numFmtId="9" fontId="3" fillId="0" borderId="0" applyFont="0" applyFill="0" applyBorder="0" applyAlignment="0" applyProtection="0"/>
    <xf numFmtId="165" fontId="3" fillId="0" borderId="0" applyFont="0" applyFill="0" applyBorder="0" applyAlignment="0" applyProtection="0"/>
    <xf numFmtId="0" fontId="62" fillId="0" borderId="0"/>
    <xf numFmtId="43" fontId="62" fillId="0" borderId="0" applyFont="0" applyFill="0" applyBorder="0" applyAlignment="0" applyProtection="0"/>
    <xf numFmtId="0" fontId="3" fillId="0" borderId="0"/>
    <xf numFmtId="0" fontId="3" fillId="0" borderId="0"/>
    <xf numFmtId="0" fontId="63" fillId="0" borderId="0"/>
    <xf numFmtId="0" fontId="62" fillId="0" borderId="0"/>
    <xf numFmtId="0" fontId="62" fillId="0" borderId="0"/>
    <xf numFmtId="0" fontId="64" fillId="0" borderId="0"/>
    <xf numFmtId="0" fontId="3" fillId="0" borderId="0"/>
    <xf numFmtId="0" fontId="62" fillId="0" borderId="0"/>
    <xf numFmtId="9" fontId="63" fillId="0" borderId="0" applyFont="0" applyFill="0" applyBorder="0" applyAlignment="0" applyProtection="0"/>
    <xf numFmtId="9" fontId="62" fillId="0" borderId="0" applyFont="0" applyFill="0" applyBorder="0" applyAlignment="0" applyProtection="0"/>
    <xf numFmtId="0" fontId="63" fillId="0" borderId="0"/>
    <xf numFmtId="0" fontId="63" fillId="0" borderId="0"/>
    <xf numFmtId="0" fontId="3" fillId="0" borderId="0"/>
    <xf numFmtId="0" fontId="62" fillId="0" borderId="0"/>
    <xf numFmtId="0" fontId="63" fillId="0" borderId="0"/>
    <xf numFmtId="0" fontId="64" fillId="0" borderId="0"/>
    <xf numFmtId="0" fontId="62" fillId="0" borderId="0"/>
    <xf numFmtId="0" fontId="62" fillId="0" borderId="0"/>
    <xf numFmtId="0" fontId="62" fillId="0" borderId="0"/>
    <xf numFmtId="0" fontId="3" fillId="0" borderId="0"/>
    <xf numFmtId="9" fontId="62" fillId="0" borderId="0" applyFont="0" applyFill="0" applyBorder="0" applyAlignment="0" applyProtection="0"/>
    <xf numFmtId="0" fontId="64" fillId="0" borderId="0"/>
    <xf numFmtId="0" fontId="3" fillId="0" borderId="0"/>
    <xf numFmtId="0" fontId="3" fillId="0" borderId="0"/>
    <xf numFmtId="0" fontId="62" fillId="0" borderId="0"/>
    <xf numFmtId="0" fontId="3" fillId="0" borderId="0"/>
    <xf numFmtId="0" fontId="3" fillId="0" borderId="0"/>
    <xf numFmtId="0" fontId="3" fillId="0" borderId="0"/>
    <xf numFmtId="176" fontId="64" fillId="0" borderId="0" applyFont="0" applyFill="0" applyBorder="0" applyAlignment="0" applyProtection="0"/>
    <xf numFmtId="0" fontId="109" fillId="0" borderId="0"/>
    <xf numFmtId="43" fontId="3" fillId="0" borderId="0" applyFont="0" applyFill="0" applyBorder="0" applyAlignment="0" applyProtection="0"/>
    <xf numFmtId="0" fontId="2" fillId="0" borderId="0"/>
    <xf numFmtId="0" fontId="62" fillId="0" borderId="0"/>
    <xf numFmtId="0" fontId="114" fillId="14" borderId="0" applyNumberFormat="0" applyBorder="0" applyAlignment="0" applyProtection="0">
      <alignment vertical="center"/>
    </xf>
    <xf numFmtId="0" fontId="114" fillId="15" borderId="0" applyNumberFormat="0" applyBorder="0" applyAlignment="0" applyProtection="0">
      <alignment vertical="center"/>
    </xf>
    <xf numFmtId="0" fontId="114" fillId="16" borderId="0" applyNumberFormat="0" applyBorder="0" applyAlignment="0" applyProtection="0">
      <alignment vertical="center"/>
    </xf>
    <xf numFmtId="0" fontId="114" fillId="17" borderId="0" applyNumberFormat="0" applyBorder="0" applyAlignment="0" applyProtection="0">
      <alignment vertical="center"/>
    </xf>
    <xf numFmtId="0" fontId="114" fillId="18" borderId="0" applyNumberFormat="0" applyBorder="0" applyAlignment="0" applyProtection="0">
      <alignment vertical="center"/>
    </xf>
    <xf numFmtId="0" fontId="114" fillId="19" borderId="0" applyNumberFormat="0" applyBorder="0" applyAlignment="0" applyProtection="0">
      <alignment vertical="center"/>
    </xf>
    <xf numFmtId="0" fontId="114" fillId="20" borderId="0" applyNumberFormat="0" applyBorder="0" applyAlignment="0" applyProtection="0">
      <alignment vertical="center"/>
    </xf>
    <xf numFmtId="0" fontId="114" fillId="21" borderId="0" applyNumberFormat="0" applyBorder="0" applyAlignment="0" applyProtection="0">
      <alignment vertical="center"/>
    </xf>
    <xf numFmtId="0" fontId="114" fillId="22" borderId="0" applyNumberFormat="0" applyBorder="0" applyAlignment="0" applyProtection="0">
      <alignment vertical="center"/>
    </xf>
    <xf numFmtId="0" fontId="114" fillId="17" borderId="0" applyNumberFormat="0" applyBorder="0" applyAlignment="0" applyProtection="0">
      <alignment vertical="center"/>
    </xf>
    <xf numFmtId="0" fontId="114" fillId="20" borderId="0" applyNumberFormat="0" applyBorder="0" applyAlignment="0" applyProtection="0">
      <alignment vertical="center"/>
    </xf>
    <xf numFmtId="0" fontId="114" fillId="23" borderId="0" applyNumberFormat="0" applyBorder="0" applyAlignment="0" applyProtection="0">
      <alignment vertical="center"/>
    </xf>
    <xf numFmtId="0" fontId="115" fillId="24" borderId="0" applyNumberFormat="0" applyBorder="0" applyAlignment="0" applyProtection="0">
      <alignment vertical="center"/>
    </xf>
    <xf numFmtId="0" fontId="115" fillId="21" borderId="0" applyNumberFormat="0" applyBorder="0" applyAlignment="0" applyProtection="0">
      <alignment vertical="center"/>
    </xf>
    <xf numFmtId="0" fontId="115" fillId="22" borderId="0" applyNumberFormat="0" applyBorder="0" applyAlignment="0" applyProtection="0">
      <alignment vertical="center"/>
    </xf>
    <xf numFmtId="0" fontId="115" fillId="25" borderId="0" applyNumberFormat="0" applyBorder="0" applyAlignment="0" applyProtection="0">
      <alignment vertical="center"/>
    </xf>
    <xf numFmtId="0" fontId="115" fillId="26" borderId="0" applyNumberFormat="0" applyBorder="0" applyAlignment="0" applyProtection="0">
      <alignment vertical="center"/>
    </xf>
    <xf numFmtId="0" fontId="115" fillId="27" borderId="0" applyNumberFormat="0" applyBorder="0" applyAlignment="0" applyProtection="0">
      <alignment vertical="center"/>
    </xf>
    <xf numFmtId="0" fontId="115" fillId="28" borderId="0" applyNumberFormat="0" applyBorder="0" applyAlignment="0" applyProtection="0">
      <alignment vertical="center"/>
    </xf>
    <xf numFmtId="0" fontId="115" fillId="29" borderId="0" applyNumberFormat="0" applyBorder="0" applyAlignment="0" applyProtection="0">
      <alignment vertical="center"/>
    </xf>
    <xf numFmtId="0" fontId="115" fillId="30" borderId="0" applyNumberFormat="0" applyBorder="0" applyAlignment="0" applyProtection="0">
      <alignment vertical="center"/>
    </xf>
    <xf numFmtId="0" fontId="115" fillId="25" borderId="0" applyNumberFormat="0" applyBorder="0" applyAlignment="0" applyProtection="0">
      <alignment vertical="center"/>
    </xf>
    <xf numFmtId="0" fontId="115" fillId="26" borderId="0" applyNumberFormat="0" applyBorder="0" applyAlignment="0" applyProtection="0">
      <alignment vertical="center"/>
    </xf>
    <xf numFmtId="0" fontId="115" fillId="31" borderId="0" applyNumberFormat="0" applyBorder="0" applyAlignment="0" applyProtection="0">
      <alignment vertical="center"/>
    </xf>
    <xf numFmtId="0" fontId="116" fillId="15" borderId="0" applyNumberFormat="0" applyBorder="0" applyAlignment="0" applyProtection="0">
      <alignment vertical="center"/>
    </xf>
    <xf numFmtId="0" fontId="117" fillId="32" borderId="27" applyNumberFormat="0" applyAlignment="0" applyProtection="0">
      <alignment vertical="center"/>
    </xf>
    <xf numFmtId="0" fontId="118" fillId="33" borderId="13" applyNumberFormat="0" applyAlignment="0" applyProtection="0">
      <alignment vertical="center"/>
    </xf>
    <xf numFmtId="43" fontId="62" fillId="0" borderId="0" applyFont="0" applyFill="0" applyBorder="0" applyAlignment="0" applyProtection="0">
      <alignment vertical="center"/>
    </xf>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alignment vertical="center"/>
    </xf>
    <xf numFmtId="0" fontId="107" fillId="0" borderId="0">
      <alignment vertical="center"/>
    </xf>
    <xf numFmtId="0" fontId="119" fillId="0" borderId="0" applyNumberFormat="0" applyFill="0" applyBorder="0" applyAlignment="0" applyProtection="0">
      <alignment vertical="center"/>
    </xf>
    <xf numFmtId="0" fontId="120" fillId="16" borderId="0" applyNumberFormat="0" applyBorder="0" applyAlignment="0" applyProtection="0">
      <alignment vertical="center"/>
    </xf>
    <xf numFmtId="0" fontId="121" fillId="0" borderId="14" applyNumberFormat="0" applyFill="0" applyAlignment="0" applyProtection="0">
      <alignment vertical="center"/>
    </xf>
    <xf numFmtId="0" fontId="122" fillId="0" borderId="15" applyNumberFormat="0" applyFill="0" applyAlignment="0" applyProtection="0">
      <alignment vertical="center"/>
    </xf>
    <xf numFmtId="0" fontId="123" fillId="0" borderId="16" applyNumberFormat="0" applyFill="0" applyAlignment="0" applyProtection="0">
      <alignment vertical="center"/>
    </xf>
    <xf numFmtId="0" fontId="123" fillId="0" borderId="0" applyNumberFormat="0" applyFill="0" applyBorder="0" applyAlignment="0" applyProtection="0">
      <alignment vertical="center"/>
    </xf>
    <xf numFmtId="0" fontId="124" fillId="19" borderId="27" applyNumberFormat="0" applyAlignment="0" applyProtection="0">
      <alignment vertical="center"/>
    </xf>
    <xf numFmtId="0" fontId="125" fillId="0" borderId="17" applyNumberFormat="0" applyFill="0" applyAlignment="0" applyProtection="0">
      <alignment vertical="center"/>
    </xf>
    <xf numFmtId="0" fontId="126" fillId="34" borderId="0" applyNumberFormat="0" applyBorder="0" applyAlignment="0" applyProtection="0">
      <alignment vertical="center"/>
    </xf>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127" fillId="0" borderId="0">
      <alignment vertical="center"/>
    </xf>
    <xf numFmtId="0" fontId="127" fillId="0" borderId="0">
      <alignment vertical="center"/>
    </xf>
    <xf numFmtId="0" fontId="127" fillId="0" borderId="0">
      <alignment vertical="center"/>
    </xf>
    <xf numFmtId="0" fontId="127" fillId="0" borderId="0">
      <alignment vertical="center"/>
    </xf>
    <xf numFmtId="0" fontId="127" fillId="0" borderId="0">
      <alignment vertical="center"/>
    </xf>
    <xf numFmtId="0" fontId="127" fillId="0" borderId="0">
      <alignment vertical="center"/>
    </xf>
    <xf numFmtId="0" fontId="127" fillId="0" borderId="0">
      <alignment vertical="center"/>
    </xf>
    <xf numFmtId="0" fontId="127" fillId="0" borderId="0">
      <alignment vertical="center"/>
    </xf>
    <xf numFmtId="0" fontId="62" fillId="0" borderId="0"/>
    <xf numFmtId="0" fontId="127" fillId="0" borderId="0">
      <alignment vertical="center"/>
    </xf>
    <xf numFmtId="0" fontId="62" fillId="0" borderId="0"/>
    <xf numFmtId="0" fontId="62" fillId="0" borderId="0"/>
    <xf numFmtId="0" fontId="62" fillId="0" borderId="0"/>
    <xf numFmtId="0" fontId="62" fillId="0" borderId="0"/>
    <xf numFmtId="0" fontId="62" fillId="0" borderId="0"/>
    <xf numFmtId="0" fontId="127" fillId="0" borderId="0">
      <alignment vertical="center"/>
    </xf>
    <xf numFmtId="0" fontId="127" fillId="0" borderId="0">
      <alignment vertical="center"/>
    </xf>
    <xf numFmtId="0" fontId="127" fillId="0" borderId="0">
      <alignment vertical="center"/>
    </xf>
    <xf numFmtId="0" fontId="127" fillId="0" borderId="0">
      <alignment vertical="center"/>
    </xf>
    <xf numFmtId="0" fontId="127" fillId="0" borderId="0">
      <alignment vertical="center"/>
    </xf>
    <xf numFmtId="0" fontId="127" fillId="0" borderId="0">
      <alignment vertical="center"/>
    </xf>
    <xf numFmtId="0" fontId="127" fillId="0" borderId="0">
      <alignment vertical="center"/>
    </xf>
    <xf numFmtId="0" fontId="127" fillId="0" borderId="0">
      <alignment vertical="center"/>
    </xf>
    <xf numFmtId="0" fontId="127" fillId="0" borderId="0">
      <alignment vertical="center"/>
    </xf>
    <xf numFmtId="0" fontId="127" fillId="0" borderId="0">
      <alignment vertical="center"/>
    </xf>
    <xf numFmtId="0" fontId="127" fillId="0" borderId="0">
      <alignment vertical="center"/>
    </xf>
    <xf numFmtId="0" fontId="127" fillId="0" borderId="0">
      <alignment vertical="center"/>
    </xf>
    <xf numFmtId="0" fontId="127" fillId="0" borderId="0">
      <alignment vertical="center"/>
    </xf>
    <xf numFmtId="0" fontId="127" fillId="0" borderId="0">
      <alignment vertical="center"/>
    </xf>
    <xf numFmtId="0" fontId="127" fillId="0" borderId="0">
      <alignment vertical="center"/>
    </xf>
    <xf numFmtId="0" fontId="127" fillId="0" borderId="0">
      <alignment vertical="center"/>
    </xf>
    <xf numFmtId="0" fontId="127" fillId="0" borderId="0">
      <alignment vertical="center"/>
    </xf>
    <xf numFmtId="0" fontId="114" fillId="0" borderId="0">
      <alignment vertical="center"/>
    </xf>
    <xf numFmtId="0" fontId="127"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27"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27"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27"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2" fillId="0" borderId="0"/>
    <xf numFmtId="0" fontId="2" fillId="0" borderId="0"/>
    <xf numFmtId="0" fontId="2" fillId="0" borderId="0"/>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27"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27"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2" fillId="0" borderId="0"/>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110" fillId="0" borderId="0"/>
    <xf numFmtId="0" fontId="110" fillId="0" borderId="0"/>
    <xf numFmtId="0" fontId="110" fillId="0" borderId="0"/>
    <xf numFmtId="0" fontId="110" fillId="0" borderId="0"/>
    <xf numFmtId="0" fontId="114" fillId="0" borderId="0">
      <alignment vertical="center"/>
    </xf>
    <xf numFmtId="0" fontId="110" fillId="0" borderId="0"/>
    <xf numFmtId="0" fontId="110" fillId="0" borderId="0"/>
    <xf numFmtId="0" fontId="110" fillId="0" borderId="0"/>
    <xf numFmtId="0" fontId="110" fillId="0" borderId="0"/>
    <xf numFmtId="0" fontId="110" fillId="0" borderId="0"/>
    <xf numFmtId="0" fontId="110"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51"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87" fillId="0" borderId="0">
      <alignment vertical="center"/>
    </xf>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128" fillId="0" borderId="0">
      <alignment vertical="center"/>
    </xf>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128" fillId="0" borderId="0">
      <alignment vertical="center"/>
    </xf>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128" fillId="0" borderId="0">
      <alignment vertical="center"/>
    </xf>
    <xf numFmtId="0" fontId="62" fillId="0" borderId="0"/>
    <xf numFmtId="0" fontId="62" fillId="0" borderId="0"/>
    <xf numFmtId="0" fontId="62" fillId="0" borderId="0"/>
    <xf numFmtId="0" fontId="62" fillId="0" borderId="0"/>
    <xf numFmtId="0" fontId="110" fillId="0" borderId="0"/>
    <xf numFmtId="0" fontId="110" fillId="0" borderId="0"/>
    <xf numFmtId="0" fontId="62" fillId="0" borderId="0"/>
    <xf numFmtId="0" fontId="62" fillId="0" borderId="0"/>
    <xf numFmtId="0" fontId="62"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62" fillId="0" borderId="0"/>
    <xf numFmtId="0" fontId="62" fillId="0" borderId="0"/>
    <xf numFmtId="0" fontId="62" fillId="0" borderId="0"/>
    <xf numFmtId="0" fontId="62" fillId="0" borderId="0"/>
    <xf numFmtId="0" fontId="129" fillId="0" borderId="0">
      <alignment vertical="center"/>
    </xf>
    <xf numFmtId="0" fontId="110"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62" fillId="0" borderId="0"/>
    <xf numFmtId="0" fontId="62" fillId="0" borderId="0"/>
    <xf numFmtId="0" fontId="110" fillId="0" borderId="0"/>
    <xf numFmtId="0" fontId="128" fillId="0" borderId="0">
      <alignment vertical="center"/>
    </xf>
    <xf numFmtId="0" fontId="62" fillId="0" borderId="0"/>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27" fillId="0" borderId="0">
      <alignment vertical="center"/>
    </xf>
    <xf numFmtId="0" fontId="127" fillId="0" borderId="0">
      <alignment vertical="center"/>
    </xf>
    <xf numFmtId="0" fontId="127" fillId="0" borderId="0">
      <alignment vertical="center"/>
    </xf>
    <xf numFmtId="0" fontId="127" fillId="0" borderId="0">
      <alignment vertical="center"/>
    </xf>
    <xf numFmtId="0" fontId="62" fillId="0" borderId="0"/>
    <xf numFmtId="0" fontId="62" fillId="0" borderId="0">
      <alignment vertical="center"/>
    </xf>
    <xf numFmtId="0" fontId="62" fillId="0" borderId="0"/>
    <xf numFmtId="0" fontId="62" fillId="0" borderId="0"/>
    <xf numFmtId="0" fontId="62" fillId="0" borderId="0"/>
    <xf numFmtId="0" fontId="62" fillId="0" borderId="0">
      <alignment vertical="center"/>
    </xf>
    <xf numFmtId="0" fontId="62"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28" fillId="0" borderId="0">
      <alignment vertical="center"/>
    </xf>
    <xf numFmtId="0" fontId="62" fillId="0" borderId="0"/>
    <xf numFmtId="0" fontId="2" fillId="0" borderId="0"/>
    <xf numFmtId="0" fontId="2" fillId="0" borderId="0"/>
    <xf numFmtId="0" fontId="2" fillId="0" borderId="0"/>
    <xf numFmtId="0" fontId="2" fillId="0" borderId="0"/>
    <xf numFmtId="0" fontId="2" fillId="0" borderId="0"/>
    <xf numFmtId="0" fontId="114"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27" fillId="0" borderId="0">
      <alignment vertical="center"/>
    </xf>
    <xf numFmtId="0" fontId="127" fillId="0" borderId="0">
      <alignment vertical="center"/>
    </xf>
    <xf numFmtId="0" fontId="127" fillId="0" borderId="0">
      <alignment vertical="center"/>
    </xf>
    <xf numFmtId="0" fontId="127" fillId="0" borderId="0">
      <alignment vertical="center"/>
    </xf>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128" fillId="0" borderId="0">
      <alignment vertical="center"/>
    </xf>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128" fillId="0" borderId="0">
      <alignment vertical="center"/>
    </xf>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128" fillId="0" borderId="0">
      <alignment vertical="center"/>
    </xf>
    <xf numFmtId="0" fontId="62" fillId="0" borderId="0"/>
    <xf numFmtId="0" fontId="62" fillId="0" borderId="0"/>
    <xf numFmtId="0" fontId="62" fillId="0" borderId="0"/>
    <xf numFmtId="0" fontId="128" fillId="0" borderId="0">
      <alignment vertical="center"/>
    </xf>
    <xf numFmtId="0" fontId="128" fillId="0" borderId="0">
      <alignment vertical="center"/>
    </xf>
    <xf numFmtId="0" fontId="62" fillId="0" borderId="0"/>
    <xf numFmtId="0" fontId="127" fillId="0" borderId="0">
      <alignment vertical="center"/>
    </xf>
    <xf numFmtId="0" fontId="127" fillId="0" borderId="0">
      <alignment vertical="center"/>
    </xf>
    <xf numFmtId="0" fontId="128" fillId="0" borderId="0">
      <alignment vertical="center"/>
    </xf>
    <xf numFmtId="0" fontId="128" fillId="0" borderId="0">
      <alignment vertical="center"/>
    </xf>
    <xf numFmtId="0" fontId="128" fillId="0" borderId="0">
      <alignment vertical="center"/>
    </xf>
    <xf numFmtId="0" fontId="128" fillId="0" borderId="0">
      <alignment vertical="center"/>
    </xf>
    <xf numFmtId="0" fontId="127" fillId="0" borderId="0">
      <alignment vertical="center"/>
    </xf>
    <xf numFmtId="0" fontId="127" fillId="0" borderId="0">
      <alignment vertical="center"/>
    </xf>
    <xf numFmtId="0" fontId="127" fillId="0" borderId="0">
      <alignment vertical="center"/>
    </xf>
    <xf numFmtId="0" fontId="127" fillId="0" borderId="0">
      <alignment vertical="center"/>
    </xf>
    <xf numFmtId="0" fontId="127" fillId="0" borderId="0">
      <alignment vertical="center"/>
    </xf>
    <xf numFmtId="0" fontId="127" fillId="0" borderId="0">
      <alignment vertical="center"/>
    </xf>
    <xf numFmtId="0" fontId="2" fillId="0" borderId="0"/>
    <xf numFmtId="0" fontId="62" fillId="0" borderId="0"/>
    <xf numFmtId="0" fontId="62" fillId="0" borderId="0"/>
    <xf numFmtId="0" fontId="62" fillId="0" borderId="0"/>
    <xf numFmtId="0" fontId="62" fillId="0" borderId="0"/>
    <xf numFmtId="0" fontId="62" fillId="0" borderId="0"/>
    <xf numFmtId="0" fontId="127" fillId="0" borderId="0">
      <alignment vertical="center"/>
    </xf>
    <xf numFmtId="0" fontId="127" fillId="0" borderId="0">
      <alignment vertical="center"/>
    </xf>
    <xf numFmtId="0" fontId="127" fillId="0" borderId="0">
      <alignment vertical="center"/>
    </xf>
    <xf numFmtId="0" fontId="127" fillId="0" borderId="0">
      <alignment vertical="center"/>
    </xf>
    <xf numFmtId="0" fontId="127" fillId="0" borderId="0">
      <alignment vertical="center"/>
    </xf>
    <xf numFmtId="0" fontId="127" fillId="0" borderId="0">
      <alignment vertical="center"/>
    </xf>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114" fillId="0" borderId="0">
      <alignment vertical="center"/>
    </xf>
    <xf numFmtId="0" fontId="62" fillId="0" borderId="0"/>
    <xf numFmtId="0" fontId="62" fillId="0" borderId="0"/>
    <xf numFmtId="0" fontId="62" fillId="0" borderId="0"/>
    <xf numFmtId="0" fontId="62" fillId="0" borderId="0"/>
    <xf numFmtId="0" fontId="127" fillId="0" borderId="0">
      <alignment vertical="center"/>
    </xf>
    <xf numFmtId="0" fontId="127" fillId="0" borderId="0">
      <alignment vertical="center"/>
    </xf>
    <xf numFmtId="0" fontId="127" fillId="0" borderId="0">
      <alignment vertical="center"/>
    </xf>
    <xf numFmtId="0" fontId="127" fillId="0" borderId="0">
      <alignment vertical="center"/>
    </xf>
    <xf numFmtId="0" fontId="127" fillId="0" borderId="0">
      <alignment vertical="center"/>
    </xf>
    <xf numFmtId="0" fontId="127" fillId="0" borderId="0">
      <alignment vertical="center"/>
    </xf>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2" fillId="0" borderId="0"/>
    <xf numFmtId="0" fontId="62" fillId="0" borderId="0"/>
    <xf numFmtId="0" fontId="62" fillId="0" borderId="0"/>
    <xf numFmtId="0" fontId="127" fillId="0" borderId="0">
      <alignment vertical="center"/>
    </xf>
    <xf numFmtId="0" fontId="62" fillId="0" borderId="0"/>
    <xf numFmtId="0" fontId="62" fillId="0" borderId="0"/>
    <xf numFmtId="0" fontId="62" fillId="0" borderId="0"/>
    <xf numFmtId="0" fontId="127" fillId="0" borderId="0">
      <alignment vertical="center"/>
    </xf>
    <xf numFmtId="0" fontId="127" fillId="0" borderId="0">
      <alignment vertical="center"/>
    </xf>
    <xf numFmtId="0" fontId="127" fillId="0" borderId="0">
      <alignment vertical="center"/>
    </xf>
    <xf numFmtId="0" fontId="127" fillId="0" borderId="0">
      <alignment vertical="center"/>
    </xf>
    <xf numFmtId="0" fontId="127" fillId="0" borderId="0">
      <alignment vertical="center"/>
    </xf>
    <xf numFmtId="0" fontId="127" fillId="0" borderId="0">
      <alignment vertical="center"/>
    </xf>
    <xf numFmtId="0" fontId="127" fillId="0" borderId="0">
      <alignment vertical="center"/>
    </xf>
    <xf numFmtId="0" fontId="127" fillId="0" borderId="0">
      <alignment vertical="center"/>
    </xf>
    <xf numFmtId="0" fontId="127" fillId="0" borderId="0">
      <alignment vertical="center"/>
    </xf>
    <xf numFmtId="0" fontId="127" fillId="0" borderId="0">
      <alignment vertical="center"/>
    </xf>
    <xf numFmtId="0" fontId="127" fillId="0" borderId="0">
      <alignment vertical="center"/>
    </xf>
    <xf numFmtId="0" fontId="62" fillId="0" borderId="0"/>
    <xf numFmtId="0" fontId="62" fillId="0" borderId="0"/>
    <xf numFmtId="0" fontId="127" fillId="0" borderId="0">
      <alignment vertical="center"/>
    </xf>
    <xf numFmtId="0" fontId="127" fillId="0" borderId="0">
      <alignment vertical="center"/>
    </xf>
    <xf numFmtId="0" fontId="127" fillId="0" borderId="0">
      <alignment vertical="center"/>
    </xf>
    <xf numFmtId="0" fontId="127" fillId="0" borderId="0">
      <alignment vertical="center"/>
    </xf>
    <xf numFmtId="0" fontId="127" fillId="0" borderId="0">
      <alignment vertical="center"/>
    </xf>
    <xf numFmtId="0" fontId="127" fillId="0" borderId="0">
      <alignment vertical="center"/>
    </xf>
    <xf numFmtId="0" fontId="127" fillId="0" borderId="0">
      <alignment vertical="center"/>
    </xf>
    <xf numFmtId="0" fontId="127" fillId="0" borderId="0">
      <alignment vertical="center"/>
    </xf>
    <xf numFmtId="0" fontId="127" fillId="0" borderId="0">
      <alignment vertical="center"/>
    </xf>
    <xf numFmtId="0" fontId="127" fillId="0" borderId="0">
      <alignment vertical="center"/>
    </xf>
    <xf numFmtId="0" fontId="62" fillId="35" borderId="28" applyNumberFormat="0" applyFont="0" applyAlignment="0" applyProtection="0">
      <alignment vertical="center"/>
    </xf>
    <xf numFmtId="0" fontId="62" fillId="58" borderId="28" applyNumberFormat="0" applyFont="0" applyAlignment="0" applyProtection="0"/>
    <xf numFmtId="0" fontId="62" fillId="58" borderId="28" applyNumberFormat="0" applyFont="0" applyAlignment="0" applyProtection="0"/>
    <xf numFmtId="0" fontId="62" fillId="58" borderId="28" applyNumberFormat="0" applyFont="0" applyAlignment="0" applyProtection="0"/>
    <xf numFmtId="0" fontId="62" fillId="35" borderId="28" applyNumberFormat="0" applyFont="0" applyAlignment="0" applyProtection="0">
      <alignment vertical="center"/>
    </xf>
    <xf numFmtId="0" fontId="62" fillId="35" borderId="28" applyNumberFormat="0" applyFont="0" applyAlignment="0" applyProtection="0">
      <alignment vertical="center"/>
    </xf>
    <xf numFmtId="0" fontId="62" fillId="35" borderId="28" applyNumberFormat="0" applyFont="0" applyAlignment="0" applyProtection="0">
      <alignment vertical="center"/>
    </xf>
    <xf numFmtId="0" fontId="62" fillId="58" borderId="28" applyNumberFormat="0" applyFont="0" applyAlignment="0" applyProtection="0"/>
    <xf numFmtId="0" fontId="62" fillId="58" borderId="28" applyNumberFormat="0" applyFont="0" applyAlignment="0" applyProtection="0"/>
    <xf numFmtId="0" fontId="62" fillId="58" borderId="28" applyNumberFormat="0" applyFont="0" applyAlignment="0" applyProtection="0"/>
    <xf numFmtId="0" fontId="62" fillId="35" borderId="28" applyNumberFormat="0" applyFont="0" applyAlignment="0" applyProtection="0">
      <alignment vertical="center"/>
    </xf>
    <xf numFmtId="0" fontId="130" fillId="32" borderId="29" applyNumberFormat="0" applyAlignment="0" applyProtection="0">
      <alignment vertical="center"/>
    </xf>
    <xf numFmtId="9" fontId="2" fillId="0" borderId="0" applyFont="0" applyFill="0" applyBorder="0" applyAlignment="0" applyProtection="0"/>
    <xf numFmtId="9" fontId="62" fillId="0" borderId="0" applyFont="0" applyFill="0" applyBorder="0" applyAlignment="0" applyProtection="0">
      <alignment vertical="center"/>
    </xf>
    <xf numFmtId="0" fontId="50" fillId="0" borderId="0">
      <alignment vertical="center"/>
    </xf>
    <xf numFmtId="0" fontId="131" fillId="0" borderId="0" applyNumberFormat="0" applyFill="0" applyBorder="0" applyAlignment="0" applyProtection="0">
      <alignment vertical="center"/>
    </xf>
    <xf numFmtId="0" fontId="132" fillId="0" borderId="30" applyNumberFormat="0" applyFill="0" applyAlignment="0" applyProtection="0">
      <alignment vertical="center"/>
    </xf>
    <xf numFmtId="0" fontId="133" fillId="0" borderId="0" applyNumberFormat="0" applyFill="0" applyBorder="0" applyAlignment="0" applyProtection="0">
      <alignment vertical="center"/>
    </xf>
    <xf numFmtId="0" fontId="2" fillId="0" borderId="0"/>
    <xf numFmtId="9" fontId="2" fillId="0" borderId="0" applyFont="0" applyFill="0" applyBorder="0" applyAlignment="0" applyProtection="0"/>
    <xf numFmtId="9" fontId="51" fillId="0" borderId="0" applyFont="0" applyFill="0" applyBorder="0" applyAlignment="0" applyProtection="0"/>
    <xf numFmtId="0" fontId="52" fillId="37" borderId="0" applyNumberFormat="0" applyBorder="0" applyAlignment="0" applyProtection="0"/>
    <xf numFmtId="0" fontId="52" fillId="37" borderId="0" applyNumberFormat="0" applyBorder="0" applyAlignment="0" applyProtection="0"/>
    <xf numFmtId="0" fontId="52" fillId="38" borderId="0" applyNumberFormat="0" applyBorder="0" applyAlignment="0" applyProtection="0"/>
    <xf numFmtId="0" fontId="52" fillId="38" borderId="0" applyNumberFormat="0" applyBorder="0" applyAlignment="0" applyProtection="0"/>
    <xf numFmtId="0" fontId="52" fillId="39" borderId="0" applyNumberFormat="0" applyBorder="0" applyAlignment="0" applyProtection="0"/>
    <xf numFmtId="0" fontId="52" fillId="39" borderId="0" applyNumberFormat="0" applyBorder="0" applyAlignment="0" applyProtection="0"/>
    <xf numFmtId="0" fontId="52" fillId="40" borderId="0" applyNumberFormat="0" applyBorder="0" applyAlignment="0" applyProtection="0"/>
    <xf numFmtId="0" fontId="52" fillId="40" borderId="0" applyNumberFormat="0" applyBorder="0" applyAlignment="0" applyProtection="0"/>
    <xf numFmtId="0" fontId="52" fillId="41" borderId="0" applyNumberFormat="0" applyBorder="0" applyAlignment="0" applyProtection="0"/>
    <xf numFmtId="0" fontId="52" fillId="42" borderId="0" applyNumberFormat="0" applyBorder="0" applyAlignment="0" applyProtection="0"/>
    <xf numFmtId="0" fontId="52" fillId="43" borderId="0" applyNumberFormat="0" applyBorder="0" applyAlignment="0" applyProtection="0"/>
    <xf numFmtId="0" fontId="52" fillId="44" borderId="0" applyNumberFormat="0" applyBorder="0" applyAlignment="0" applyProtection="0"/>
    <xf numFmtId="0" fontId="52" fillId="45" borderId="0" applyNumberFormat="0" applyBorder="0" applyAlignment="0" applyProtection="0"/>
    <xf numFmtId="0" fontId="52" fillId="45" borderId="0" applyNumberFormat="0" applyBorder="0" applyAlignment="0" applyProtection="0"/>
    <xf numFmtId="0" fontId="52" fillId="40" borderId="0" applyNumberFormat="0" applyBorder="0" applyAlignment="0" applyProtection="0"/>
    <xf numFmtId="0" fontId="52" fillId="43" borderId="0" applyNumberFormat="0" applyBorder="0" applyAlignment="0" applyProtection="0"/>
    <xf numFmtId="0" fontId="52" fillId="46" borderId="0" applyNumberFormat="0" applyBorder="0" applyAlignment="0" applyProtection="0"/>
    <xf numFmtId="0" fontId="54" fillId="47" borderId="0" applyNumberFormat="0" applyBorder="0" applyAlignment="0" applyProtection="0"/>
    <xf numFmtId="0" fontId="54" fillId="44" borderId="0" applyNumberFormat="0" applyBorder="0" applyAlignment="0" applyProtection="0"/>
    <xf numFmtId="0" fontId="54" fillId="45" borderId="0" applyNumberFormat="0" applyBorder="0" applyAlignment="0" applyProtection="0"/>
    <xf numFmtId="0" fontId="54" fillId="45" borderId="0" applyNumberFormat="0" applyBorder="0" applyAlignment="0" applyProtection="0"/>
    <xf numFmtId="0" fontId="54" fillId="48" borderId="0" applyNumberFormat="0" applyBorder="0" applyAlignment="0" applyProtection="0"/>
    <xf numFmtId="0" fontId="54" fillId="48" borderId="0" applyNumberFormat="0" applyBorder="0" applyAlignment="0" applyProtection="0"/>
    <xf numFmtId="0" fontId="54" fillId="49" borderId="0" applyNumberFormat="0" applyBorder="0" applyAlignment="0" applyProtection="0"/>
    <xf numFmtId="0" fontId="54" fillId="50" borderId="0" applyNumberFormat="0" applyBorder="0" applyAlignment="0" applyProtection="0"/>
    <xf numFmtId="0" fontId="54" fillId="50" borderId="0" applyNumberFormat="0" applyBorder="0" applyAlignment="0" applyProtection="0"/>
    <xf numFmtId="0" fontId="54" fillId="51" borderId="0" applyNumberFormat="0" applyBorder="0" applyAlignment="0" applyProtection="0"/>
    <xf numFmtId="0" fontId="54" fillId="52" borderId="0" applyNumberFormat="0" applyBorder="0" applyAlignment="0" applyProtection="0"/>
    <xf numFmtId="0" fontId="54" fillId="53" borderId="0" applyNumberFormat="0" applyBorder="0" applyAlignment="0" applyProtection="0"/>
    <xf numFmtId="0" fontId="54" fillId="48" borderId="0" applyNumberFormat="0" applyBorder="0" applyAlignment="0" applyProtection="0"/>
    <xf numFmtId="0" fontId="54" fillId="49" borderId="0" applyNumberFormat="0" applyBorder="0" applyAlignment="0" applyProtection="0"/>
    <xf numFmtId="0" fontId="54" fillId="54" borderId="0" applyNumberFormat="0" applyBorder="0" applyAlignment="0" applyProtection="0"/>
    <xf numFmtId="0" fontId="56" fillId="38" borderId="0" applyNumberFormat="0" applyBorder="0" applyAlignment="0" applyProtection="0"/>
    <xf numFmtId="0" fontId="58" fillId="55" borderId="27" applyNumberFormat="0" applyAlignment="0" applyProtection="0"/>
    <xf numFmtId="0" fontId="134" fillId="0" borderId="0"/>
    <xf numFmtId="0" fontId="61" fillId="56" borderId="13" applyNumberFormat="0" applyAlignment="0" applyProtection="0"/>
    <xf numFmtId="179" fontId="64" fillId="0" borderId="0">
      <alignment horizontal="center"/>
    </xf>
    <xf numFmtId="0" fontId="68" fillId="39" borderId="0" applyNumberFormat="0" applyBorder="0" applyAlignment="0" applyProtection="0"/>
    <xf numFmtId="0" fontId="135" fillId="0" borderId="0">
      <alignment horizontal="left"/>
    </xf>
    <xf numFmtId="10" fontId="69" fillId="9" borderId="24" applyNumberFormat="0" applyBorder="0" applyAlignment="0" applyProtection="0"/>
    <xf numFmtId="0" fontId="80" fillId="42" borderId="27" applyNumberFormat="0" applyAlignment="0" applyProtection="0"/>
    <xf numFmtId="0" fontId="62" fillId="0" borderId="35"/>
    <xf numFmtId="0" fontId="62" fillId="0" borderId="35"/>
    <xf numFmtId="0" fontId="62" fillId="0" borderId="35"/>
    <xf numFmtId="0" fontId="62" fillId="0" borderId="35"/>
    <xf numFmtId="0" fontId="136" fillId="0" borderId="36"/>
    <xf numFmtId="0" fontId="85" fillId="57" borderId="0" applyNumberFormat="0" applyBorder="0" applyAlignment="0" applyProtection="0"/>
    <xf numFmtId="168" fontId="137"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1" fillId="58" borderId="28" applyNumberFormat="0" applyFont="0" applyAlignment="0" applyProtection="0"/>
    <xf numFmtId="0" fontId="51" fillId="58" borderId="28" applyNumberFormat="0" applyFont="0" applyAlignment="0" applyProtection="0"/>
    <xf numFmtId="0" fontId="51" fillId="58" borderId="28" applyNumberFormat="0" applyFont="0" applyAlignment="0" applyProtection="0"/>
    <xf numFmtId="0" fontId="51" fillId="58" borderId="28" applyNumberFormat="0" applyFont="0" applyAlignment="0" applyProtection="0"/>
    <xf numFmtId="0" fontId="51" fillId="58" borderId="28" applyNumberFormat="0" applyFont="0" applyAlignment="0" applyProtection="0"/>
    <xf numFmtId="0" fontId="62" fillId="58" borderId="28" applyNumberFormat="0" applyFont="0" applyAlignment="0" applyProtection="0"/>
    <xf numFmtId="0" fontId="95" fillId="55" borderId="29" applyNumberFormat="0" applyAlignment="0" applyProtection="0"/>
    <xf numFmtId="0" fontId="62" fillId="0" borderId="37"/>
    <xf numFmtId="0" fontId="62" fillId="0" borderId="37"/>
    <xf numFmtId="0" fontId="62" fillId="0" borderId="37"/>
    <xf numFmtId="0" fontId="62" fillId="0" borderId="37"/>
    <xf numFmtId="0" fontId="136" fillId="0" borderId="0"/>
    <xf numFmtId="0" fontId="106" fillId="0" borderId="0" applyNumberFormat="0" applyFill="0" applyBorder="0" applyAlignment="0" applyProtection="0"/>
    <xf numFmtId="0" fontId="98" fillId="0" borderId="30" applyNumberFormat="0" applyFill="0" applyAlignment="0" applyProtection="0"/>
    <xf numFmtId="0" fontId="62" fillId="0" borderId="0"/>
    <xf numFmtId="0" fontId="2" fillId="0" borderId="0"/>
    <xf numFmtId="9" fontId="2" fillId="0" borderId="0" applyFont="0" applyFill="0" applyBorder="0" applyAlignment="0" applyProtection="0"/>
    <xf numFmtId="9" fontId="2" fillId="0" borderId="0" applyFont="0" applyFill="0" applyBorder="0" applyAlignment="0" applyProtection="0"/>
  </cellStyleXfs>
  <cellXfs count="1441">
    <xf numFmtId="0" fontId="0" fillId="0" borderId="0" xfId="0"/>
    <xf numFmtId="0" fontId="4" fillId="0" borderId="1" xfId="0" applyFont="1" applyBorder="1" applyAlignment="1">
      <alignment horizontal="center" vertical="top" wrapText="1"/>
    </xf>
    <xf numFmtId="0" fontId="4" fillId="0" borderId="2" xfId="0" applyFont="1" applyBorder="1" applyAlignment="1">
      <alignment horizontal="center" vertical="top" wrapText="1"/>
    </xf>
    <xf numFmtId="0" fontId="5" fillId="0" borderId="2" xfId="0" applyFont="1" applyBorder="1" applyAlignment="1">
      <alignment horizontal="center" vertical="top" wrapText="1"/>
    </xf>
    <xf numFmtId="2" fontId="6" fillId="0" borderId="3" xfId="0" applyNumberFormat="1" applyFont="1" applyBorder="1" applyAlignment="1">
      <alignment horizontal="center" vertical="center" wrapText="1" readingOrder="1"/>
    </xf>
    <xf numFmtId="2" fontId="0" fillId="0" borderId="0" xfId="0" applyNumberFormat="1"/>
    <xf numFmtId="0" fontId="7" fillId="2" borderId="0" xfId="0" applyFont="1" applyFill="1"/>
    <xf numFmtId="1" fontId="7" fillId="2" borderId="0" xfId="0" applyNumberFormat="1" applyFont="1" applyFill="1" applyAlignment="1">
      <alignment horizontal="center" vertical="center"/>
    </xf>
    <xf numFmtId="0" fontId="7" fillId="2" borderId="0" xfId="0" applyFont="1" applyFill="1" applyAlignment="1">
      <alignment horizontal="center" vertical="center"/>
    </xf>
    <xf numFmtId="0" fontId="8" fillId="3" borderId="0" xfId="0" applyFont="1" applyFill="1"/>
    <xf numFmtId="0" fontId="8" fillId="4" borderId="0" xfId="0" applyFont="1" applyFill="1"/>
    <xf numFmtId="0" fontId="9" fillId="2" borderId="0" xfId="0" applyFont="1" applyFill="1"/>
    <xf numFmtId="0" fontId="8" fillId="5" borderId="0" xfId="0" applyFont="1" applyFill="1"/>
    <xf numFmtId="0" fontId="8" fillId="6" borderId="0" xfId="0" applyFont="1" applyFill="1"/>
    <xf numFmtId="0" fontId="8" fillId="7" borderId="0" xfId="0" applyFont="1" applyFill="1"/>
    <xf numFmtId="0" fontId="8" fillId="2" borderId="0" xfId="0" applyFont="1" applyFill="1" applyAlignment="1">
      <alignment horizontal="center" vertical="center"/>
    </xf>
    <xf numFmtId="0" fontId="8" fillId="2" borderId="0" xfId="0" applyFont="1" applyFill="1" applyAlignment="1">
      <alignment horizontal="justify" vertical="top"/>
    </xf>
    <xf numFmtId="1" fontId="8" fillId="2" borderId="0" xfId="0" applyNumberFormat="1" applyFont="1" applyFill="1" applyAlignment="1">
      <alignment horizontal="center" vertical="center"/>
    </xf>
    <xf numFmtId="2" fontId="8" fillId="2" borderId="0" xfId="0" applyNumberFormat="1" applyFont="1" applyFill="1" applyAlignment="1">
      <alignment horizontal="center" vertical="center"/>
    </xf>
    <xf numFmtId="0" fontId="8" fillId="3" borderId="0" xfId="0" applyFont="1" applyFill="1" applyAlignment="1">
      <alignment horizontal="center" vertical="center"/>
    </xf>
    <xf numFmtId="0" fontId="8" fillId="8" borderId="0" xfId="0" applyFont="1" applyFill="1" applyAlignment="1">
      <alignment horizontal="center" vertical="center" wrapText="1"/>
    </xf>
    <xf numFmtId="169" fontId="8" fillId="2" borderId="0" xfId="0" applyNumberFormat="1" applyFont="1" applyFill="1" applyAlignment="1">
      <alignment horizontal="center" vertical="center"/>
    </xf>
    <xf numFmtId="0" fontId="8" fillId="8" borderId="0" xfId="0" applyFont="1" applyFill="1" applyAlignment="1">
      <alignment horizontal="center" vertical="center"/>
    </xf>
    <xf numFmtId="0" fontId="7" fillId="2" borderId="0" xfId="0" applyFont="1" applyFill="1" applyAlignment="1">
      <alignment horizontal="left" vertical="center" wrapText="1"/>
    </xf>
    <xf numFmtId="0" fontId="8" fillId="2" borderId="0" xfId="0" applyFont="1" applyFill="1"/>
    <xf numFmtId="1" fontId="7" fillId="2" borderId="4" xfId="0" applyNumberFormat="1" applyFont="1" applyFill="1" applyBorder="1" applyAlignment="1">
      <alignment horizontal="center" vertical="center"/>
    </xf>
    <xf numFmtId="0" fontId="7" fillId="2" borderId="4" xfId="0" applyFont="1" applyFill="1" applyBorder="1" applyAlignment="1">
      <alignment horizontal="center" vertical="center" wrapText="1"/>
    </xf>
    <xf numFmtId="0" fontId="7" fillId="2" borderId="4" xfId="0" applyFont="1" applyFill="1" applyBorder="1" applyAlignment="1">
      <alignment horizontal="center" vertical="center"/>
    </xf>
    <xf numFmtId="2" fontId="7" fillId="2" borderId="4" xfId="0" applyNumberFormat="1" applyFont="1" applyFill="1" applyBorder="1" applyAlignment="1">
      <alignment horizontal="center" vertical="center" wrapText="1"/>
    </xf>
    <xf numFmtId="0" fontId="7" fillId="2" borderId="4" xfId="0" applyFont="1" applyFill="1" applyBorder="1" applyAlignment="1">
      <alignment horizontal="left" vertical="center"/>
    </xf>
    <xf numFmtId="2" fontId="7" fillId="2" borderId="4" xfId="0" applyNumberFormat="1" applyFont="1" applyFill="1" applyBorder="1" applyAlignment="1">
      <alignment horizontal="center" vertical="center"/>
    </xf>
    <xf numFmtId="0" fontId="8" fillId="2" borderId="4" xfId="0" applyFont="1" applyFill="1" applyBorder="1" applyAlignment="1">
      <alignment horizontal="center" vertical="center"/>
    </xf>
    <xf numFmtId="0" fontId="8" fillId="2" borderId="4" xfId="0" applyFont="1" applyFill="1" applyBorder="1" applyAlignment="1">
      <alignment horizontal="justify" vertical="top" wrapText="1"/>
    </xf>
    <xf numFmtId="1" fontId="8" fillId="2" borderId="4" xfId="2395" applyNumberFormat="1" applyFont="1" applyFill="1" applyBorder="1" applyAlignment="1">
      <alignment horizontal="center" vertical="center" wrapText="1"/>
    </xf>
    <xf numFmtId="1" fontId="8" fillId="2" borderId="4" xfId="0" applyNumberFormat="1" applyFont="1" applyFill="1" applyBorder="1" applyAlignment="1">
      <alignment horizontal="center" vertical="center" wrapText="1"/>
    </xf>
    <xf numFmtId="2" fontId="8" fillId="2" borderId="4" xfId="0" applyNumberFormat="1" applyFont="1" applyFill="1" applyBorder="1" applyAlignment="1">
      <alignment horizontal="center" vertical="center" wrapText="1"/>
    </xf>
    <xf numFmtId="0" fontId="8" fillId="2" borderId="4" xfId="0" applyFont="1" applyFill="1" applyBorder="1" applyAlignment="1">
      <alignment horizontal="justify" vertical="top"/>
    </xf>
    <xf numFmtId="2" fontId="8" fillId="2" borderId="9" xfId="0" applyNumberFormat="1" applyFont="1" applyFill="1" applyBorder="1" applyAlignment="1">
      <alignment horizontal="center" vertical="center"/>
    </xf>
    <xf numFmtId="2" fontId="8" fillId="2" borderId="4" xfId="0" applyNumberFormat="1" applyFont="1" applyFill="1" applyBorder="1" applyAlignment="1">
      <alignment horizontal="center" vertical="center"/>
    </xf>
    <xf numFmtId="0" fontId="8" fillId="2" borderId="4" xfId="0" applyFont="1" applyFill="1" applyBorder="1" applyAlignment="1">
      <alignment horizontal="center" vertical="center" wrapText="1"/>
    </xf>
    <xf numFmtId="0" fontId="7" fillId="2" borderId="4" xfId="0" applyFont="1" applyFill="1" applyBorder="1" applyAlignment="1">
      <alignment horizontal="left" vertical="center" wrapText="1"/>
    </xf>
    <xf numFmtId="1" fontId="8" fillId="2" borderId="4" xfId="170" applyNumberFormat="1" applyFont="1" applyFill="1" applyBorder="1" applyAlignment="1">
      <alignment horizontal="center" vertical="center" wrapText="1"/>
    </xf>
    <xf numFmtId="1" fontId="8" fillId="2" borderId="4" xfId="2118" applyNumberFormat="1" applyFont="1" applyFill="1" applyBorder="1" applyAlignment="1">
      <alignment horizontal="justify" vertical="top" wrapText="1"/>
    </xf>
    <xf numFmtId="0" fontId="8" fillId="2" borderId="4" xfId="170" applyFont="1" applyFill="1" applyBorder="1" applyAlignment="1">
      <alignment horizontal="center" vertical="center" wrapText="1"/>
    </xf>
    <xf numFmtId="2" fontId="8" fillId="2" borderId="4" xfId="170" applyNumberFormat="1" applyFont="1" applyFill="1" applyBorder="1" applyAlignment="1">
      <alignment horizontal="center" vertical="center" wrapText="1"/>
    </xf>
    <xf numFmtId="0" fontId="8" fillId="2" borderId="4" xfId="901" applyFont="1" applyFill="1" applyBorder="1" applyAlignment="1">
      <alignment horizontal="center" vertical="center" wrapText="1"/>
    </xf>
    <xf numFmtId="0" fontId="7" fillId="2" borderId="4" xfId="938" applyFont="1" applyFill="1" applyBorder="1" applyAlignment="1">
      <alignment horizontal="justify" vertical="top" wrapText="1"/>
    </xf>
    <xf numFmtId="0" fontId="7" fillId="2" borderId="4" xfId="938" applyFont="1" applyFill="1" applyBorder="1" applyAlignment="1">
      <alignment horizontal="center" vertical="center" wrapText="1"/>
    </xf>
    <xf numFmtId="0" fontId="7" fillId="2" borderId="4" xfId="170" applyFont="1" applyFill="1" applyBorder="1" applyAlignment="1">
      <alignment horizontal="center" vertical="center" wrapText="1"/>
    </xf>
    <xf numFmtId="2" fontId="7" fillId="2" borderId="4" xfId="170" applyNumberFormat="1" applyFont="1" applyFill="1" applyBorder="1" applyAlignment="1">
      <alignment horizontal="center" vertical="center" wrapText="1"/>
    </xf>
    <xf numFmtId="1" fontId="8" fillId="2" borderId="4" xfId="901" applyNumberFormat="1" applyFont="1" applyFill="1" applyBorder="1" applyAlignment="1">
      <alignment horizontal="center" vertical="center" wrapText="1"/>
    </xf>
    <xf numFmtId="1" fontId="8" fillId="3" borderId="4" xfId="170" applyNumberFormat="1" applyFont="1" applyFill="1" applyBorder="1" applyAlignment="1">
      <alignment horizontal="center" vertical="center" wrapText="1"/>
    </xf>
    <xf numFmtId="1" fontId="8" fillId="3" borderId="4" xfId="2118" applyNumberFormat="1" applyFont="1" applyFill="1" applyBorder="1" applyAlignment="1">
      <alignment horizontal="justify" vertical="top" wrapText="1"/>
    </xf>
    <xf numFmtId="0" fontId="8" fillId="3" borderId="4" xfId="2393" applyFont="1" applyFill="1" applyBorder="1" applyAlignment="1">
      <alignment horizontal="center" vertical="center" wrapText="1"/>
    </xf>
    <xf numFmtId="0" fontId="8" fillId="3" borderId="4" xfId="170" applyFont="1" applyFill="1" applyBorder="1" applyAlignment="1">
      <alignment horizontal="center" vertical="center" wrapText="1"/>
    </xf>
    <xf numFmtId="2" fontId="8" fillId="3" borderId="4" xfId="170" applyNumberFormat="1" applyFont="1" applyFill="1" applyBorder="1" applyAlignment="1">
      <alignment horizontal="center" vertical="center" wrapText="1"/>
    </xf>
    <xf numFmtId="0" fontId="8" fillId="2" borderId="4" xfId="0" applyFont="1" applyFill="1" applyBorder="1"/>
    <xf numFmtId="0" fontId="8" fillId="2" borderId="4" xfId="0" applyFont="1" applyFill="1" applyBorder="1" applyAlignment="1">
      <alignment horizontal="center"/>
    </xf>
    <xf numFmtId="1" fontId="7" fillId="0" borderId="4" xfId="0" applyNumberFormat="1" applyFont="1" applyBorder="1" applyAlignment="1">
      <alignment horizontal="center" vertical="center"/>
    </xf>
    <xf numFmtId="1" fontId="7" fillId="8" borderId="4" xfId="0" applyNumberFormat="1" applyFont="1" applyFill="1" applyBorder="1" applyAlignment="1">
      <alignment horizontal="center" vertical="center"/>
    </xf>
    <xf numFmtId="0" fontId="7" fillId="0" borderId="4" xfId="0" applyFont="1" applyBorder="1" applyAlignment="1">
      <alignment horizontal="center" vertical="center" wrapText="1"/>
    </xf>
    <xf numFmtId="0" fontId="7" fillId="3" borderId="4" xfId="0" applyFont="1" applyFill="1" applyBorder="1" applyAlignment="1">
      <alignment horizontal="center" vertical="center" wrapText="1"/>
    </xf>
    <xf numFmtId="0" fontId="7" fillId="8" borderId="4" xfId="0" applyFont="1" applyFill="1" applyBorder="1" applyAlignment="1">
      <alignment horizontal="center" vertical="center" wrapText="1"/>
    </xf>
    <xf numFmtId="0" fontId="7" fillId="8" borderId="4" xfId="2430" applyFont="1" applyFill="1" applyBorder="1" applyAlignment="1">
      <alignment horizontal="center" vertical="center" wrapText="1" shrinkToFit="1"/>
    </xf>
    <xf numFmtId="0" fontId="8" fillId="8" borderId="4" xfId="0" applyFont="1" applyFill="1" applyBorder="1" applyAlignment="1">
      <alignment horizontal="center" vertical="center"/>
    </xf>
    <xf numFmtId="0" fontId="7" fillId="8" borderId="4" xfId="0" applyFont="1" applyFill="1" applyBorder="1" applyAlignment="1">
      <alignment horizontal="center" vertical="center"/>
    </xf>
    <xf numFmtId="0" fontId="7" fillId="3" borderId="4" xfId="0" applyFont="1" applyFill="1" applyBorder="1" applyAlignment="1">
      <alignment horizontal="center" vertical="center"/>
    </xf>
    <xf numFmtId="2" fontId="8" fillId="3" borderId="4" xfId="0" applyNumberFormat="1" applyFont="1" applyFill="1" applyBorder="1" applyAlignment="1">
      <alignment horizontal="center" vertical="center"/>
    </xf>
    <xf numFmtId="2" fontId="8" fillId="8" borderId="4" xfId="0" applyNumberFormat="1" applyFont="1" applyFill="1" applyBorder="1" applyAlignment="1">
      <alignment horizontal="center" vertical="center" wrapText="1"/>
    </xf>
    <xf numFmtId="171" fontId="8" fillId="8" borderId="4" xfId="0" applyNumberFormat="1" applyFont="1" applyFill="1" applyBorder="1" applyAlignment="1">
      <alignment horizontal="center" vertical="center" wrapText="1"/>
    </xf>
    <xf numFmtId="2" fontId="7" fillId="8" borderId="4" xfId="0" applyNumberFormat="1" applyFont="1" applyFill="1" applyBorder="1" applyAlignment="1">
      <alignment horizontal="center" vertical="center"/>
    </xf>
    <xf numFmtId="2" fontId="8" fillId="8" borderId="4" xfId="0" applyNumberFormat="1" applyFont="1" applyFill="1" applyBorder="1" applyAlignment="1">
      <alignment horizontal="center" vertical="center"/>
    </xf>
    <xf numFmtId="14" fontId="8" fillId="8" borderId="4" xfId="0" applyNumberFormat="1" applyFont="1" applyFill="1" applyBorder="1" applyAlignment="1">
      <alignment horizontal="center" vertical="center"/>
    </xf>
    <xf numFmtId="0" fontId="8" fillId="8" borderId="4" xfId="0" applyFont="1" applyFill="1" applyBorder="1" applyAlignment="1">
      <alignment horizontal="center" vertical="center" wrapText="1"/>
    </xf>
    <xf numFmtId="14" fontId="8" fillId="8" borderId="4" xfId="0" applyNumberFormat="1" applyFont="1" applyFill="1" applyBorder="1" applyAlignment="1">
      <alignment horizontal="center" vertical="center" wrapText="1"/>
    </xf>
    <xf numFmtId="0" fontId="8" fillId="3" borderId="4" xfId="0" applyFont="1" applyFill="1" applyBorder="1" applyAlignment="1">
      <alignment horizontal="center" vertical="center"/>
    </xf>
    <xf numFmtId="2" fontId="7" fillId="3" borderId="4" xfId="0" applyNumberFormat="1" applyFont="1" applyFill="1" applyBorder="1" applyAlignment="1">
      <alignment horizontal="center" vertical="center"/>
    </xf>
    <xf numFmtId="0" fontId="8" fillId="8" borderId="4" xfId="0" applyFont="1" applyFill="1" applyBorder="1" applyAlignment="1">
      <alignment vertical="center"/>
    </xf>
    <xf numFmtId="2" fontId="7" fillId="2" borderId="4" xfId="0" applyNumberFormat="1" applyFont="1" applyFill="1" applyBorder="1" applyAlignment="1">
      <alignment horizontal="center" vertical="center" wrapText="1" shrinkToFit="1"/>
    </xf>
    <xf numFmtId="169" fontId="7" fillId="2" borderId="4" xfId="0" applyNumberFormat="1" applyFont="1" applyFill="1" applyBorder="1" applyAlignment="1">
      <alignment horizontal="center" vertical="center" wrapText="1" shrinkToFit="1"/>
    </xf>
    <xf numFmtId="10" fontId="7" fillId="8" borderId="4" xfId="2914" applyNumberFormat="1" applyFont="1" applyFill="1" applyBorder="1" applyAlignment="1">
      <alignment horizontal="center" vertical="center" wrapText="1" shrinkToFit="1"/>
    </xf>
    <xf numFmtId="169" fontId="7" fillId="2" borderId="4" xfId="0" applyNumberFormat="1" applyFont="1" applyFill="1" applyBorder="1" applyAlignment="1">
      <alignment horizontal="center" vertical="center"/>
    </xf>
    <xf numFmtId="169" fontId="8" fillId="2" borderId="4" xfId="0" applyNumberFormat="1" applyFont="1" applyFill="1" applyBorder="1" applyAlignment="1">
      <alignment horizontal="center" vertical="center" wrapText="1"/>
    </xf>
    <xf numFmtId="10" fontId="8" fillId="8" borderId="4" xfId="2" applyNumberFormat="1" applyFont="1" applyFill="1" applyBorder="1" applyAlignment="1">
      <alignment horizontal="center" vertical="center" wrapText="1"/>
    </xf>
    <xf numFmtId="169" fontId="8" fillId="2" borderId="4" xfId="0" applyNumberFormat="1" applyFont="1" applyFill="1" applyBorder="1" applyAlignment="1">
      <alignment horizontal="center" vertical="center"/>
    </xf>
    <xf numFmtId="169" fontId="8" fillId="2" borderId="4" xfId="170" applyNumberFormat="1" applyFont="1" applyFill="1" applyBorder="1" applyAlignment="1">
      <alignment horizontal="center" vertical="center" wrapText="1"/>
    </xf>
    <xf numFmtId="169" fontId="8" fillId="3" borderId="4" xfId="170" applyNumberFormat="1" applyFont="1" applyFill="1" applyBorder="1" applyAlignment="1">
      <alignment horizontal="center" vertical="center" wrapText="1"/>
    </xf>
    <xf numFmtId="169" fontId="8" fillId="3" borderId="4" xfId="0" applyNumberFormat="1" applyFont="1" applyFill="1" applyBorder="1" applyAlignment="1">
      <alignment horizontal="center" vertical="center" wrapText="1"/>
    </xf>
    <xf numFmtId="2" fontId="8" fillId="3" borderId="4" xfId="0" applyNumberFormat="1" applyFont="1" applyFill="1" applyBorder="1" applyAlignment="1">
      <alignment horizontal="center" vertical="center" wrapText="1"/>
    </xf>
    <xf numFmtId="10" fontId="7" fillId="2" borderId="4" xfId="0" applyNumberFormat="1" applyFont="1" applyFill="1" applyBorder="1" applyAlignment="1">
      <alignment horizontal="center" vertical="center" wrapText="1" shrinkToFit="1"/>
    </xf>
    <xf numFmtId="10" fontId="8" fillId="2" borderId="4" xfId="2" applyNumberFormat="1" applyFont="1" applyFill="1" applyBorder="1" applyAlignment="1">
      <alignment horizontal="center" vertical="center"/>
    </xf>
    <xf numFmtId="2" fontId="7" fillId="2" borderId="4" xfId="0" applyNumberFormat="1" applyFont="1" applyFill="1" applyBorder="1" applyAlignment="1">
      <alignment horizontal="left" vertical="center" wrapText="1"/>
    </xf>
    <xf numFmtId="1" fontId="7" fillId="2" borderId="4" xfId="0" applyNumberFormat="1" applyFont="1" applyFill="1" applyBorder="1" applyAlignment="1">
      <alignment horizontal="left" vertical="center" wrapText="1"/>
    </xf>
    <xf numFmtId="1" fontId="7" fillId="10" borderId="4" xfId="0" applyNumberFormat="1" applyFont="1" applyFill="1" applyBorder="1" applyAlignment="1">
      <alignment horizontal="left" vertical="center" wrapText="1"/>
    </xf>
    <xf numFmtId="1" fontId="7" fillId="3" borderId="4" xfId="0" applyNumberFormat="1" applyFont="1" applyFill="1" applyBorder="1" applyAlignment="1">
      <alignment horizontal="left" vertical="center" wrapText="1"/>
    </xf>
    <xf numFmtId="1" fontId="8" fillId="3" borderId="4" xfId="2395" applyNumberFormat="1" applyFont="1" applyFill="1" applyBorder="1" applyAlignment="1">
      <alignment horizontal="center" vertical="center" wrapText="1"/>
    </xf>
    <xf numFmtId="169" fontId="7" fillId="2" borderId="4" xfId="0" applyNumberFormat="1" applyFont="1" applyFill="1" applyBorder="1" applyAlignment="1">
      <alignment horizontal="center" vertical="center" wrapText="1"/>
    </xf>
    <xf numFmtId="10" fontId="8" fillId="8" borderId="4" xfId="0" applyNumberFormat="1" applyFont="1" applyFill="1" applyBorder="1" applyAlignment="1">
      <alignment horizontal="center" vertical="center"/>
    </xf>
    <xf numFmtId="10" fontId="12" fillId="8" borderId="4" xfId="0" applyNumberFormat="1" applyFont="1" applyFill="1" applyBorder="1" applyAlignment="1">
      <alignment horizontal="center" vertical="center"/>
    </xf>
    <xf numFmtId="0" fontId="13" fillId="2" borderId="4" xfId="0" applyFont="1" applyFill="1" applyBorder="1" applyAlignment="1">
      <alignment horizontal="left" vertical="center" wrapText="1"/>
    </xf>
    <xf numFmtId="0" fontId="7" fillId="2" borderId="4" xfId="0" applyFont="1" applyFill="1" applyBorder="1" applyAlignment="1">
      <alignment horizontal="justify" vertical="top"/>
    </xf>
    <xf numFmtId="2" fontId="8" fillId="2" borderId="4" xfId="2118" applyNumberFormat="1" applyFont="1" applyFill="1" applyBorder="1" applyAlignment="1">
      <alignment horizontal="center" vertical="center" wrapText="1"/>
    </xf>
    <xf numFmtId="2" fontId="7" fillId="2" borderId="4" xfId="2118" applyNumberFormat="1" applyFont="1" applyFill="1" applyBorder="1" applyAlignment="1">
      <alignment horizontal="center" vertical="center" wrapText="1"/>
    </xf>
    <xf numFmtId="1" fontId="8" fillId="2" borderId="4" xfId="0" applyNumberFormat="1" applyFont="1" applyFill="1" applyBorder="1" applyAlignment="1">
      <alignment horizontal="center" vertical="center"/>
    </xf>
    <xf numFmtId="2" fontId="8" fillId="2" borderId="4" xfId="2393" applyNumberFormat="1" applyFont="1" applyFill="1" applyBorder="1" applyAlignment="1">
      <alignment horizontal="center" vertical="center"/>
    </xf>
    <xf numFmtId="2" fontId="8" fillId="3" borderId="4" xfId="2393" applyNumberFormat="1" applyFont="1" applyFill="1" applyBorder="1" applyAlignment="1">
      <alignment horizontal="center" vertical="center"/>
    </xf>
    <xf numFmtId="2" fontId="8" fillId="2" borderId="4" xfId="2393" applyNumberFormat="1" applyFont="1" applyFill="1" applyBorder="1" applyAlignment="1">
      <alignment horizontal="center" vertical="center" wrapText="1"/>
    </xf>
    <xf numFmtId="2" fontId="9" fillId="2" borderId="4" xfId="0" applyNumberFormat="1" applyFont="1" applyFill="1" applyBorder="1" applyAlignment="1">
      <alignment horizontal="center" vertical="center" wrapText="1"/>
    </xf>
    <xf numFmtId="169" fontId="8" fillId="2" borderId="8" xfId="0" applyNumberFormat="1" applyFont="1" applyFill="1" applyBorder="1" applyAlignment="1">
      <alignment horizontal="center" vertical="center" wrapText="1"/>
    </xf>
    <xf numFmtId="169" fontId="8" fillId="2" borderId="8" xfId="0" applyNumberFormat="1" applyFont="1" applyFill="1" applyBorder="1" applyAlignment="1">
      <alignment horizontal="center" vertical="center"/>
    </xf>
    <xf numFmtId="169" fontId="12" fillId="2" borderId="4" xfId="0" applyNumberFormat="1" applyFont="1" applyFill="1" applyBorder="1" applyAlignment="1">
      <alignment horizontal="center" vertical="center" wrapText="1"/>
    </xf>
    <xf numFmtId="2" fontId="12" fillId="2" borderId="4" xfId="0" applyNumberFormat="1" applyFont="1" applyFill="1" applyBorder="1" applyAlignment="1">
      <alignment horizontal="center" vertical="center" wrapText="1"/>
    </xf>
    <xf numFmtId="10" fontId="8" fillId="8" borderId="4" xfId="2" applyNumberFormat="1" applyFont="1" applyFill="1" applyBorder="1" applyAlignment="1">
      <alignment horizontal="center" vertical="center"/>
    </xf>
    <xf numFmtId="2" fontId="7" fillId="10" borderId="4" xfId="0" applyNumberFormat="1" applyFont="1" applyFill="1" applyBorder="1" applyAlignment="1">
      <alignment horizontal="left" vertical="center" wrapText="1"/>
    </xf>
    <xf numFmtId="0" fontId="7" fillId="10" borderId="4" xfId="0" applyFont="1" applyFill="1" applyBorder="1" applyAlignment="1">
      <alignment horizontal="left" vertical="center"/>
    </xf>
    <xf numFmtId="10" fontId="8" fillId="2" borderId="4" xfId="0" applyNumberFormat="1" applyFont="1" applyFill="1" applyBorder="1" applyAlignment="1">
      <alignment horizontal="center" vertical="center"/>
    </xf>
    <xf numFmtId="2" fontId="14" fillId="2" borderId="4" xfId="0" applyNumberFormat="1" applyFont="1" applyFill="1" applyBorder="1" applyAlignment="1">
      <alignment horizontal="left" vertical="center" wrapText="1"/>
    </xf>
    <xf numFmtId="2" fontId="15" fillId="2" borderId="4" xfId="0" applyNumberFormat="1" applyFont="1" applyFill="1" applyBorder="1" applyAlignment="1">
      <alignment horizontal="left" vertical="center" wrapText="1"/>
    </xf>
    <xf numFmtId="0" fontId="14" fillId="2" borderId="4" xfId="0" applyFont="1" applyFill="1" applyBorder="1" applyAlignment="1">
      <alignment horizontal="left" vertical="center" wrapText="1"/>
    </xf>
    <xf numFmtId="2" fontId="14" fillId="10" borderId="4" xfId="0" applyNumberFormat="1" applyFont="1" applyFill="1" applyBorder="1" applyAlignment="1">
      <alignment horizontal="left" vertical="center" wrapText="1"/>
    </xf>
    <xf numFmtId="2" fontId="8" fillId="2" borderId="0" xfId="0" applyNumberFormat="1" applyFont="1" applyFill="1"/>
    <xf numFmtId="0" fontId="7" fillId="4" borderId="4" xfId="0" applyFont="1" applyFill="1" applyBorder="1" applyAlignment="1">
      <alignment horizontal="center" vertical="center"/>
    </xf>
    <xf numFmtId="1" fontId="7" fillId="4" borderId="4" xfId="0" applyNumberFormat="1" applyFont="1" applyFill="1" applyBorder="1" applyAlignment="1">
      <alignment horizontal="center" vertical="center"/>
    </xf>
    <xf numFmtId="2" fontId="7" fillId="4" borderId="4" xfId="0" applyNumberFormat="1" applyFont="1" applyFill="1" applyBorder="1" applyAlignment="1">
      <alignment horizontal="center" vertical="center"/>
    </xf>
    <xf numFmtId="0" fontId="8" fillId="2" borderId="4" xfId="938" applyFont="1" applyFill="1" applyBorder="1" applyAlignment="1">
      <alignment horizontal="center" vertical="center" wrapText="1"/>
    </xf>
    <xf numFmtId="0" fontId="16" fillId="2" borderId="4" xfId="0" applyFont="1" applyFill="1" applyBorder="1" applyAlignment="1">
      <alignment horizontal="center" vertical="center" wrapText="1"/>
    </xf>
    <xf numFmtId="0" fontId="8" fillId="0" borderId="4" xfId="0" applyFont="1" applyBorder="1" applyAlignment="1">
      <alignment horizontal="center" vertical="center"/>
    </xf>
    <xf numFmtId="0" fontId="8" fillId="0" borderId="4" xfId="0" applyFont="1" applyBorder="1" applyAlignment="1">
      <alignment horizontal="center" vertical="center" wrapText="1"/>
    </xf>
    <xf numFmtId="0" fontId="8" fillId="0" borderId="4" xfId="0" applyFont="1" applyBorder="1" applyAlignment="1">
      <alignment horizontal="justify" vertical="top" wrapText="1"/>
    </xf>
    <xf numFmtId="0" fontId="8" fillId="0" borderId="4" xfId="1014" applyFont="1" applyBorder="1" applyAlignment="1">
      <alignment horizontal="center" vertical="center" wrapText="1"/>
    </xf>
    <xf numFmtId="1" fontId="8" fillId="0" borderId="4" xfId="0" applyNumberFormat="1" applyFont="1" applyBorder="1" applyAlignment="1">
      <alignment horizontal="center" vertical="center" wrapText="1"/>
    </xf>
    <xf numFmtId="2" fontId="9" fillId="2" borderId="4" xfId="2118" applyNumberFormat="1" applyFont="1" applyFill="1" applyBorder="1" applyAlignment="1">
      <alignment horizontal="center" vertical="center" wrapText="1"/>
    </xf>
    <xf numFmtId="0" fontId="9" fillId="2" borderId="4" xfId="0" applyFont="1" applyFill="1" applyBorder="1" applyAlignment="1">
      <alignment horizontal="center" vertical="center"/>
    </xf>
    <xf numFmtId="1" fontId="8" fillId="0" borderId="4" xfId="0" applyNumberFormat="1" applyFont="1" applyBorder="1" applyAlignment="1">
      <alignment horizontal="center" vertical="center"/>
    </xf>
    <xf numFmtId="2" fontId="8" fillId="0" borderId="4" xfId="0" applyNumberFormat="1" applyFont="1" applyBorder="1" applyAlignment="1">
      <alignment horizontal="center" vertical="center" wrapText="1"/>
    </xf>
    <xf numFmtId="0" fontId="9" fillId="0" borderId="4" xfId="0" applyFont="1" applyBorder="1" applyAlignment="1">
      <alignment horizontal="center" vertical="center"/>
    </xf>
    <xf numFmtId="0" fontId="9" fillId="3" borderId="4" xfId="0" applyFont="1" applyFill="1" applyBorder="1" applyAlignment="1">
      <alignment horizontal="center" vertical="center"/>
    </xf>
    <xf numFmtId="0" fontId="9" fillId="8" borderId="4" xfId="0" applyFont="1" applyFill="1" applyBorder="1" applyAlignment="1">
      <alignment horizontal="center" vertical="center"/>
    </xf>
    <xf numFmtId="0" fontId="9" fillId="8" borderId="4" xfId="0" applyFont="1" applyFill="1" applyBorder="1" applyAlignment="1">
      <alignment vertical="center"/>
    </xf>
    <xf numFmtId="2" fontId="8" fillId="0" borderId="4" xfId="0" applyNumberFormat="1" applyFont="1" applyBorder="1" applyAlignment="1">
      <alignment horizontal="center" vertical="center"/>
    </xf>
    <xf numFmtId="169" fontId="7" fillId="4" borderId="4" xfId="0" applyNumberFormat="1" applyFont="1" applyFill="1" applyBorder="1" applyAlignment="1">
      <alignment horizontal="center" vertical="center"/>
    </xf>
    <xf numFmtId="169" fontId="8" fillId="4" borderId="4" xfId="0" applyNumberFormat="1" applyFont="1" applyFill="1" applyBorder="1" applyAlignment="1">
      <alignment horizontal="center" vertical="center" wrapText="1"/>
    </xf>
    <xf numFmtId="2" fontId="8" fillId="4" borderId="4" xfId="0" applyNumberFormat="1" applyFont="1" applyFill="1" applyBorder="1" applyAlignment="1">
      <alignment horizontal="center" vertical="center" wrapText="1"/>
    </xf>
    <xf numFmtId="2" fontId="8" fillId="4" borderId="4" xfId="0" applyNumberFormat="1" applyFont="1" applyFill="1" applyBorder="1" applyAlignment="1">
      <alignment horizontal="center" vertical="center"/>
    </xf>
    <xf numFmtId="169" fontId="8" fillId="0" borderId="4" xfId="0" applyNumberFormat="1" applyFont="1" applyBorder="1" applyAlignment="1">
      <alignment horizontal="center" vertical="center"/>
    </xf>
    <xf numFmtId="169" fontId="8" fillId="0" borderId="4" xfId="0" applyNumberFormat="1" applyFont="1" applyBorder="1" applyAlignment="1">
      <alignment horizontal="center" vertical="center" wrapText="1"/>
    </xf>
    <xf numFmtId="169" fontId="9" fillId="2" borderId="4" xfId="0" applyNumberFormat="1" applyFont="1" applyFill="1" applyBorder="1" applyAlignment="1">
      <alignment horizontal="center" vertical="center" wrapText="1"/>
    </xf>
    <xf numFmtId="169" fontId="9" fillId="0" borderId="4" xfId="0" applyNumberFormat="1" applyFont="1" applyBorder="1" applyAlignment="1">
      <alignment horizontal="center" vertical="center"/>
    </xf>
    <xf numFmtId="2" fontId="9" fillId="0" borderId="4" xfId="0" applyNumberFormat="1" applyFont="1" applyBorder="1" applyAlignment="1">
      <alignment horizontal="center" vertical="center" wrapText="1"/>
    </xf>
    <xf numFmtId="2" fontId="9" fillId="0" borderId="4" xfId="0" applyNumberFormat="1" applyFont="1" applyBorder="1" applyAlignment="1">
      <alignment horizontal="center" vertical="center"/>
    </xf>
    <xf numFmtId="0" fontId="8" fillId="4" borderId="4" xfId="0" applyFont="1" applyFill="1" applyBorder="1" applyAlignment="1">
      <alignment horizontal="center" vertical="center"/>
    </xf>
    <xf numFmtId="2" fontId="7" fillId="4" borderId="4" xfId="0" applyNumberFormat="1" applyFont="1" applyFill="1" applyBorder="1" applyAlignment="1">
      <alignment horizontal="left" vertical="center" wrapText="1"/>
    </xf>
    <xf numFmtId="2" fontId="7" fillId="0" borderId="4" xfId="0" applyNumberFormat="1" applyFont="1" applyBorder="1" applyAlignment="1">
      <alignment horizontal="left" vertical="center" wrapText="1"/>
    </xf>
    <xf numFmtId="2" fontId="13" fillId="2" borderId="4" xfId="2404" applyNumberFormat="1" applyFont="1" applyFill="1" applyBorder="1" applyAlignment="1">
      <alignment horizontal="left" vertical="center" wrapText="1"/>
    </xf>
    <xf numFmtId="2" fontId="7" fillId="0" borderId="4" xfId="0" applyNumberFormat="1" applyFont="1" applyBorder="1" applyAlignment="1">
      <alignment horizontal="center" vertical="center" wrapText="1"/>
    </xf>
    <xf numFmtId="2" fontId="17" fillId="10" borderId="4" xfId="0" applyNumberFormat="1" applyFont="1" applyFill="1" applyBorder="1" applyAlignment="1">
      <alignment horizontal="left" vertical="center" wrapText="1"/>
    </xf>
    <xf numFmtId="0" fontId="7" fillId="0" borderId="4" xfId="0" applyFont="1" applyBorder="1" applyAlignment="1">
      <alignment horizontal="justify" vertical="top" wrapText="1"/>
    </xf>
    <xf numFmtId="1" fontId="8" fillId="2" borderId="4" xfId="2430" applyNumberFormat="1" applyFont="1" applyFill="1" applyBorder="1" applyAlignment="1">
      <alignment horizontal="center" vertical="center" wrapText="1"/>
    </xf>
    <xf numFmtId="0" fontId="8" fillId="2" borderId="4" xfId="2430" applyFont="1" applyFill="1" applyBorder="1" applyAlignment="1">
      <alignment horizontal="center" vertical="center" wrapText="1"/>
    </xf>
    <xf numFmtId="2" fontId="8" fillId="2" borderId="4" xfId="2430" applyNumberFormat="1" applyFont="1" applyFill="1" applyBorder="1" applyAlignment="1">
      <alignment horizontal="center" vertical="center" wrapText="1"/>
    </xf>
    <xf numFmtId="1" fontId="8" fillId="2" borderId="4" xfId="2720" applyNumberFormat="1" applyFont="1" applyFill="1" applyBorder="1" applyAlignment="1">
      <alignment horizontal="center" vertical="center" wrapText="1"/>
    </xf>
    <xf numFmtId="0" fontId="16" fillId="2" borderId="4" xfId="2430" applyFont="1" applyFill="1" applyBorder="1" applyAlignment="1">
      <alignment horizontal="center" vertical="center" wrapText="1"/>
    </xf>
    <xf numFmtId="2" fontId="8" fillId="2" borderId="4" xfId="2720" applyNumberFormat="1" applyFont="1" applyFill="1" applyBorder="1" applyAlignment="1">
      <alignment horizontal="center" vertical="center" wrapText="1"/>
    </xf>
    <xf numFmtId="2" fontId="7" fillId="2" borderId="4" xfId="2430" applyNumberFormat="1" applyFont="1" applyFill="1" applyBorder="1" applyAlignment="1">
      <alignment horizontal="center" vertical="center" wrapText="1"/>
    </xf>
    <xf numFmtId="14" fontId="18" fillId="8" borderId="4" xfId="0" applyNumberFormat="1" applyFont="1" applyFill="1" applyBorder="1" applyAlignment="1">
      <alignment horizontal="center" vertical="center" wrapText="1"/>
    </xf>
    <xf numFmtId="2" fontId="7" fillId="3" borderId="4" xfId="2430" applyNumberFormat="1" applyFont="1" applyFill="1" applyBorder="1" applyAlignment="1">
      <alignment horizontal="center" vertical="center" wrapText="1"/>
    </xf>
    <xf numFmtId="169" fontId="8" fillId="11" borderId="4" xfId="0" applyNumberFormat="1" applyFont="1" applyFill="1" applyBorder="1" applyAlignment="1">
      <alignment horizontal="center" vertical="center" wrapText="1"/>
    </xf>
    <xf numFmtId="2" fontId="7" fillId="11" borderId="4" xfId="0" applyNumberFormat="1" applyFont="1" applyFill="1" applyBorder="1" applyAlignment="1">
      <alignment horizontal="center" vertical="center"/>
    </xf>
    <xf numFmtId="2" fontId="8" fillId="11" borderId="4" xfId="0" applyNumberFormat="1" applyFont="1" applyFill="1" applyBorder="1" applyAlignment="1">
      <alignment horizontal="center" vertical="center" wrapText="1"/>
    </xf>
    <xf numFmtId="169" fontId="8" fillId="2" borderId="4" xfId="2430" applyNumberFormat="1" applyFont="1" applyFill="1" applyBorder="1" applyAlignment="1">
      <alignment horizontal="center" vertical="center" wrapText="1"/>
    </xf>
    <xf numFmtId="169" fontId="7" fillId="2" borderId="4" xfId="2430" applyNumberFormat="1" applyFont="1" applyFill="1" applyBorder="1" applyAlignment="1">
      <alignment horizontal="center" vertical="center" wrapText="1"/>
    </xf>
    <xf numFmtId="2" fontId="7" fillId="8" borderId="4" xfId="2430" applyNumberFormat="1" applyFont="1" applyFill="1" applyBorder="1" applyAlignment="1">
      <alignment horizontal="center" vertical="center" wrapText="1"/>
    </xf>
    <xf numFmtId="2" fontId="13" fillId="2" borderId="8" xfId="0" applyNumberFormat="1" applyFont="1" applyFill="1" applyBorder="1" applyAlignment="1">
      <alignment horizontal="left" vertical="center" wrapText="1"/>
    </xf>
    <xf numFmtId="2" fontId="13" fillId="10" borderId="8" xfId="0" applyNumberFormat="1" applyFont="1" applyFill="1" applyBorder="1" applyAlignment="1">
      <alignment horizontal="left" vertical="center" wrapText="1"/>
    </xf>
    <xf numFmtId="2" fontId="13" fillId="2" borderId="4" xfId="0" applyNumberFormat="1" applyFont="1" applyFill="1" applyBorder="1" applyAlignment="1">
      <alignment horizontal="left" vertical="center" wrapText="1"/>
    </xf>
    <xf numFmtId="1" fontId="7" fillId="2" borderId="4" xfId="2629" applyNumberFormat="1" applyFont="1" applyFill="1" applyBorder="1" applyAlignment="1">
      <alignment horizontal="left" vertical="center" wrapText="1"/>
    </xf>
    <xf numFmtId="2" fontId="7" fillId="2" borderId="4" xfId="2720" applyNumberFormat="1" applyFont="1" applyFill="1" applyBorder="1" applyAlignment="1">
      <alignment horizontal="left" vertical="center" wrapText="1"/>
    </xf>
    <xf numFmtId="1" fontId="7" fillId="2" borderId="4" xfId="2430" applyNumberFormat="1" applyFont="1" applyFill="1" applyBorder="1" applyAlignment="1">
      <alignment horizontal="left" vertical="center" wrapText="1"/>
    </xf>
    <xf numFmtId="1" fontId="7" fillId="2" borderId="4" xfId="2625" applyNumberFormat="1" applyFont="1" applyFill="1" applyBorder="1" applyAlignment="1">
      <alignment horizontal="left" vertical="center" wrapText="1"/>
    </xf>
    <xf numFmtId="1" fontId="8" fillId="2" borderId="4" xfId="1014" applyNumberFormat="1" applyFont="1" applyFill="1" applyBorder="1" applyAlignment="1">
      <alignment horizontal="center" vertical="center"/>
    </xf>
    <xf numFmtId="0" fontId="8" fillId="2" borderId="4" xfId="1014" applyFont="1" applyFill="1" applyBorder="1" applyAlignment="1">
      <alignment horizontal="center" vertical="center"/>
    </xf>
    <xf numFmtId="2" fontId="8" fillId="2" borderId="4" xfId="1014" applyNumberFormat="1" applyFont="1" applyFill="1" applyBorder="1" applyAlignment="1">
      <alignment horizontal="center" vertical="center"/>
    </xf>
    <xf numFmtId="0" fontId="8" fillId="2" borderId="4" xfId="1014" applyFont="1" applyFill="1" applyBorder="1" applyAlignment="1">
      <alignment horizontal="center" vertical="center" wrapText="1"/>
    </xf>
    <xf numFmtId="0" fontId="8" fillId="2" borderId="4" xfId="0" applyFont="1" applyFill="1" applyBorder="1" applyAlignment="1">
      <alignment horizontal="left" vertical="center"/>
    </xf>
    <xf numFmtId="2" fontId="8" fillId="2" borderId="4" xfId="2395" applyNumberFormat="1" applyFont="1" applyFill="1" applyBorder="1" applyAlignment="1">
      <alignment horizontal="center" vertical="center" wrapText="1"/>
    </xf>
    <xf numFmtId="2" fontId="19" fillId="2" borderId="4" xfId="2395" applyNumberFormat="1" applyFont="1" applyFill="1" applyBorder="1" applyAlignment="1">
      <alignment horizontal="center" vertical="center" wrapText="1"/>
    </xf>
    <xf numFmtId="2" fontId="8" fillId="2" borderId="4" xfId="1937" applyNumberFormat="1" applyFont="1" applyFill="1" applyBorder="1" applyAlignment="1">
      <alignment horizontal="center" vertical="center" wrapText="1"/>
    </xf>
    <xf numFmtId="2" fontId="8" fillId="2" borderId="4" xfId="1938" applyNumberFormat="1" applyFont="1" applyFill="1" applyBorder="1" applyAlignment="1">
      <alignment horizontal="center" vertical="center" wrapText="1"/>
    </xf>
    <xf numFmtId="2" fontId="7" fillId="2" borderId="4" xfId="1014" applyNumberFormat="1" applyFont="1" applyFill="1" applyBorder="1" applyAlignment="1">
      <alignment horizontal="left" vertical="center" wrapText="1"/>
    </xf>
    <xf numFmtId="2" fontId="7" fillId="2" borderId="4" xfId="2395" applyNumberFormat="1" applyFont="1" applyFill="1" applyBorder="1" applyAlignment="1">
      <alignment horizontal="center" vertical="center" wrapText="1"/>
    </xf>
    <xf numFmtId="169" fontId="7" fillId="5" borderId="4" xfId="0" applyNumberFormat="1" applyFont="1" applyFill="1" applyBorder="1" applyAlignment="1">
      <alignment horizontal="left" vertical="center" wrapText="1"/>
    </xf>
    <xf numFmtId="169" fontId="7" fillId="2" borderId="4" xfId="0" applyNumberFormat="1" applyFont="1" applyFill="1" applyBorder="1" applyAlignment="1">
      <alignment horizontal="left" vertical="center" wrapText="1"/>
    </xf>
    <xf numFmtId="2" fontId="16" fillId="2" borderId="4" xfId="2395" applyNumberFormat="1" applyFont="1" applyFill="1" applyBorder="1" applyAlignment="1">
      <alignment horizontal="center" vertical="center" wrapText="1"/>
    </xf>
    <xf numFmtId="1" fontId="8" fillId="2" borderId="4" xfId="2118" applyNumberFormat="1" applyFont="1" applyFill="1" applyBorder="1" applyAlignment="1">
      <alignment horizontal="center" vertical="center" wrapText="1"/>
    </xf>
    <xf numFmtId="0" fontId="8" fillId="6" borderId="4" xfId="0" applyFont="1" applyFill="1" applyBorder="1" applyAlignment="1">
      <alignment horizontal="center" vertical="center"/>
    </xf>
    <xf numFmtId="0" fontId="8" fillId="7" borderId="4" xfId="0" applyFont="1" applyFill="1" applyBorder="1" applyAlignment="1">
      <alignment horizontal="center" vertical="center"/>
    </xf>
    <xf numFmtId="2" fontId="7" fillId="7" borderId="4" xfId="0" applyNumberFormat="1" applyFont="1" applyFill="1" applyBorder="1" applyAlignment="1">
      <alignment horizontal="center" vertical="center"/>
    </xf>
    <xf numFmtId="2" fontId="16" fillId="3" borderId="4" xfId="2395" applyNumberFormat="1" applyFont="1" applyFill="1" applyBorder="1" applyAlignment="1">
      <alignment horizontal="center" vertical="center" wrapText="1"/>
    </xf>
    <xf numFmtId="10" fontId="12" fillId="8" borderId="4" xfId="2" applyNumberFormat="1" applyFont="1" applyFill="1" applyBorder="1" applyAlignment="1">
      <alignment horizontal="center" vertical="center"/>
    </xf>
    <xf numFmtId="2" fontId="7" fillId="6" borderId="4" xfId="0" applyNumberFormat="1" applyFont="1" applyFill="1" applyBorder="1" applyAlignment="1">
      <alignment horizontal="center" vertical="center"/>
    </xf>
    <xf numFmtId="169" fontId="9" fillId="2" borderId="0" xfId="0" applyNumberFormat="1" applyFont="1" applyFill="1" applyAlignment="1">
      <alignment horizontal="center" vertical="center"/>
    </xf>
    <xf numFmtId="2" fontId="8" fillId="8" borderId="0" xfId="0" applyNumberFormat="1" applyFont="1" applyFill="1" applyAlignment="1">
      <alignment horizontal="center" vertical="center" wrapText="1"/>
    </xf>
    <xf numFmtId="2" fontId="8" fillId="8" borderId="0" xfId="0" applyNumberFormat="1" applyFont="1" applyFill="1" applyAlignment="1">
      <alignment horizontal="center" vertical="center"/>
    </xf>
    <xf numFmtId="2" fontId="7" fillId="2" borderId="0" xfId="0" applyNumberFormat="1" applyFont="1" applyFill="1" applyAlignment="1">
      <alignment horizontal="center" vertical="center"/>
    </xf>
    <xf numFmtId="0" fontId="12" fillId="2" borderId="4" xfId="0" applyFont="1" applyFill="1" applyBorder="1" applyAlignment="1">
      <alignment horizontal="left" vertical="center" wrapText="1"/>
    </xf>
    <xf numFmtId="169" fontId="8" fillId="2" borderId="4" xfId="0" applyNumberFormat="1" applyFont="1" applyFill="1" applyBorder="1" applyAlignment="1">
      <alignment horizontal="left" vertical="center" wrapText="1"/>
    </xf>
    <xf numFmtId="2" fontId="7" fillId="7" borderId="4" xfId="0" applyNumberFormat="1" applyFont="1" applyFill="1" applyBorder="1" applyAlignment="1">
      <alignment horizontal="left" vertical="center" wrapText="1"/>
    </xf>
    <xf numFmtId="2" fontId="7" fillId="2" borderId="0" xfId="0" applyNumberFormat="1" applyFont="1" applyFill="1" applyAlignment="1">
      <alignment horizontal="left" vertical="center" wrapText="1"/>
    </xf>
    <xf numFmtId="0" fontId="20" fillId="2" borderId="0" xfId="170" applyFont="1" applyFill="1" applyAlignment="1">
      <alignment horizontal="center" vertical="center" wrapText="1"/>
    </xf>
    <xf numFmtId="2" fontId="20" fillId="2" borderId="0" xfId="170" applyNumberFormat="1" applyFont="1" applyFill="1" applyAlignment="1">
      <alignment horizontal="center" vertical="center" wrapText="1"/>
    </xf>
    <xf numFmtId="169" fontId="20" fillId="2" borderId="0" xfId="170" applyNumberFormat="1" applyFont="1" applyFill="1" applyAlignment="1">
      <alignment horizontal="center" vertical="center" wrapText="1"/>
    </xf>
    <xf numFmtId="0" fontId="26" fillId="0" borderId="0" xfId="0" applyFont="1"/>
    <xf numFmtId="0" fontId="26" fillId="0" borderId="0" xfId="0" applyFont="1" applyAlignment="1">
      <alignment horizontal="center" vertical="center"/>
    </xf>
    <xf numFmtId="0" fontId="27" fillId="2" borderId="0" xfId="0" applyFont="1" applyFill="1"/>
    <xf numFmtId="0" fontId="26" fillId="2" borderId="0" xfId="0" applyFont="1" applyFill="1" applyAlignment="1">
      <alignment horizontal="center" vertical="center"/>
    </xf>
    <xf numFmtId="0" fontId="27" fillId="7" borderId="0" xfId="0" applyFont="1" applyFill="1"/>
    <xf numFmtId="0" fontId="28" fillId="0" borderId="0" xfId="0" applyFont="1"/>
    <xf numFmtId="0" fontId="29" fillId="0" borderId="0" xfId="0" applyFont="1"/>
    <xf numFmtId="0" fontId="27" fillId="0" borderId="0" xfId="0" applyFont="1" applyAlignment="1">
      <alignment horizontal="center" vertical="center"/>
    </xf>
    <xf numFmtId="0" fontId="27" fillId="0" borderId="0" xfId="0" applyFont="1" applyAlignment="1">
      <alignment horizontal="justify" vertical="top"/>
    </xf>
    <xf numFmtId="169" fontId="29" fillId="0" borderId="0" xfId="0" applyNumberFormat="1" applyFont="1" applyAlignment="1">
      <alignment horizontal="center" vertical="center"/>
    </xf>
    <xf numFmtId="2" fontId="27" fillId="0" borderId="0" xfId="0" applyNumberFormat="1" applyFont="1" applyAlignment="1">
      <alignment horizontal="center" vertical="center"/>
    </xf>
    <xf numFmtId="0" fontId="27" fillId="0" borderId="0" xfId="0" applyFont="1"/>
    <xf numFmtId="169" fontId="27" fillId="0" borderId="0" xfId="0" applyNumberFormat="1" applyFont="1" applyAlignment="1">
      <alignment horizontal="center" vertical="center"/>
    </xf>
    <xf numFmtId="0" fontId="26" fillId="0" borderId="4" xfId="0" applyFont="1" applyBorder="1" applyAlignment="1">
      <alignment horizontal="center" vertical="center" wrapText="1"/>
    </xf>
    <xf numFmtId="0" fontId="26" fillId="0" borderId="4" xfId="0" applyFont="1" applyBorder="1" applyAlignment="1">
      <alignment horizontal="center" vertical="center"/>
    </xf>
    <xf numFmtId="169" fontId="32" fillId="0" borderId="4" xfId="0" applyNumberFormat="1" applyFont="1" applyBorder="1" applyAlignment="1">
      <alignment horizontal="center" vertical="center" wrapText="1"/>
    </xf>
    <xf numFmtId="0" fontId="26" fillId="2" borderId="4" xfId="0" applyFont="1" applyFill="1" applyBorder="1" applyAlignment="1">
      <alignment horizontal="center" vertical="center"/>
    </xf>
    <xf numFmtId="169" fontId="31" fillId="2" borderId="4" xfId="0" applyNumberFormat="1" applyFont="1" applyFill="1" applyBorder="1" applyAlignment="1">
      <alignment horizontal="center" vertical="center"/>
    </xf>
    <xf numFmtId="2" fontId="26" fillId="2" borderId="4" xfId="0" applyNumberFormat="1" applyFont="1" applyFill="1" applyBorder="1" applyAlignment="1">
      <alignment horizontal="center" vertical="center"/>
    </xf>
    <xf numFmtId="0" fontId="29" fillId="2" borderId="4" xfId="0" applyFont="1" applyFill="1" applyBorder="1" applyAlignment="1">
      <alignment horizontal="center" vertical="center"/>
    </xf>
    <xf numFmtId="0" fontId="29" fillId="2" borderId="4" xfId="0" applyFont="1" applyFill="1" applyBorder="1" applyAlignment="1">
      <alignment horizontal="justify" vertical="top" wrapText="1"/>
    </xf>
    <xf numFmtId="1" fontId="27" fillId="2" borderId="4" xfId="2395" applyNumberFormat="1" applyFont="1" applyFill="1" applyBorder="1" applyAlignment="1">
      <alignment horizontal="center" vertical="center" wrapText="1"/>
    </xf>
    <xf numFmtId="169" fontId="29" fillId="2" borderId="4" xfId="0" applyNumberFormat="1" applyFont="1" applyFill="1" applyBorder="1" applyAlignment="1">
      <alignment horizontal="center" vertical="center" wrapText="1"/>
    </xf>
    <xf numFmtId="2" fontId="29" fillId="2" borderId="4" xfId="0" applyNumberFormat="1" applyFont="1" applyFill="1" applyBorder="1" applyAlignment="1">
      <alignment horizontal="center" vertical="center" wrapText="1"/>
    </xf>
    <xf numFmtId="0" fontId="29" fillId="2" borderId="4" xfId="0" applyFont="1" applyFill="1" applyBorder="1" applyAlignment="1">
      <alignment horizontal="justify" vertical="top"/>
    </xf>
    <xf numFmtId="0" fontId="28" fillId="2" borderId="4" xfId="0" applyFont="1" applyFill="1" applyBorder="1" applyAlignment="1">
      <alignment horizontal="center" vertical="center"/>
    </xf>
    <xf numFmtId="2" fontId="31" fillId="2" borderId="4" xfId="0" applyNumberFormat="1" applyFont="1" applyFill="1" applyBorder="1" applyAlignment="1">
      <alignment horizontal="center" vertical="center"/>
    </xf>
    <xf numFmtId="169" fontId="29" fillId="2" borderId="4" xfId="0" applyNumberFormat="1" applyFont="1" applyFill="1" applyBorder="1" applyAlignment="1">
      <alignment horizontal="center" vertical="center"/>
    </xf>
    <xf numFmtId="2" fontId="29" fillId="2" borderId="4" xfId="0" applyNumberFormat="1" applyFont="1" applyFill="1" applyBorder="1" applyAlignment="1">
      <alignment horizontal="center" vertical="center"/>
    </xf>
    <xf numFmtId="1" fontId="33" fillId="2" borderId="4" xfId="2395" applyNumberFormat="1" applyFont="1" applyFill="1" applyBorder="1" applyAlignment="1">
      <alignment horizontal="center" vertical="center" wrapText="1"/>
    </xf>
    <xf numFmtId="0" fontId="34" fillId="2" borderId="4" xfId="0" applyFont="1" applyFill="1" applyBorder="1" applyAlignment="1">
      <alignment horizontal="center" vertical="center"/>
    </xf>
    <xf numFmtId="0" fontId="29" fillId="2" borderId="4" xfId="0" applyFont="1" applyFill="1" applyBorder="1" applyAlignment="1">
      <alignment horizontal="center" vertical="center" wrapText="1"/>
    </xf>
    <xf numFmtId="0" fontId="31" fillId="0" borderId="4" xfId="0" applyFont="1" applyBorder="1" applyAlignment="1">
      <alignment horizontal="center" vertical="center"/>
    </xf>
    <xf numFmtId="169" fontId="31" fillId="0" borderId="4" xfId="0" applyNumberFormat="1" applyFont="1" applyBorder="1" applyAlignment="1">
      <alignment horizontal="center" vertical="center"/>
    </xf>
    <xf numFmtId="2" fontId="31" fillId="0" borderId="4" xfId="0" applyNumberFormat="1" applyFont="1" applyBorder="1" applyAlignment="1">
      <alignment horizontal="center" vertical="center"/>
    </xf>
    <xf numFmtId="0" fontId="29" fillId="0" borderId="4" xfId="0" applyFont="1" applyBorder="1" applyAlignment="1">
      <alignment horizontal="center" vertical="center"/>
    </xf>
    <xf numFmtId="0" fontId="28" fillId="0" borderId="4" xfId="0" applyFont="1" applyBorder="1" applyAlignment="1">
      <alignment horizontal="center" vertical="center"/>
    </xf>
    <xf numFmtId="0" fontId="29" fillId="0" borderId="4" xfId="0" applyFont="1" applyBorder="1" applyAlignment="1">
      <alignment horizontal="justify" vertical="top"/>
    </xf>
    <xf numFmtId="0" fontId="35" fillId="0" borderId="4" xfId="0" applyFont="1" applyBorder="1" applyAlignment="1">
      <alignment horizontal="center" vertical="center"/>
    </xf>
    <xf numFmtId="169" fontId="29" fillId="0" borderId="4" xfId="0" applyNumberFormat="1" applyFont="1" applyBorder="1" applyAlignment="1">
      <alignment horizontal="center" vertical="center" wrapText="1"/>
    </xf>
    <xf numFmtId="2" fontId="29" fillId="0" borderId="4" xfId="0" applyNumberFormat="1" applyFont="1" applyBorder="1" applyAlignment="1">
      <alignment horizontal="center" vertical="center" wrapText="1"/>
    </xf>
    <xf numFmtId="0" fontId="29" fillId="0" borderId="4" xfId="0" applyFont="1" applyBorder="1" applyAlignment="1">
      <alignment horizontal="center" vertical="center" wrapText="1"/>
    </xf>
    <xf numFmtId="0" fontId="29" fillId="0" borderId="4" xfId="0" applyFont="1" applyBorder="1" applyAlignment="1">
      <alignment horizontal="justify" vertical="top" wrapText="1"/>
    </xf>
    <xf numFmtId="0" fontId="34" fillId="0" borderId="4" xfId="0" applyFont="1" applyBorder="1" applyAlignment="1">
      <alignment horizontal="center" vertical="center"/>
    </xf>
    <xf numFmtId="0" fontId="36" fillId="0" borderId="4" xfId="0" applyFont="1" applyBorder="1" applyAlignment="1">
      <alignment horizontal="center" vertical="center" wrapText="1"/>
    </xf>
    <xf numFmtId="0" fontId="29" fillId="0" borderId="4" xfId="0" applyFont="1" applyBorder="1" applyAlignment="1">
      <alignment vertical="center"/>
    </xf>
    <xf numFmtId="0" fontId="35" fillId="0" borderId="4" xfId="0" applyFont="1" applyBorder="1" applyAlignment="1">
      <alignment horizontal="center" vertical="center" wrapText="1"/>
    </xf>
    <xf numFmtId="0" fontId="26" fillId="2" borderId="4" xfId="0" applyFont="1" applyFill="1" applyBorder="1" applyAlignment="1">
      <alignment horizontal="center" vertical="center" wrapText="1"/>
    </xf>
    <xf numFmtId="169" fontId="29" fillId="2" borderId="4" xfId="0" applyNumberFormat="1" applyFont="1" applyFill="1" applyBorder="1"/>
    <xf numFmtId="0" fontId="27" fillId="2" borderId="4" xfId="0" applyFont="1" applyFill="1" applyBorder="1" applyAlignment="1">
      <alignment horizontal="center" vertical="center"/>
    </xf>
    <xf numFmtId="1" fontId="27" fillId="2" borderId="4" xfId="170" applyNumberFormat="1" applyFont="1" applyFill="1" applyBorder="1" applyAlignment="1">
      <alignment horizontal="center" vertical="center" wrapText="1"/>
    </xf>
    <xf numFmtId="1" fontId="27" fillId="2" borderId="4" xfId="2118" applyNumberFormat="1" applyFont="1" applyFill="1" applyBorder="1" applyAlignment="1">
      <alignment horizontal="justify" vertical="top" wrapText="1"/>
    </xf>
    <xf numFmtId="169" fontId="29" fillId="2" borderId="4" xfId="170" applyNumberFormat="1" applyFont="1" applyFill="1" applyBorder="1" applyAlignment="1">
      <alignment horizontal="center" vertical="center" wrapText="1"/>
    </xf>
    <xf numFmtId="0" fontId="27" fillId="2" borderId="4" xfId="0" applyFont="1" applyFill="1" applyBorder="1" applyAlignment="1">
      <alignment horizontal="center" vertical="center" wrapText="1"/>
    </xf>
    <xf numFmtId="0" fontId="27" fillId="2" borderId="4" xfId="901" applyFont="1" applyFill="1" applyBorder="1" applyAlignment="1">
      <alignment horizontal="center" vertical="center" wrapText="1"/>
    </xf>
    <xf numFmtId="14" fontId="29" fillId="2" borderId="4" xfId="0" applyNumberFormat="1" applyFont="1" applyFill="1" applyBorder="1" applyAlignment="1">
      <alignment horizontal="center" vertical="center"/>
    </xf>
    <xf numFmtId="0" fontId="27" fillId="2" borderId="4" xfId="2393" applyFont="1" applyFill="1" applyBorder="1" applyAlignment="1">
      <alignment horizontal="center" vertical="center" wrapText="1"/>
    </xf>
    <xf numFmtId="0" fontId="26" fillId="2" borderId="4" xfId="938" applyFont="1" applyFill="1" applyBorder="1" applyAlignment="1">
      <alignment horizontal="right" vertical="top" wrapText="1"/>
    </xf>
    <xf numFmtId="0" fontId="26" fillId="2" borderId="4" xfId="938" applyFont="1" applyFill="1" applyBorder="1" applyAlignment="1">
      <alignment horizontal="center" vertical="center" wrapText="1"/>
    </xf>
    <xf numFmtId="169" fontId="31" fillId="2" borderId="4" xfId="0" applyNumberFormat="1" applyFont="1" applyFill="1" applyBorder="1" applyAlignment="1">
      <alignment horizontal="center"/>
    </xf>
    <xf numFmtId="2" fontId="31" fillId="2" borderId="4" xfId="0" applyNumberFormat="1" applyFont="1" applyFill="1" applyBorder="1" applyAlignment="1">
      <alignment horizontal="center"/>
    </xf>
    <xf numFmtId="1" fontId="27" fillId="2" borderId="4" xfId="901" applyNumberFormat="1" applyFont="1" applyFill="1" applyBorder="1" applyAlignment="1">
      <alignment horizontal="center" vertical="center" wrapText="1"/>
    </xf>
    <xf numFmtId="2" fontId="27" fillId="0" borderId="0" xfId="0" applyNumberFormat="1" applyFont="1"/>
    <xf numFmtId="0" fontId="26" fillId="2" borderId="4" xfId="0" applyFont="1" applyFill="1" applyBorder="1"/>
    <xf numFmtId="169" fontId="26" fillId="2" borderId="4" xfId="0" applyNumberFormat="1" applyFont="1" applyFill="1" applyBorder="1" applyAlignment="1">
      <alignment horizontal="center" vertical="center"/>
    </xf>
    <xf numFmtId="2" fontId="27" fillId="2" borderId="0" xfId="0" applyNumberFormat="1" applyFont="1" applyFill="1"/>
    <xf numFmtId="2" fontId="29" fillId="0" borderId="4" xfId="0" applyNumberFormat="1" applyFont="1" applyBorder="1" applyAlignment="1">
      <alignment horizontal="center" vertical="center"/>
    </xf>
    <xf numFmtId="169" fontId="29" fillId="0" borderId="4" xfId="0" applyNumberFormat="1" applyFont="1" applyBorder="1" applyAlignment="1">
      <alignment horizontal="center" vertical="center"/>
    </xf>
    <xf numFmtId="172" fontId="27" fillId="0" borderId="0" xfId="0" applyNumberFormat="1" applyFont="1"/>
    <xf numFmtId="0" fontId="27" fillId="2" borderId="4" xfId="0" applyFont="1" applyFill="1" applyBorder="1"/>
    <xf numFmtId="169" fontId="31" fillId="2" borderId="4" xfId="0" applyNumberFormat="1" applyFont="1" applyFill="1" applyBorder="1" applyAlignment="1">
      <alignment horizontal="center" vertical="center" wrapText="1"/>
    </xf>
    <xf numFmtId="2" fontId="31" fillId="2" borderId="4" xfId="0" applyNumberFormat="1" applyFont="1" applyFill="1" applyBorder="1" applyAlignment="1">
      <alignment horizontal="center" vertical="center" wrapText="1"/>
    </xf>
    <xf numFmtId="0" fontId="31" fillId="2" borderId="4" xfId="0" applyFont="1" applyFill="1" applyBorder="1" applyAlignment="1">
      <alignment horizontal="center" vertical="center" wrapText="1"/>
    </xf>
    <xf numFmtId="0" fontId="27" fillId="2" borderId="4" xfId="0" applyFont="1" applyFill="1" applyBorder="1" applyAlignment="1">
      <alignment horizontal="justify" vertical="top" wrapText="1"/>
    </xf>
    <xf numFmtId="169" fontId="36" fillId="2" borderId="4" xfId="0" applyNumberFormat="1" applyFont="1" applyFill="1" applyBorder="1" applyAlignment="1">
      <alignment horizontal="center" vertical="center" wrapText="1"/>
    </xf>
    <xf numFmtId="2" fontId="37" fillId="2" borderId="4" xfId="0" applyNumberFormat="1" applyFont="1" applyFill="1" applyBorder="1" applyAlignment="1">
      <alignment horizontal="center" vertical="center"/>
    </xf>
    <xf numFmtId="0" fontId="27" fillId="2" borderId="4" xfId="0" applyFont="1" applyFill="1" applyBorder="1" applyAlignment="1">
      <alignment horizontal="justify" vertical="top"/>
    </xf>
    <xf numFmtId="0" fontId="37" fillId="2" borderId="4" xfId="0" applyFont="1" applyFill="1" applyBorder="1" applyAlignment="1">
      <alignment horizontal="center" vertical="center"/>
    </xf>
    <xf numFmtId="169" fontId="27" fillId="2" borderId="4" xfId="0" applyNumberFormat="1" applyFont="1" applyFill="1" applyBorder="1" applyAlignment="1">
      <alignment horizontal="center" vertical="center"/>
    </xf>
    <xf numFmtId="169" fontId="37" fillId="2" borderId="4" xfId="0" applyNumberFormat="1" applyFont="1" applyFill="1" applyBorder="1" applyAlignment="1">
      <alignment horizontal="center" vertical="center"/>
    </xf>
    <xf numFmtId="169" fontId="26" fillId="13" borderId="4" xfId="0" applyNumberFormat="1" applyFont="1" applyFill="1" applyBorder="1" applyAlignment="1">
      <alignment horizontal="center" vertical="center"/>
    </xf>
    <xf numFmtId="0" fontId="31" fillId="2" borderId="4" xfId="0" applyFont="1" applyFill="1" applyBorder="1" applyAlignment="1">
      <alignment horizontal="center" vertical="center"/>
    </xf>
    <xf numFmtId="0" fontId="27" fillId="2" borderId="4" xfId="0" applyFont="1" applyFill="1" applyBorder="1" applyAlignment="1">
      <alignment horizontal="justify" vertical="center"/>
    </xf>
    <xf numFmtId="0" fontId="26" fillId="0" borderId="4" xfId="0" applyFont="1" applyBorder="1" applyAlignment="1">
      <alignment horizontal="left" vertical="center"/>
    </xf>
    <xf numFmtId="169" fontId="26" fillId="0" borderId="4" xfId="0" applyNumberFormat="1" applyFont="1" applyBorder="1" applyAlignment="1">
      <alignment horizontal="center" vertical="center"/>
    </xf>
    <xf numFmtId="0" fontId="27" fillId="0" borderId="4" xfId="0" applyFont="1" applyBorder="1" applyAlignment="1">
      <alignment horizontal="center" vertical="center"/>
    </xf>
    <xf numFmtId="0" fontId="27" fillId="0" borderId="4" xfId="0" applyFont="1" applyBorder="1" applyAlignment="1">
      <alignment horizontal="justify" vertical="top" wrapText="1"/>
    </xf>
    <xf numFmtId="0" fontId="27" fillId="0" borderId="4" xfId="0" applyFont="1" applyBorder="1" applyAlignment="1">
      <alignment horizontal="center" vertical="center" wrapText="1"/>
    </xf>
    <xf numFmtId="169" fontId="29" fillId="0" borderId="8" xfId="0" applyNumberFormat="1" applyFont="1" applyBorder="1" applyAlignment="1">
      <alignment horizontal="center" vertical="center" wrapText="1"/>
    </xf>
    <xf numFmtId="0" fontId="27" fillId="0" borderId="4" xfId="0" applyFont="1" applyBorder="1" applyAlignment="1">
      <alignment horizontal="justify" vertical="top"/>
    </xf>
    <xf numFmtId="169" fontId="26" fillId="0" borderId="4" xfId="2118" applyNumberFormat="1" applyFont="1" applyBorder="1" applyAlignment="1">
      <alignment horizontal="center" vertical="center" wrapText="1"/>
    </xf>
    <xf numFmtId="2" fontId="26" fillId="0" borderId="4" xfId="2118" applyNumberFormat="1" applyFont="1" applyBorder="1" applyAlignment="1">
      <alignment horizontal="center" vertical="center" wrapText="1"/>
    </xf>
    <xf numFmtId="169" fontId="27" fillId="0" borderId="4" xfId="0" applyNumberFormat="1" applyFont="1" applyBorder="1" applyAlignment="1">
      <alignment horizontal="center" vertical="center"/>
    </xf>
    <xf numFmtId="169" fontId="38" fillId="0" borderId="4" xfId="0" applyNumberFormat="1" applyFont="1" applyBorder="1" applyAlignment="1">
      <alignment horizontal="center" vertical="center" wrapText="1"/>
    </xf>
    <xf numFmtId="2" fontId="38" fillId="0" borderId="4" xfId="0" applyNumberFormat="1" applyFont="1" applyBorder="1" applyAlignment="1">
      <alignment horizontal="center" vertical="center" wrapText="1"/>
    </xf>
    <xf numFmtId="169" fontId="28" fillId="0" borderId="4" xfId="0" applyNumberFormat="1" applyFont="1" applyBorder="1" applyAlignment="1">
      <alignment horizontal="center" vertical="center"/>
    </xf>
    <xf numFmtId="2" fontId="26" fillId="13" borderId="4" xfId="0" applyNumberFormat="1" applyFont="1" applyFill="1" applyBorder="1" applyAlignment="1">
      <alignment horizontal="center" vertical="center"/>
    </xf>
    <xf numFmtId="169" fontId="27" fillId="0" borderId="0" xfId="0" applyNumberFormat="1" applyFont="1"/>
    <xf numFmtId="2" fontId="26" fillId="0" borderId="4" xfId="0" applyNumberFormat="1" applyFont="1" applyBorder="1" applyAlignment="1">
      <alignment horizontal="center" vertical="center"/>
    </xf>
    <xf numFmtId="0" fontId="26" fillId="0" borderId="5" xfId="0" applyFont="1" applyBorder="1" applyAlignment="1">
      <alignment vertical="center"/>
    </xf>
    <xf numFmtId="0" fontId="26" fillId="0" borderId="6" xfId="0" applyFont="1" applyBorder="1" applyAlignment="1">
      <alignment vertical="center"/>
    </xf>
    <xf numFmtId="0" fontId="26" fillId="0" borderId="7" xfId="0" applyFont="1" applyBorder="1" applyAlignment="1">
      <alignment vertical="center"/>
    </xf>
    <xf numFmtId="2" fontId="35" fillId="0" borderId="4" xfId="0" applyNumberFormat="1" applyFont="1" applyBorder="1" applyAlignment="1">
      <alignment horizontal="center" vertical="center"/>
    </xf>
    <xf numFmtId="169" fontId="39" fillId="0" borderId="4" xfId="0" applyNumberFormat="1" applyFont="1" applyBorder="1" applyAlignment="1">
      <alignment horizontal="center" vertical="center"/>
    </xf>
    <xf numFmtId="2" fontId="27" fillId="7" borderId="0" xfId="0" applyNumberFormat="1" applyFont="1" applyFill="1"/>
    <xf numFmtId="0" fontId="28" fillId="0" borderId="4" xfId="0" applyFont="1" applyBorder="1" applyAlignment="1">
      <alignment horizontal="justify" vertical="top"/>
    </xf>
    <xf numFmtId="0" fontId="28" fillId="0" borderId="4" xfId="0" applyFont="1" applyBorder="1" applyAlignment="1">
      <alignment horizontal="center" vertical="center" wrapText="1"/>
    </xf>
    <xf numFmtId="2" fontId="28" fillId="0" borderId="4" xfId="0" applyNumberFormat="1" applyFont="1" applyBorder="1" applyAlignment="1">
      <alignment horizontal="center" vertical="center"/>
    </xf>
    <xf numFmtId="0" fontId="27" fillId="0" borderId="4" xfId="938" applyFont="1" applyBorder="1" applyAlignment="1">
      <alignment horizontal="center" vertical="center" wrapText="1"/>
    </xf>
    <xf numFmtId="0" fontId="40" fillId="0" borderId="4" xfId="0" applyFont="1" applyBorder="1" applyAlignment="1">
      <alignment horizontal="center" vertical="center" wrapText="1"/>
    </xf>
    <xf numFmtId="169" fontId="31" fillId="0" borderId="4" xfId="2118" applyNumberFormat="1" applyFont="1" applyBorder="1" applyAlignment="1">
      <alignment horizontal="center" vertical="center" wrapText="1"/>
    </xf>
    <xf numFmtId="2" fontId="31" fillId="0" borderId="4" xfId="2118" applyNumberFormat="1" applyFont="1" applyBorder="1" applyAlignment="1">
      <alignment horizontal="center" vertical="center" wrapText="1"/>
    </xf>
    <xf numFmtId="169" fontId="29" fillId="0" borderId="4" xfId="0" applyNumberFormat="1" applyFont="1" applyBorder="1"/>
    <xf numFmtId="0" fontId="27" fillId="0" borderId="4" xfId="1014" applyFont="1" applyBorder="1" applyAlignment="1">
      <alignment horizontal="center" vertical="center" wrapText="1"/>
    </xf>
    <xf numFmtId="2" fontId="28" fillId="0" borderId="0" xfId="0" applyNumberFormat="1" applyFont="1"/>
    <xf numFmtId="169" fontId="39" fillId="0" borderId="4" xfId="2118" applyNumberFormat="1" applyFont="1" applyBorder="1" applyAlignment="1">
      <alignment horizontal="center" vertical="center" wrapText="1"/>
    </xf>
    <xf numFmtId="0" fontId="26" fillId="0" borderId="4" xfId="0" applyFont="1" applyBorder="1" applyAlignment="1">
      <alignment horizontal="right" vertical="top" wrapText="1"/>
    </xf>
    <xf numFmtId="169" fontId="31" fillId="0" borderId="4" xfId="0" applyNumberFormat="1" applyFont="1" applyBorder="1" applyAlignment="1">
      <alignment horizontal="center" vertical="center" wrapText="1"/>
    </xf>
    <xf numFmtId="2" fontId="31" fillId="0" borderId="4" xfId="0" applyNumberFormat="1" applyFont="1" applyBorder="1" applyAlignment="1">
      <alignment horizontal="center" vertical="center" wrapText="1"/>
    </xf>
    <xf numFmtId="1" fontId="29" fillId="0" borderId="4" xfId="0" applyNumberFormat="1" applyFont="1" applyBorder="1" applyAlignment="1">
      <alignment horizontal="center" vertical="center" wrapText="1"/>
    </xf>
    <xf numFmtId="2" fontId="39" fillId="0" borderId="4" xfId="0" applyNumberFormat="1" applyFont="1" applyBorder="1" applyAlignment="1">
      <alignment horizontal="center" vertical="center" wrapText="1"/>
    </xf>
    <xf numFmtId="172" fontId="29" fillId="0" borderId="4" xfId="0" applyNumberFormat="1" applyFont="1" applyBorder="1" applyAlignment="1">
      <alignment horizontal="center" vertical="center" wrapText="1"/>
    </xf>
    <xf numFmtId="0" fontId="31" fillId="0" borderId="4" xfId="0" applyFont="1" applyBorder="1" applyAlignment="1">
      <alignment horizontal="center" vertical="center" wrapText="1"/>
    </xf>
    <xf numFmtId="2" fontId="41" fillId="0" borderId="4" xfId="0" applyNumberFormat="1" applyFont="1" applyBorder="1" applyAlignment="1">
      <alignment horizontal="center" vertical="center" wrapText="1"/>
    </xf>
    <xf numFmtId="0" fontId="26" fillId="0" borderId="4" xfId="0" applyFont="1" applyBorder="1" applyAlignment="1">
      <alignment horizontal="justify" vertical="top"/>
    </xf>
    <xf numFmtId="1" fontId="29" fillId="0" borderId="4" xfId="2430" applyNumberFormat="1" applyFont="1" applyBorder="1" applyAlignment="1">
      <alignment horizontal="center" vertical="center" wrapText="1"/>
    </xf>
    <xf numFmtId="0" fontId="27" fillId="0" borderId="4" xfId="2430" applyFont="1" applyBorder="1" applyAlignment="1">
      <alignment horizontal="center" vertical="center" wrapText="1"/>
    </xf>
    <xf numFmtId="2" fontId="29" fillId="0" borderId="4" xfId="2430" applyNumberFormat="1" applyFont="1" applyBorder="1" applyAlignment="1">
      <alignment horizontal="center" vertical="center" wrapText="1"/>
    </xf>
    <xf numFmtId="1" fontId="27" fillId="0" borderId="4" xfId="0" applyNumberFormat="1" applyFont="1" applyBorder="1" applyAlignment="1">
      <alignment horizontal="center" vertical="center" wrapText="1"/>
    </xf>
    <xf numFmtId="169" fontId="29" fillId="0" borderId="4" xfId="2430" applyNumberFormat="1" applyFont="1" applyBorder="1" applyAlignment="1">
      <alignment horizontal="center" vertical="center" wrapText="1"/>
    </xf>
    <xf numFmtId="0" fontId="27" fillId="0" borderId="4" xfId="2393" applyFont="1" applyBorder="1" applyAlignment="1">
      <alignment horizontal="center" vertical="center" wrapText="1"/>
    </xf>
    <xf numFmtId="1" fontId="29" fillId="0" borderId="4" xfId="2720" applyNumberFormat="1" applyFont="1" applyBorder="1" applyAlignment="1">
      <alignment horizontal="center" vertical="center" wrapText="1"/>
    </xf>
    <xf numFmtId="0" fontId="40" fillId="0" borderId="4" xfId="2430" applyFont="1" applyBorder="1" applyAlignment="1">
      <alignment horizontal="center" vertical="center" wrapText="1"/>
    </xf>
    <xf numFmtId="2" fontId="29" fillId="0" borderId="4" xfId="2720" applyNumberFormat="1" applyFont="1" applyBorder="1" applyAlignment="1">
      <alignment horizontal="center" vertical="center" wrapText="1"/>
    </xf>
    <xf numFmtId="169" fontId="29" fillId="0" borderId="4" xfId="2720" applyNumberFormat="1" applyFont="1" applyBorder="1" applyAlignment="1">
      <alignment horizontal="center" vertical="center" wrapText="1"/>
    </xf>
    <xf numFmtId="169" fontId="31" fillId="0" borderId="4" xfId="2430" applyNumberFormat="1" applyFont="1" applyBorder="1" applyAlignment="1">
      <alignment horizontal="center" vertical="center" wrapText="1"/>
    </xf>
    <xf numFmtId="2" fontId="31" fillId="0" borderId="4" xfId="2430" applyNumberFormat="1" applyFont="1" applyBorder="1" applyAlignment="1">
      <alignment horizontal="center" vertical="center" wrapText="1"/>
    </xf>
    <xf numFmtId="169" fontId="31" fillId="0" borderId="4" xfId="0" applyNumberFormat="1" applyFont="1" applyBorder="1" applyAlignment="1">
      <alignment horizontal="left" vertical="center"/>
    </xf>
    <xf numFmtId="1" fontId="29" fillId="0" borderId="4" xfId="1014" applyNumberFormat="1" applyFont="1" applyBorder="1" applyAlignment="1">
      <alignment horizontal="center" vertical="center"/>
    </xf>
    <xf numFmtId="0" fontId="27" fillId="0" borderId="4" xfId="1014" applyFont="1" applyBorder="1" applyAlignment="1">
      <alignment horizontal="center" vertical="center"/>
    </xf>
    <xf numFmtId="2" fontId="29" fillId="0" borderId="4" xfId="1014" applyNumberFormat="1" applyFont="1" applyBorder="1" applyAlignment="1">
      <alignment horizontal="center" vertical="center"/>
    </xf>
    <xf numFmtId="169" fontId="29" fillId="0" borderId="4" xfId="1014" applyNumberFormat="1" applyFont="1" applyBorder="1" applyAlignment="1">
      <alignment horizontal="center" vertical="center"/>
    </xf>
    <xf numFmtId="172" fontId="29" fillId="0" borderId="4" xfId="1014" applyNumberFormat="1" applyFont="1" applyBorder="1" applyAlignment="1">
      <alignment horizontal="center" vertical="center"/>
    </xf>
    <xf numFmtId="0" fontId="27" fillId="0" borderId="4" xfId="0" applyFont="1" applyBorder="1" applyAlignment="1">
      <alignment horizontal="left" vertical="center"/>
    </xf>
    <xf numFmtId="14" fontId="29" fillId="0" borderId="4" xfId="0" applyNumberFormat="1" applyFont="1" applyBorder="1" applyAlignment="1">
      <alignment horizontal="center" vertical="center"/>
    </xf>
    <xf numFmtId="2" fontId="27" fillId="0" borderId="4" xfId="0" applyNumberFormat="1" applyFont="1" applyBorder="1" applyAlignment="1">
      <alignment horizontal="center" vertical="center"/>
    </xf>
    <xf numFmtId="169" fontId="29" fillId="0" borderId="4" xfId="1" applyNumberFormat="1" applyFont="1" applyFill="1" applyBorder="1" applyAlignment="1">
      <alignment horizontal="center" vertical="center"/>
    </xf>
    <xf numFmtId="169" fontId="42" fillId="0" borderId="4" xfId="2395" applyNumberFormat="1" applyFont="1" applyBorder="1" applyAlignment="1">
      <alignment horizontal="center" vertical="center" wrapText="1"/>
    </xf>
    <xf numFmtId="169" fontId="43" fillId="0" borderId="4" xfId="2395" applyNumberFormat="1" applyFont="1" applyBorder="1" applyAlignment="1">
      <alignment horizontal="center" vertical="center" wrapText="1"/>
    </xf>
    <xf numFmtId="2" fontId="43" fillId="0" borderId="4" xfId="2395" applyNumberFormat="1" applyFont="1" applyBorder="1" applyAlignment="1">
      <alignment horizontal="center" vertical="center" wrapText="1"/>
    </xf>
    <xf numFmtId="169" fontId="35" fillId="0" borderId="4" xfId="0" applyNumberFormat="1" applyFont="1" applyBorder="1" applyAlignment="1">
      <alignment horizontal="center" vertical="center" wrapText="1"/>
    </xf>
    <xf numFmtId="169" fontId="35" fillId="0" borderId="4" xfId="0" applyNumberFormat="1" applyFont="1" applyBorder="1" applyAlignment="1">
      <alignment horizontal="center" vertical="center"/>
    </xf>
    <xf numFmtId="172" fontId="29" fillId="0" borderId="4" xfId="0" applyNumberFormat="1" applyFont="1" applyBorder="1" applyAlignment="1">
      <alignment horizontal="center" vertical="center"/>
    </xf>
    <xf numFmtId="0" fontId="27" fillId="0" borderId="4" xfId="0" applyFont="1" applyBorder="1" applyAlignment="1">
      <alignment vertical="center"/>
    </xf>
    <xf numFmtId="1" fontId="27" fillId="0" borderId="4" xfId="2118" applyNumberFormat="1" applyFont="1" applyBorder="1" applyAlignment="1">
      <alignment horizontal="center" vertical="center" wrapText="1"/>
    </xf>
    <xf numFmtId="169" fontId="31" fillId="0" borderId="0" xfId="0" applyNumberFormat="1" applyFont="1" applyAlignment="1">
      <alignment horizontal="center" vertical="center"/>
    </xf>
    <xf numFmtId="2" fontId="31" fillId="0" borderId="0" xfId="0" applyNumberFormat="1" applyFont="1" applyAlignment="1">
      <alignment horizontal="center" vertical="center"/>
    </xf>
    <xf numFmtId="0" fontId="27" fillId="0" borderId="4" xfId="861" applyFont="1" applyBorder="1" applyAlignment="1">
      <alignment horizontal="center" vertical="center"/>
    </xf>
    <xf numFmtId="2" fontId="44" fillId="0" borderId="4" xfId="0" applyNumberFormat="1" applyFont="1" applyBorder="1" applyAlignment="1">
      <alignment horizontal="center" vertical="center"/>
    </xf>
    <xf numFmtId="169" fontId="45" fillId="0" borderId="4" xfId="0" applyNumberFormat="1" applyFont="1" applyBorder="1" applyAlignment="1">
      <alignment horizontal="center" vertical="center"/>
    </xf>
    <xf numFmtId="0" fontId="27" fillId="0" borderId="4" xfId="0" applyFont="1" applyBorder="1"/>
    <xf numFmtId="174" fontId="27" fillId="0" borderId="0" xfId="0" applyNumberFormat="1" applyFont="1"/>
    <xf numFmtId="0" fontId="46" fillId="2" borderId="0" xfId="0" applyFont="1" applyFill="1"/>
    <xf numFmtId="0" fontId="47" fillId="2" borderId="0" xfId="0" applyFont="1" applyFill="1"/>
    <xf numFmtId="0" fontId="8" fillId="2" borderId="0" xfId="0" applyFont="1" applyFill="1" applyAlignment="1">
      <alignment horizontal="center" vertical="center" wrapText="1"/>
    </xf>
    <xf numFmtId="0" fontId="46" fillId="2" borderId="0" xfId="0" applyFont="1" applyFill="1" applyAlignment="1">
      <alignment horizontal="center" vertical="center"/>
    </xf>
    <xf numFmtId="0" fontId="46" fillId="2" borderId="0" xfId="0" applyFont="1" applyFill="1" applyAlignment="1">
      <alignment horizontal="justify" vertical="top"/>
    </xf>
    <xf numFmtId="1" fontId="46" fillId="2" borderId="0" xfId="0" applyNumberFormat="1" applyFont="1" applyFill="1" applyAlignment="1">
      <alignment horizontal="center" vertical="center"/>
    </xf>
    <xf numFmtId="2" fontId="46" fillId="2" borderId="0" xfId="0" applyNumberFormat="1" applyFont="1" applyFill="1" applyAlignment="1">
      <alignment horizontal="center" vertical="center"/>
    </xf>
    <xf numFmtId="0" fontId="47" fillId="2" borderId="0" xfId="0" applyFont="1" applyFill="1" applyAlignment="1">
      <alignment horizontal="center" vertical="center"/>
    </xf>
    <xf numFmtId="0" fontId="47" fillId="2" borderId="0" xfId="0" applyFont="1" applyFill="1" applyAlignment="1">
      <alignment horizontal="justify" vertical="top"/>
    </xf>
    <xf numFmtId="1" fontId="47" fillId="2" borderId="0" xfId="0" applyNumberFormat="1" applyFont="1" applyFill="1" applyAlignment="1">
      <alignment horizontal="center" vertical="center"/>
    </xf>
    <xf numFmtId="2" fontId="47" fillId="2" borderId="0" xfId="0" applyNumberFormat="1" applyFont="1" applyFill="1" applyAlignment="1">
      <alignment horizontal="center" vertical="center"/>
    </xf>
    <xf numFmtId="2" fontId="48" fillId="2" borderId="0" xfId="0" applyNumberFormat="1" applyFont="1" applyFill="1" applyAlignment="1">
      <alignment horizontal="center" vertical="center"/>
    </xf>
    <xf numFmtId="0" fontId="46" fillId="2" borderId="0" xfId="0" applyFont="1" applyFill="1" applyAlignment="1">
      <alignment horizontal="center" vertical="center" wrapText="1"/>
    </xf>
    <xf numFmtId="0" fontId="9" fillId="2" borderId="0" xfId="0" applyFont="1" applyFill="1" applyAlignment="1">
      <alignment horizontal="center" vertical="center" wrapText="1"/>
    </xf>
    <xf numFmtId="2" fontId="9" fillId="2" borderId="0" xfId="0" applyNumberFormat="1" applyFont="1" applyFill="1" applyAlignment="1">
      <alignment horizontal="center" vertical="center" wrapText="1"/>
    </xf>
    <xf numFmtId="169" fontId="9" fillId="2" borderId="0" xfId="0" applyNumberFormat="1" applyFont="1" applyFill="1" applyAlignment="1">
      <alignment horizontal="center" vertical="center" wrapText="1"/>
    </xf>
    <xf numFmtId="0" fontId="47" fillId="2" borderId="0" xfId="0" applyFont="1" applyFill="1" applyAlignment="1">
      <alignment horizontal="center" vertical="center" wrapText="1"/>
    </xf>
    <xf numFmtId="169" fontId="46" fillId="2" borderId="0" xfId="0" applyNumberFormat="1" applyFont="1" applyFill="1" applyAlignment="1">
      <alignment horizontal="center" vertical="center"/>
    </xf>
    <xf numFmtId="0" fontId="9" fillId="2" borderId="0" xfId="0" applyFont="1" applyFill="1" applyAlignment="1">
      <alignment horizontal="center" vertical="center"/>
    </xf>
    <xf numFmtId="2" fontId="9" fillId="2" borderId="0" xfId="0" applyNumberFormat="1" applyFont="1" applyFill="1" applyAlignment="1">
      <alignment horizontal="center" vertical="center"/>
    </xf>
    <xf numFmtId="169" fontId="47" fillId="2" borderId="0" xfId="0" applyNumberFormat="1" applyFont="1" applyFill="1" applyAlignment="1">
      <alignment horizontal="center" vertical="center"/>
    </xf>
    <xf numFmtId="2" fontId="47" fillId="2" borderId="0" xfId="0" applyNumberFormat="1" applyFont="1" applyFill="1" applyAlignment="1">
      <alignment horizontal="center" vertical="center" wrapText="1"/>
    </xf>
    <xf numFmtId="2" fontId="49" fillId="2" borderId="0" xfId="0" applyNumberFormat="1" applyFont="1" applyFill="1" applyAlignment="1">
      <alignment horizontal="center" vertical="center"/>
    </xf>
    <xf numFmtId="2" fontId="42" fillId="0" borderId="4" xfId="2395" applyNumberFormat="1" applyFont="1" applyBorder="1" applyAlignment="1">
      <alignment horizontal="center" vertical="center" wrapText="1"/>
    </xf>
    <xf numFmtId="0" fontId="28" fillId="0" borderId="4" xfId="0" applyFont="1" applyBorder="1" applyAlignment="1">
      <alignment horizontal="justify" vertical="top" wrapText="1"/>
    </xf>
    <xf numFmtId="2" fontId="29" fillId="0" borderId="0" xfId="0" applyNumberFormat="1" applyFont="1"/>
    <xf numFmtId="169" fontId="7" fillId="2" borderId="24" xfId="0" applyNumberFormat="1" applyFont="1" applyFill="1" applyBorder="1" applyAlignment="1">
      <alignment horizontal="center" vertical="center"/>
    </xf>
    <xf numFmtId="169" fontId="31" fillId="13" borderId="4" xfId="0" applyNumberFormat="1" applyFont="1" applyFill="1" applyBorder="1" applyAlignment="1">
      <alignment horizontal="center" vertical="center"/>
    </xf>
    <xf numFmtId="169" fontId="43" fillId="13" borderId="4" xfId="2395" applyNumberFormat="1" applyFont="1" applyFill="1" applyBorder="1" applyAlignment="1">
      <alignment horizontal="center" vertical="center" wrapText="1"/>
    </xf>
    <xf numFmtId="169" fontId="31" fillId="36" borderId="4" xfId="0" applyNumberFormat="1" applyFont="1" applyFill="1" applyBorder="1" applyAlignment="1">
      <alignment horizontal="center" vertical="center"/>
    </xf>
    <xf numFmtId="2" fontId="31" fillId="10" borderId="4" xfId="0" applyNumberFormat="1" applyFont="1" applyFill="1" applyBorder="1" applyAlignment="1">
      <alignment horizontal="center" vertical="center"/>
    </xf>
    <xf numFmtId="0" fontId="4" fillId="0" borderId="25" xfId="0" applyFont="1" applyBorder="1" applyAlignment="1">
      <alignment horizontal="center" vertical="top" wrapText="1"/>
    </xf>
    <xf numFmtId="0" fontId="104" fillId="0" borderId="25" xfId="0" applyFont="1" applyBorder="1" applyAlignment="1">
      <alignment horizontal="center" vertical="top" wrapText="1"/>
    </xf>
    <xf numFmtId="0" fontId="111" fillId="0" borderId="1" xfId="0" applyFont="1" applyBorder="1" applyAlignment="1">
      <alignment horizontal="justify" vertical="top" wrapText="1"/>
    </xf>
    <xf numFmtId="0" fontId="113" fillId="0" borderId="24" xfId="0" applyFont="1" applyBorder="1" applyAlignment="1">
      <alignment horizontal="center" vertical="center"/>
    </xf>
    <xf numFmtId="2" fontId="17" fillId="2" borderId="0" xfId="0" applyNumberFormat="1" applyFont="1" applyFill="1" applyAlignment="1">
      <alignment horizontal="center" vertical="center"/>
    </xf>
    <xf numFmtId="172" fontId="31" fillId="0" borderId="4" xfId="0" applyNumberFormat="1" applyFont="1" applyBorder="1" applyAlignment="1">
      <alignment horizontal="center" vertical="center"/>
    </xf>
    <xf numFmtId="0" fontId="29" fillId="2" borderId="0" xfId="0" applyFont="1" applyFill="1" applyAlignment="1">
      <alignment horizontal="center" vertical="center"/>
    </xf>
    <xf numFmtId="0" fontId="26" fillId="0" borderId="0" xfId="0" applyFont="1" applyAlignment="1">
      <alignment horizontal="left" vertical="center"/>
    </xf>
    <xf numFmtId="0" fontId="27" fillId="0" borderId="0" xfId="0" applyFont="1" applyAlignment="1">
      <alignment horizontal="left" vertical="center"/>
    </xf>
    <xf numFmtId="0" fontId="27" fillId="2" borderId="0" xfId="0" applyFont="1" applyFill="1" applyAlignment="1">
      <alignment horizontal="left" vertical="center"/>
    </xf>
    <xf numFmtId="173" fontId="27" fillId="0" borderId="0" xfId="0" applyNumberFormat="1" applyFont="1" applyAlignment="1">
      <alignment horizontal="left" vertical="center"/>
    </xf>
    <xf numFmtId="2" fontId="27" fillId="0" borderId="0" xfId="0" applyNumberFormat="1" applyFont="1" applyAlignment="1">
      <alignment horizontal="left" vertical="center"/>
    </xf>
    <xf numFmtId="178" fontId="29" fillId="0" borderId="4" xfId="0" applyNumberFormat="1" applyFont="1" applyBorder="1" applyAlignment="1">
      <alignment horizontal="center" vertical="center"/>
    </xf>
    <xf numFmtId="0" fontId="111" fillId="0" borderId="31" xfId="0" applyFont="1" applyBorder="1" applyAlignment="1">
      <alignment horizontal="justify" vertical="top" wrapText="1"/>
    </xf>
    <xf numFmtId="0" fontId="112" fillId="0" borderId="31" xfId="0" applyFont="1" applyBorder="1" applyAlignment="1">
      <alignment horizontal="justify" vertical="top" wrapText="1"/>
    </xf>
    <xf numFmtId="169" fontId="26" fillId="0" borderId="0" xfId="0" applyNumberFormat="1" applyFont="1" applyAlignment="1">
      <alignment horizontal="center" vertical="center"/>
    </xf>
    <xf numFmtId="169" fontId="26" fillId="0" borderId="0" xfId="0" applyNumberFormat="1" applyFont="1"/>
    <xf numFmtId="177" fontId="9" fillId="2" borderId="0" xfId="0" applyNumberFormat="1" applyFont="1" applyFill="1" applyAlignment="1">
      <alignment horizontal="center" vertical="center"/>
    </xf>
    <xf numFmtId="0" fontId="111" fillId="0" borderId="1" xfId="0" applyFont="1" applyBorder="1" applyAlignment="1">
      <alignment horizontal="justify" vertical="center" wrapText="1"/>
    </xf>
    <xf numFmtId="0" fontId="111" fillId="0" borderId="32" xfId="0" applyFont="1" applyBorder="1" applyAlignment="1">
      <alignment horizontal="justify" vertical="center" wrapText="1"/>
    </xf>
    <xf numFmtId="0" fontId="46" fillId="2" borderId="0" xfId="0" applyFont="1" applyFill="1" applyAlignment="1">
      <alignment horizontal="center" vertical="top" wrapText="1"/>
    </xf>
    <xf numFmtId="0" fontId="47" fillId="2" borderId="0" xfId="0" applyFont="1" applyFill="1" applyAlignment="1">
      <alignment horizontal="center" vertical="top" wrapText="1"/>
    </xf>
    <xf numFmtId="2" fontId="47" fillId="2" borderId="0" xfId="0" applyNumberFormat="1" applyFont="1" applyFill="1" applyAlignment="1">
      <alignment horizontal="center" vertical="top" wrapText="1"/>
    </xf>
    <xf numFmtId="0" fontId="8" fillId="2" borderId="0" xfId="0" applyFont="1" applyFill="1" applyAlignment="1">
      <alignment horizontal="center" vertical="top" wrapText="1"/>
    </xf>
    <xf numFmtId="0" fontId="111" fillId="0" borderId="1" xfId="0" applyFont="1" applyBorder="1" applyAlignment="1">
      <alignment horizontal="center" wrapText="1"/>
    </xf>
    <xf numFmtId="0" fontId="111" fillId="0" borderId="33" xfId="0" applyFont="1" applyBorder="1" applyAlignment="1">
      <alignment horizontal="center" wrapText="1"/>
    </xf>
    <xf numFmtId="0" fontId="111" fillId="0" borderId="34" xfId="0" applyFont="1" applyBorder="1" applyAlignment="1">
      <alignment horizontal="center" wrapText="1"/>
    </xf>
    <xf numFmtId="165" fontId="9" fillId="2" borderId="0" xfId="1" applyFont="1" applyFill="1" applyAlignment="1">
      <alignment horizontal="center" vertical="center"/>
    </xf>
    <xf numFmtId="165" fontId="17" fillId="2" borderId="0" xfId="1" applyFont="1" applyFill="1" applyAlignment="1">
      <alignment horizontal="center" vertical="center"/>
    </xf>
    <xf numFmtId="165" fontId="9" fillId="2" borderId="0" xfId="0" applyNumberFormat="1" applyFont="1" applyFill="1"/>
    <xf numFmtId="0" fontId="26" fillId="2" borderId="4" xfId="0" applyFont="1" applyFill="1" applyBorder="1" applyAlignment="1">
      <alignment horizontal="right" vertical="top"/>
    </xf>
    <xf numFmtId="169" fontId="29" fillId="2" borderId="24" xfId="0" applyNumberFormat="1" applyFont="1" applyFill="1" applyBorder="1" applyAlignment="1">
      <alignment horizontal="center" vertical="center"/>
    </xf>
    <xf numFmtId="0" fontId="27" fillId="2" borderId="4" xfId="0" applyFont="1" applyFill="1" applyBorder="1" applyAlignment="1">
      <alignment vertical="center"/>
    </xf>
    <xf numFmtId="169" fontId="29" fillId="2" borderId="24" xfId="0" applyNumberFormat="1" applyFont="1" applyFill="1" applyBorder="1" applyAlignment="1">
      <alignment horizontal="center" vertical="center" wrapText="1"/>
    </xf>
    <xf numFmtId="169" fontId="37" fillId="2" borderId="24" xfId="169" applyNumberFormat="1" applyFont="1" applyFill="1" applyBorder="1" applyAlignment="1">
      <alignment horizontal="center" vertical="center" wrapText="1"/>
    </xf>
    <xf numFmtId="2" fontId="37" fillId="2" borderId="24" xfId="169" applyNumberFormat="1" applyFont="1" applyFill="1" applyBorder="1" applyAlignment="1">
      <alignment horizontal="center" vertical="center" wrapText="1"/>
    </xf>
    <xf numFmtId="1" fontId="138" fillId="2" borderId="4" xfId="0" applyNumberFormat="1" applyFont="1" applyFill="1" applyBorder="1" applyAlignment="1">
      <alignment horizontal="center" vertical="center"/>
    </xf>
    <xf numFmtId="1" fontId="138" fillId="2" borderId="4" xfId="0" applyNumberFormat="1" applyFont="1" applyFill="1" applyBorder="1" applyAlignment="1">
      <alignment horizontal="center" vertical="top"/>
    </xf>
    <xf numFmtId="1" fontId="138" fillId="2" borderId="0" xfId="0" applyNumberFormat="1" applyFont="1" applyFill="1" applyAlignment="1">
      <alignment horizontal="center" vertical="center"/>
    </xf>
    <xf numFmtId="0" fontId="138" fillId="2" borderId="0" xfId="0" applyFont="1" applyFill="1" applyAlignment="1">
      <alignment horizontal="center" vertical="center"/>
    </xf>
    <xf numFmtId="0" fontId="138" fillId="2" borderId="4" xfId="2430" applyFont="1" applyFill="1" applyBorder="1" applyAlignment="1">
      <alignment horizontal="center" vertical="center" wrapText="1" shrinkToFit="1"/>
    </xf>
    <xf numFmtId="10" fontId="138" fillId="2" borderId="4" xfId="2914" applyNumberFormat="1" applyFont="1" applyFill="1" applyBorder="1" applyAlignment="1">
      <alignment horizontal="center" vertical="center" wrapText="1" shrinkToFit="1"/>
    </xf>
    <xf numFmtId="0" fontId="138" fillId="2" borderId="4" xfId="0" applyFont="1" applyFill="1" applyBorder="1" applyAlignment="1">
      <alignment horizontal="center" vertical="center"/>
    </xf>
    <xf numFmtId="2" fontId="138" fillId="2" borderId="4" xfId="0" applyNumberFormat="1" applyFont="1" applyFill="1" applyBorder="1" applyAlignment="1">
      <alignment horizontal="center" vertical="center" wrapText="1"/>
    </xf>
    <xf numFmtId="0" fontId="138" fillId="2" borderId="4" xfId="0" applyFont="1" applyFill="1" applyBorder="1" applyAlignment="1">
      <alignment horizontal="center" vertical="center" wrapText="1"/>
    </xf>
    <xf numFmtId="0" fontId="140" fillId="2" borderId="4" xfId="0" applyFont="1" applyFill="1" applyBorder="1" applyAlignment="1">
      <alignment horizontal="center" vertical="center"/>
    </xf>
    <xf numFmtId="169" fontId="138" fillId="2" borderId="4" xfId="0" applyNumberFormat="1" applyFont="1" applyFill="1" applyBorder="1" applyAlignment="1">
      <alignment horizontal="center" vertical="center"/>
    </xf>
    <xf numFmtId="2" fontId="138" fillId="2" borderId="4" xfId="0" applyNumberFormat="1" applyFont="1" applyFill="1" applyBorder="1" applyAlignment="1">
      <alignment horizontal="center" vertical="center"/>
    </xf>
    <xf numFmtId="0" fontId="140" fillId="2" borderId="4" xfId="0" applyFont="1" applyFill="1" applyBorder="1" applyAlignment="1">
      <alignment horizontal="center" vertical="top" wrapText="1"/>
    </xf>
    <xf numFmtId="0" fontId="138" fillId="2" borderId="0" xfId="0" applyFont="1" applyFill="1"/>
    <xf numFmtId="0" fontId="140" fillId="2" borderId="4" xfId="0" applyFont="1" applyFill="1" applyBorder="1" applyAlignment="1">
      <alignment horizontal="justify" vertical="top"/>
    </xf>
    <xf numFmtId="1" fontId="140" fillId="2" borderId="4" xfId="0" applyNumberFormat="1" applyFont="1" applyFill="1" applyBorder="1" applyAlignment="1">
      <alignment horizontal="center" vertical="center" wrapText="1"/>
    </xf>
    <xf numFmtId="2" fontId="140" fillId="2" borderId="4" xfId="0" applyNumberFormat="1" applyFont="1" applyFill="1" applyBorder="1" applyAlignment="1">
      <alignment horizontal="center" vertical="center" wrapText="1"/>
    </xf>
    <xf numFmtId="2" fontId="140" fillId="2" borderId="4" xfId="0" applyNumberFormat="1" applyFont="1" applyFill="1" applyBorder="1" applyAlignment="1">
      <alignment horizontal="center" vertical="center"/>
    </xf>
    <xf numFmtId="169" fontId="140" fillId="2" borderId="4" xfId="0" applyNumberFormat="1" applyFont="1" applyFill="1" applyBorder="1" applyAlignment="1">
      <alignment horizontal="center" vertical="center" wrapText="1"/>
    </xf>
    <xf numFmtId="169" fontId="140" fillId="2" borderId="4" xfId="0" applyNumberFormat="1" applyFont="1" applyFill="1" applyBorder="1" applyAlignment="1">
      <alignment horizontal="center" vertical="center"/>
    </xf>
    <xf numFmtId="0" fontId="140" fillId="2" borderId="0" xfId="0" applyFont="1" applyFill="1"/>
    <xf numFmtId="0" fontId="141" fillId="0" borderId="24" xfId="0" applyFont="1" applyBorder="1" applyAlignment="1">
      <alignment horizontal="center" vertical="center"/>
    </xf>
    <xf numFmtId="1" fontId="140" fillId="2" borderId="4" xfId="0" applyNumberFormat="1" applyFont="1" applyFill="1" applyBorder="1" applyAlignment="1">
      <alignment horizontal="center" vertical="top" wrapText="1"/>
    </xf>
    <xf numFmtId="0" fontId="140" fillId="2" borderId="4" xfId="0" applyFont="1" applyFill="1" applyBorder="1" applyAlignment="1">
      <alignment horizontal="center" vertical="center" wrapText="1"/>
    </xf>
    <xf numFmtId="2" fontId="140" fillId="2" borderId="4" xfId="0" applyNumberFormat="1" applyFont="1" applyFill="1" applyBorder="1" applyAlignment="1">
      <alignment horizontal="center" vertical="top" wrapText="1"/>
    </xf>
    <xf numFmtId="0" fontId="138" fillId="2" borderId="4" xfId="0" applyFont="1" applyFill="1" applyBorder="1" applyAlignment="1">
      <alignment horizontal="left" vertical="center" wrapText="1"/>
    </xf>
    <xf numFmtId="0" fontId="140" fillId="2" borderId="4" xfId="0" applyFont="1" applyFill="1" applyBorder="1" applyAlignment="1">
      <alignment vertical="center"/>
    </xf>
    <xf numFmtId="1" fontId="140" fillId="2" borderId="4" xfId="170" applyNumberFormat="1" applyFont="1" applyFill="1" applyBorder="1" applyAlignment="1">
      <alignment horizontal="center" vertical="center" wrapText="1"/>
    </xf>
    <xf numFmtId="0" fontId="140" fillId="2" borderId="4" xfId="170" applyFont="1" applyFill="1" applyBorder="1" applyAlignment="1">
      <alignment horizontal="center" vertical="center" wrapText="1"/>
    </xf>
    <xf numFmtId="2" fontId="140" fillId="2" borderId="4" xfId="170" applyNumberFormat="1" applyFont="1" applyFill="1" applyBorder="1" applyAlignment="1">
      <alignment horizontal="center" vertical="center" wrapText="1"/>
    </xf>
    <xf numFmtId="0" fontId="138" fillId="2" borderId="4" xfId="938" applyFont="1" applyFill="1" applyBorder="1" applyAlignment="1">
      <alignment horizontal="center" vertical="center" wrapText="1"/>
    </xf>
    <xf numFmtId="0" fontId="138" fillId="2" borderId="4" xfId="170" applyFont="1" applyFill="1" applyBorder="1" applyAlignment="1">
      <alignment horizontal="center" vertical="center" wrapText="1"/>
    </xf>
    <xf numFmtId="2" fontId="138" fillId="2" borderId="4" xfId="170" applyNumberFormat="1" applyFont="1" applyFill="1" applyBorder="1" applyAlignment="1">
      <alignment horizontal="center" vertical="center" wrapText="1"/>
    </xf>
    <xf numFmtId="0" fontId="138" fillId="2" borderId="4" xfId="0" applyFont="1" applyFill="1" applyBorder="1" applyAlignment="1">
      <alignment vertical="center"/>
    </xf>
    <xf numFmtId="0" fontId="140" fillId="2" borderId="4" xfId="0" applyFont="1" applyFill="1" applyBorder="1"/>
    <xf numFmtId="1" fontId="140" fillId="2" borderId="4" xfId="901" applyNumberFormat="1" applyFont="1" applyFill="1" applyBorder="1" applyAlignment="1">
      <alignment horizontal="center" vertical="center" wrapText="1"/>
    </xf>
    <xf numFmtId="169" fontId="138" fillId="2" borderId="4" xfId="0" applyNumberFormat="1" applyFont="1" applyFill="1" applyBorder="1" applyAlignment="1">
      <alignment horizontal="center" vertical="center" wrapText="1"/>
    </xf>
    <xf numFmtId="2" fontId="140" fillId="0" borderId="4" xfId="0" applyNumberFormat="1" applyFont="1" applyBorder="1" applyAlignment="1">
      <alignment horizontal="center" vertical="center" wrapText="1"/>
    </xf>
    <xf numFmtId="0" fontId="138" fillId="2" borderId="4" xfId="0" applyFont="1" applyFill="1" applyBorder="1" applyAlignment="1">
      <alignment horizontal="justify" vertical="top"/>
    </xf>
    <xf numFmtId="2" fontId="138" fillId="2" borderId="4" xfId="2118" applyNumberFormat="1" applyFont="1" applyFill="1" applyBorder="1" applyAlignment="1">
      <alignment horizontal="center" vertical="center" wrapText="1"/>
    </xf>
    <xf numFmtId="2" fontId="140" fillId="2" borderId="4" xfId="2118" applyNumberFormat="1" applyFont="1" applyFill="1" applyBorder="1" applyAlignment="1">
      <alignment horizontal="center" vertical="center" wrapText="1"/>
    </xf>
    <xf numFmtId="169" fontId="138" fillId="2" borderId="4" xfId="2118" applyNumberFormat="1" applyFont="1" applyFill="1" applyBorder="1" applyAlignment="1">
      <alignment horizontal="center" vertical="center" wrapText="1"/>
    </xf>
    <xf numFmtId="0" fontId="140" fillId="36" borderId="4" xfId="0" applyFont="1" applyFill="1" applyBorder="1" applyAlignment="1">
      <alignment horizontal="center" vertical="center"/>
    </xf>
    <xf numFmtId="2" fontId="138" fillId="36" borderId="4" xfId="0" applyNumberFormat="1" applyFont="1" applyFill="1" applyBorder="1" applyAlignment="1">
      <alignment horizontal="center" vertical="center"/>
    </xf>
    <xf numFmtId="169" fontId="138" fillId="36" borderId="4" xfId="0" applyNumberFormat="1" applyFont="1" applyFill="1" applyBorder="1" applyAlignment="1">
      <alignment horizontal="center" vertical="center"/>
    </xf>
    <xf numFmtId="2" fontId="140" fillId="36" borderId="4" xfId="0" applyNumberFormat="1" applyFont="1" applyFill="1" applyBorder="1" applyAlignment="1">
      <alignment horizontal="center" vertical="top" wrapText="1"/>
    </xf>
    <xf numFmtId="0" fontId="140" fillId="36" borderId="0" xfId="0" applyFont="1" applyFill="1"/>
    <xf numFmtId="1" fontId="140" fillId="2" borderId="4" xfId="0" applyNumberFormat="1" applyFont="1" applyFill="1" applyBorder="1" applyAlignment="1">
      <alignment horizontal="center" vertical="center"/>
    </xf>
    <xf numFmtId="0" fontId="142" fillId="2" borderId="0" xfId="0" applyFont="1" applyFill="1"/>
    <xf numFmtId="0" fontId="138" fillId="2" borderId="4" xfId="0" applyFont="1" applyFill="1" applyBorder="1" applyAlignment="1">
      <alignment horizontal="justify" vertical="top" wrapText="1"/>
    </xf>
    <xf numFmtId="2" fontId="140" fillId="2" borderId="8" xfId="0" applyNumberFormat="1" applyFont="1" applyFill="1" applyBorder="1" applyAlignment="1">
      <alignment horizontal="center" vertical="top" wrapText="1"/>
    </xf>
    <xf numFmtId="0" fontId="138" fillId="2" borderId="4" xfId="0" applyFont="1" applyFill="1" applyBorder="1" applyAlignment="1">
      <alignment horizontal="left" vertical="center"/>
    </xf>
    <xf numFmtId="1" fontId="140" fillId="2" borderId="4" xfId="2430" applyNumberFormat="1" applyFont="1" applyFill="1" applyBorder="1" applyAlignment="1">
      <alignment horizontal="center" vertical="center" wrapText="1"/>
    </xf>
    <xf numFmtId="2" fontId="140" fillId="2" borderId="4" xfId="2720" applyNumberFormat="1" applyFont="1" applyFill="1" applyBorder="1" applyAlignment="1">
      <alignment horizontal="center" vertical="top" wrapText="1"/>
    </xf>
    <xf numFmtId="1" fontId="140" fillId="2" borderId="4" xfId="2430" applyNumberFormat="1" applyFont="1" applyFill="1" applyBorder="1" applyAlignment="1">
      <alignment horizontal="center" vertical="top" wrapText="1"/>
    </xf>
    <xf numFmtId="1" fontId="140" fillId="2" borderId="4" xfId="2720" applyNumberFormat="1" applyFont="1" applyFill="1" applyBorder="1" applyAlignment="1">
      <alignment horizontal="center" vertical="center" wrapText="1"/>
    </xf>
    <xf numFmtId="2" fontId="138" fillId="2" borderId="4" xfId="2430" applyNumberFormat="1" applyFont="1" applyFill="1" applyBorder="1" applyAlignment="1">
      <alignment horizontal="center" vertical="center" wrapText="1"/>
    </xf>
    <xf numFmtId="169" fontId="138" fillId="2" borderId="4" xfId="2430" applyNumberFormat="1" applyFont="1" applyFill="1" applyBorder="1" applyAlignment="1">
      <alignment horizontal="center" vertical="center" wrapText="1"/>
    </xf>
    <xf numFmtId="1" fontId="140" fillId="2" borderId="4" xfId="1014" applyNumberFormat="1" applyFont="1" applyFill="1" applyBorder="1" applyAlignment="1">
      <alignment horizontal="center" vertical="center"/>
    </xf>
    <xf numFmtId="0" fontId="140" fillId="2" borderId="4" xfId="0" applyFont="1" applyFill="1" applyBorder="1" applyAlignment="1">
      <alignment horizontal="left" vertical="center"/>
    </xf>
    <xf numFmtId="2" fontId="149" fillId="2" borderId="4" xfId="2395" applyNumberFormat="1" applyFont="1" applyFill="1" applyBorder="1" applyAlignment="1">
      <alignment horizontal="center" vertical="center" wrapText="1"/>
    </xf>
    <xf numFmtId="169" fontId="149" fillId="2" borderId="4" xfId="2395" applyNumberFormat="1" applyFont="1" applyFill="1" applyBorder="1" applyAlignment="1">
      <alignment horizontal="center" vertical="center" wrapText="1"/>
    </xf>
    <xf numFmtId="2" fontId="138" fillId="2" borderId="4" xfId="2395" applyNumberFormat="1" applyFont="1" applyFill="1" applyBorder="1" applyAlignment="1">
      <alignment horizontal="center" vertical="center" wrapText="1"/>
    </xf>
    <xf numFmtId="169" fontId="138" fillId="2" borderId="4" xfId="2395" applyNumberFormat="1" applyFont="1" applyFill="1" applyBorder="1" applyAlignment="1">
      <alignment horizontal="center" vertical="center" wrapText="1"/>
    </xf>
    <xf numFmtId="2" fontId="147" fillId="2" borderId="4" xfId="2395" applyNumberFormat="1" applyFont="1" applyFill="1" applyBorder="1" applyAlignment="1">
      <alignment horizontal="center" vertical="center" wrapText="1"/>
    </xf>
    <xf numFmtId="0" fontId="29" fillId="10" borderId="4" xfId="0" applyFont="1" applyFill="1" applyBorder="1" applyAlignment="1">
      <alignment horizontal="center" vertical="center"/>
    </xf>
    <xf numFmtId="2" fontId="28" fillId="2" borderId="4" xfId="0" applyNumberFormat="1" applyFont="1" applyFill="1" applyBorder="1" applyAlignment="1">
      <alignment horizontal="center" vertical="center"/>
    </xf>
    <xf numFmtId="0" fontId="28" fillId="0" borderId="0" xfId="0" applyFont="1" applyAlignment="1">
      <alignment horizontal="left" vertical="center"/>
    </xf>
    <xf numFmtId="0" fontId="28" fillId="2" borderId="0" xfId="0" applyFont="1" applyFill="1"/>
    <xf numFmtId="0" fontId="28" fillId="2" borderId="0" xfId="0" applyFont="1" applyFill="1" applyAlignment="1">
      <alignment horizontal="right" vertical="top"/>
    </xf>
    <xf numFmtId="0" fontId="151" fillId="0" borderId="0" xfId="0" applyFont="1" applyAlignment="1">
      <alignment wrapText="1"/>
    </xf>
    <xf numFmtId="0" fontId="7" fillId="2" borderId="0" xfId="0" applyFont="1" applyFill="1" applyAlignment="1">
      <alignment horizontal="right" vertical="center"/>
    </xf>
    <xf numFmtId="1" fontId="138" fillId="2" borderId="0" xfId="0" applyNumberFormat="1" applyFont="1" applyFill="1" applyAlignment="1">
      <alignment horizontal="right" vertical="center"/>
    </xf>
    <xf numFmtId="0" fontId="138" fillId="2" borderId="0" xfId="0" applyFont="1" applyFill="1" applyAlignment="1">
      <alignment horizontal="right" vertical="center"/>
    </xf>
    <xf numFmtId="0" fontId="140" fillId="2" borderId="0" xfId="0" applyFont="1" applyFill="1" applyAlignment="1">
      <alignment horizontal="right" vertical="center"/>
    </xf>
    <xf numFmtId="0" fontId="140" fillId="10" borderId="0" xfId="0" applyFont="1" applyFill="1" applyAlignment="1">
      <alignment horizontal="right" vertical="center"/>
    </xf>
    <xf numFmtId="0" fontId="140" fillId="36" borderId="0" xfId="0" applyFont="1" applyFill="1" applyAlignment="1">
      <alignment horizontal="right" vertical="center"/>
    </xf>
    <xf numFmtId="0" fontId="142" fillId="2" borderId="0" xfId="0" applyFont="1" applyFill="1" applyAlignment="1">
      <alignment horizontal="right" vertical="center"/>
    </xf>
    <xf numFmtId="0" fontId="46" fillId="2" borderId="0" xfId="0" applyFont="1" applyFill="1" applyAlignment="1">
      <alignment horizontal="right" vertical="center"/>
    </xf>
    <xf numFmtId="0" fontId="47" fillId="2" borderId="0" xfId="0" applyFont="1" applyFill="1" applyAlignment="1">
      <alignment horizontal="right" vertical="center"/>
    </xf>
    <xf numFmtId="0" fontId="8" fillId="2" borderId="0" xfId="0" applyFont="1" applyFill="1" applyAlignment="1">
      <alignment horizontal="right" vertical="center"/>
    </xf>
    <xf numFmtId="0" fontId="152" fillId="13" borderId="0" xfId="170" applyFont="1" applyFill="1" applyAlignment="1">
      <alignment horizontal="center" vertical="center" wrapText="1"/>
    </xf>
    <xf numFmtId="1" fontId="20" fillId="2" borderId="0" xfId="170" applyNumberFormat="1" applyFont="1" applyFill="1" applyAlignment="1">
      <alignment horizontal="center" vertical="center" wrapText="1"/>
    </xf>
    <xf numFmtId="1" fontId="27" fillId="12" borderId="4" xfId="170" applyNumberFormat="1" applyFont="1" applyFill="1" applyBorder="1" applyAlignment="1">
      <alignment horizontal="center" vertical="center" wrapText="1"/>
    </xf>
    <xf numFmtId="1" fontId="27" fillId="12" borderId="4" xfId="2118" applyNumberFormat="1" applyFont="1" applyFill="1" applyBorder="1" applyAlignment="1">
      <alignment horizontal="justify" vertical="top" wrapText="1"/>
    </xf>
    <xf numFmtId="169" fontId="29" fillId="12" borderId="4" xfId="170" applyNumberFormat="1" applyFont="1" applyFill="1" applyBorder="1" applyAlignment="1">
      <alignment horizontal="center" vertical="center" wrapText="1"/>
    </xf>
    <xf numFmtId="2" fontId="29" fillId="12" borderId="4" xfId="0" applyNumberFormat="1" applyFont="1" applyFill="1" applyBorder="1" applyAlignment="1">
      <alignment horizontal="center" vertical="center"/>
    </xf>
    <xf numFmtId="169" fontId="29" fillId="12" borderId="4" xfId="0" applyNumberFormat="1" applyFont="1" applyFill="1" applyBorder="1" applyAlignment="1">
      <alignment horizontal="center" vertical="center"/>
    </xf>
    <xf numFmtId="14" fontId="29" fillId="12" borderId="4" xfId="0" applyNumberFormat="1" applyFont="1" applyFill="1" applyBorder="1" applyAlignment="1">
      <alignment horizontal="center" vertical="center"/>
    </xf>
    <xf numFmtId="0" fontId="29" fillId="12" borderId="4" xfId="0" applyFont="1" applyFill="1" applyBorder="1" applyAlignment="1">
      <alignment horizontal="center" vertical="center"/>
    </xf>
    <xf numFmtId="0" fontId="27" fillId="12" borderId="0" xfId="0" applyFont="1" applyFill="1"/>
    <xf numFmtId="0" fontId="27" fillId="12" borderId="0" xfId="0" applyFont="1" applyFill="1" applyAlignment="1">
      <alignment horizontal="left" vertical="center"/>
    </xf>
    <xf numFmtId="2" fontId="27" fillId="12" borderId="0" xfId="0" applyNumberFormat="1" applyFont="1" applyFill="1"/>
    <xf numFmtId="0" fontId="27" fillId="12" borderId="4" xfId="0" applyFont="1" applyFill="1" applyBorder="1" applyAlignment="1">
      <alignment horizontal="center" vertical="center"/>
    </xf>
    <xf numFmtId="1" fontId="27" fillId="12" borderId="4" xfId="2395" applyNumberFormat="1" applyFont="1" applyFill="1" applyBorder="1" applyAlignment="1">
      <alignment horizontal="center" vertical="center" wrapText="1"/>
    </xf>
    <xf numFmtId="1" fontId="29" fillId="2" borderId="4" xfId="2720" applyNumberFormat="1" applyFont="1" applyFill="1" applyBorder="1" applyAlignment="1">
      <alignment horizontal="center" vertical="center" wrapText="1"/>
    </xf>
    <xf numFmtId="0" fontId="27" fillId="2" borderId="4" xfId="1014" applyFont="1" applyFill="1" applyBorder="1" applyAlignment="1">
      <alignment horizontal="center" vertical="center"/>
    </xf>
    <xf numFmtId="2" fontId="29" fillId="2" borderId="4" xfId="1014" applyNumberFormat="1" applyFont="1" applyFill="1" applyBorder="1" applyAlignment="1">
      <alignment horizontal="center" vertical="center"/>
    </xf>
    <xf numFmtId="1" fontId="29" fillId="2" borderId="4" xfId="1014" applyNumberFormat="1" applyFont="1" applyFill="1" applyBorder="1" applyAlignment="1">
      <alignment horizontal="center" vertical="center"/>
    </xf>
    <xf numFmtId="0" fontId="27" fillId="2" borderId="4" xfId="170" applyFont="1" applyFill="1" applyBorder="1" applyAlignment="1">
      <alignment horizontal="center" vertical="center" wrapText="1"/>
    </xf>
    <xf numFmtId="2" fontId="29" fillId="2" borderId="4" xfId="170" applyNumberFormat="1" applyFont="1" applyFill="1" applyBorder="1" applyAlignment="1">
      <alignment horizontal="center" vertical="center" wrapText="1"/>
    </xf>
    <xf numFmtId="2" fontId="29" fillId="10" borderId="4" xfId="0" applyNumberFormat="1" applyFont="1" applyFill="1" applyBorder="1" applyAlignment="1">
      <alignment horizontal="center" vertical="center"/>
    </xf>
    <xf numFmtId="0" fontId="27" fillId="2" borderId="4" xfId="0" applyFont="1" applyFill="1" applyBorder="1" applyAlignment="1">
      <alignment horizontal="center"/>
    </xf>
    <xf numFmtId="2" fontId="27" fillId="0" borderId="0" xfId="0" applyNumberFormat="1" applyFont="1" applyAlignment="1">
      <alignment horizontal="justify" vertical="top"/>
    </xf>
    <xf numFmtId="0" fontId="153" fillId="0" borderId="0" xfId="0" applyFont="1" applyAlignment="1">
      <alignment horizontal="center" vertical="center" wrapText="1"/>
    </xf>
    <xf numFmtId="169" fontId="154" fillId="0" borderId="4" xfId="0" applyNumberFormat="1" applyFont="1" applyBorder="1" applyAlignment="1">
      <alignment horizontal="center" vertical="center"/>
    </xf>
    <xf numFmtId="0" fontId="1" fillId="0" borderId="24" xfId="0" applyFont="1" applyBorder="1" applyAlignment="1">
      <alignment vertical="center" wrapText="1"/>
    </xf>
    <xf numFmtId="0" fontId="0" fillId="0" borderId="24" xfId="0" applyBorder="1"/>
    <xf numFmtId="0" fontId="1" fillId="0" borderId="24" xfId="0" applyFont="1" applyBorder="1"/>
    <xf numFmtId="0" fontId="27" fillId="0" borderId="24" xfId="0" applyFont="1" applyBorder="1"/>
    <xf numFmtId="0" fontId="155" fillId="0" borderId="0" xfId="0" applyFont="1"/>
    <xf numFmtId="0" fontId="156" fillId="10" borderId="24" xfId="0" applyFont="1" applyFill="1" applyBorder="1"/>
    <xf numFmtId="0" fontId="156" fillId="10" borderId="24" xfId="0" applyFont="1" applyFill="1" applyBorder="1" applyAlignment="1">
      <alignment wrapText="1"/>
    </xf>
    <xf numFmtId="2" fontId="140" fillId="0" borderId="24" xfId="0" applyNumberFormat="1" applyFont="1" applyBorder="1" applyAlignment="1">
      <alignment horizontal="center" vertical="center" wrapText="1"/>
    </xf>
    <xf numFmtId="2" fontId="140" fillId="2" borderId="24" xfId="0" applyNumberFormat="1" applyFont="1" applyFill="1" applyBorder="1" applyAlignment="1">
      <alignment horizontal="center" vertical="center" wrapText="1"/>
    </xf>
    <xf numFmtId="169" fontId="138" fillId="36" borderId="24" xfId="0" applyNumberFormat="1" applyFont="1" applyFill="1" applyBorder="1" applyAlignment="1">
      <alignment horizontal="center" vertical="center"/>
    </xf>
    <xf numFmtId="0" fontId="140" fillId="36" borderId="24" xfId="0" applyFont="1" applyFill="1" applyBorder="1" applyAlignment="1">
      <alignment horizontal="center" vertical="center"/>
    </xf>
    <xf numFmtId="2" fontId="138" fillId="36" borderId="24" xfId="0" applyNumberFormat="1" applyFont="1" applyFill="1" applyBorder="1" applyAlignment="1">
      <alignment horizontal="center" vertical="center"/>
    </xf>
    <xf numFmtId="0" fontId="140" fillId="36" borderId="24" xfId="0" applyFont="1" applyFill="1" applyBorder="1" applyAlignment="1">
      <alignment horizontal="center" vertical="center" wrapText="1"/>
    </xf>
    <xf numFmtId="2" fontId="140" fillId="36" borderId="24" xfId="0" applyNumberFormat="1" applyFont="1" applyFill="1" applyBorder="1" applyAlignment="1">
      <alignment horizontal="center" vertical="top" wrapText="1"/>
    </xf>
    <xf numFmtId="0" fontId="141" fillId="36" borderId="24" xfId="0" applyFont="1" applyFill="1" applyBorder="1" applyAlignment="1">
      <alignment horizontal="center" vertical="center"/>
    </xf>
    <xf numFmtId="169" fontId="138" fillId="2" borderId="4" xfId="0" applyNumberFormat="1" applyFont="1" applyFill="1" applyBorder="1" applyAlignment="1">
      <alignment horizontal="center" vertical="center" wrapText="1" shrinkToFit="1"/>
    </xf>
    <xf numFmtId="0" fontId="27" fillId="10" borderId="4" xfId="0" applyFont="1" applyFill="1" applyBorder="1" applyAlignment="1">
      <alignment horizontal="center" vertical="center"/>
    </xf>
    <xf numFmtId="0" fontId="27" fillId="10" borderId="4" xfId="0" applyFont="1" applyFill="1" applyBorder="1" applyAlignment="1">
      <alignment horizontal="justify" vertical="top"/>
    </xf>
    <xf numFmtId="0" fontId="27" fillId="10" borderId="4" xfId="2430" applyFont="1" applyFill="1" applyBorder="1" applyAlignment="1">
      <alignment horizontal="center" vertical="center" wrapText="1"/>
    </xf>
    <xf numFmtId="169" fontId="29" fillId="10" borderId="4" xfId="0" applyNumberFormat="1" applyFont="1" applyFill="1" applyBorder="1" applyAlignment="1">
      <alignment horizontal="center" vertical="center"/>
    </xf>
    <xf numFmtId="0" fontId="27" fillId="10" borderId="0" xfId="0" applyFont="1" applyFill="1"/>
    <xf numFmtId="0" fontId="27" fillId="10" borderId="0" xfId="0" applyFont="1" applyFill="1" applyAlignment="1">
      <alignment horizontal="left" vertical="center"/>
    </xf>
    <xf numFmtId="2" fontId="27" fillId="10" borderId="0" xfId="0" applyNumberFormat="1" applyFont="1" applyFill="1"/>
    <xf numFmtId="0" fontId="27" fillId="12" borderId="4" xfId="0" applyFont="1" applyFill="1" applyBorder="1" applyAlignment="1">
      <alignment horizontal="center" vertical="center" wrapText="1"/>
    </xf>
    <xf numFmtId="0" fontId="29" fillId="12" borderId="4" xfId="0" applyFont="1" applyFill="1" applyBorder="1" applyAlignment="1">
      <alignment horizontal="center" vertical="center" wrapText="1"/>
    </xf>
    <xf numFmtId="2" fontId="29" fillId="12" borderId="4" xfId="0" applyNumberFormat="1" applyFont="1" applyFill="1" applyBorder="1" applyAlignment="1">
      <alignment horizontal="center" vertical="center" wrapText="1"/>
    </xf>
    <xf numFmtId="1" fontId="140" fillId="12" borderId="4" xfId="0" applyNumberFormat="1" applyFont="1" applyFill="1" applyBorder="1" applyAlignment="1">
      <alignment horizontal="center" vertical="center" wrapText="1"/>
    </xf>
    <xf numFmtId="2" fontId="144" fillId="2" borderId="4" xfId="0" applyNumberFormat="1" applyFont="1" applyFill="1" applyBorder="1" applyAlignment="1">
      <alignment horizontal="center" vertical="center"/>
    </xf>
    <xf numFmtId="172" fontId="138" fillId="2" borderId="4" xfId="0" applyNumberFormat="1" applyFont="1" applyFill="1" applyBorder="1" applyAlignment="1">
      <alignment horizontal="center" vertical="center"/>
    </xf>
    <xf numFmtId="169" fontId="12" fillId="2" borderId="0" xfId="0" applyNumberFormat="1" applyFont="1" applyFill="1" applyAlignment="1">
      <alignment horizontal="center" vertical="center"/>
    </xf>
    <xf numFmtId="0" fontId="152" fillId="2" borderId="24" xfId="170" applyFont="1" applyFill="1" applyBorder="1" applyAlignment="1">
      <alignment horizontal="center" vertical="center" wrapText="1"/>
    </xf>
    <xf numFmtId="0" fontId="152" fillId="2" borderId="0" xfId="170" applyFont="1" applyFill="1" applyAlignment="1">
      <alignment horizontal="center" vertical="center" wrapText="1"/>
    </xf>
    <xf numFmtId="0" fontId="39" fillId="0" borderId="0" xfId="0" applyFont="1" applyAlignment="1">
      <alignment horizontal="left" vertical="center"/>
    </xf>
    <xf numFmtId="2" fontId="140" fillId="10" borderId="4" xfId="2118" applyNumberFormat="1" applyFont="1" applyFill="1" applyBorder="1" applyAlignment="1">
      <alignment horizontal="center" vertical="center" wrapText="1"/>
    </xf>
    <xf numFmtId="0" fontId="27" fillId="10" borderId="4" xfId="0" applyFont="1" applyFill="1" applyBorder="1" applyAlignment="1">
      <alignment horizontal="justify" vertical="top" wrapText="1"/>
    </xf>
    <xf numFmtId="0" fontId="27" fillId="10" borderId="4" xfId="0" applyFont="1" applyFill="1" applyBorder="1" applyAlignment="1">
      <alignment horizontal="center" vertical="center" wrapText="1"/>
    </xf>
    <xf numFmtId="169" fontId="29" fillId="10" borderId="4" xfId="0" applyNumberFormat="1" applyFont="1" applyFill="1" applyBorder="1" applyAlignment="1">
      <alignment horizontal="center" vertical="center" wrapText="1"/>
    </xf>
    <xf numFmtId="2" fontId="29" fillId="10" borderId="4" xfId="0" applyNumberFormat="1" applyFont="1" applyFill="1" applyBorder="1" applyAlignment="1">
      <alignment horizontal="center" vertical="center" wrapText="1"/>
    </xf>
    <xf numFmtId="0" fontId="140" fillId="10" borderId="4" xfId="0" applyFont="1" applyFill="1" applyBorder="1" applyAlignment="1">
      <alignment horizontal="justify" vertical="top"/>
    </xf>
    <xf numFmtId="169" fontId="140" fillId="10" borderId="4" xfId="0" applyNumberFormat="1" applyFont="1" applyFill="1" applyBorder="1" applyAlignment="1">
      <alignment horizontal="center" vertical="center"/>
    </xf>
    <xf numFmtId="169" fontId="140" fillId="10" borderId="4" xfId="0" applyNumberFormat="1" applyFont="1" applyFill="1" applyBorder="1" applyAlignment="1">
      <alignment horizontal="center" vertical="center" wrapText="1"/>
    </xf>
    <xf numFmtId="10" fontId="140" fillId="10" borderId="4" xfId="2" applyNumberFormat="1" applyFont="1" applyFill="1" applyBorder="1" applyAlignment="1">
      <alignment horizontal="center" vertical="center"/>
    </xf>
    <xf numFmtId="0" fontId="140" fillId="10" borderId="0" xfId="0" applyFont="1" applyFill="1"/>
    <xf numFmtId="0" fontId="141" fillId="10" borderId="24" xfId="0" applyFont="1" applyFill="1" applyBorder="1" applyAlignment="1">
      <alignment horizontal="center" vertical="center"/>
    </xf>
    <xf numFmtId="0" fontId="29" fillId="10" borderId="0" xfId="0" applyFont="1" applyFill="1"/>
    <xf numFmtId="0" fontId="140" fillId="10" borderId="4" xfId="0" applyFont="1" applyFill="1" applyBorder="1" applyAlignment="1">
      <alignment horizontal="center" vertical="center"/>
    </xf>
    <xf numFmtId="2" fontId="140" fillId="10" borderId="4" xfId="0" applyNumberFormat="1" applyFont="1" applyFill="1" applyBorder="1" applyAlignment="1">
      <alignment horizontal="center" vertical="center"/>
    </xf>
    <xf numFmtId="0" fontId="140" fillId="10" borderId="4" xfId="0" applyFont="1" applyFill="1" applyBorder="1" applyAlignment="1">
      <alignment horizontal="center" vertical="center" wrapText="1"/>
    </xf>
    <xf numFmtId="2" fontId="140" fillId="10" borderId="4" xfId="0" applyNumberFormat="1" applyFont="1" applyFill="1" applyBorder="1" applyAlignment="1">
      <alignment horizontal="center" vertical="center" wrapText="1"/>
    </xf>
    <xf numFmtId="10" fontId="140" fillId="10" borderId="4" xfId="0" applyNumberFormat="1" applyFont="1" applyFill="1" applyBorder="1" applyAlignment="1">
      <alignment horizontal="center" vertical="center"/>
    </xf>
    <xf numFmtId="2" fontId="140" fillId="2" borderId="4" xfId="2393" applyNumberFormat="1" applyFont="1" applyFill="1" applyBorder="1" applyAlignment="1">
      <alignment horizontal="center" vertical="center" wrapText="1"/>
    </xf>
    <xf numFmtId="0" fontId="29" fillId="10" borderId="4" xfId="0" applyFont="1" applyFill="1" applyBorder="1" applyAlignment="1">
      <alignment horizontal="justify" vertical="top"/>
    </xf>
    <xf numFmtId="1" fontId="36" fillId="10" borderId="4" xfId="2395" applyNumberFormat="1" applyFont="1" applyFill="1" applyBorder="1" applyAlignment="1">
      <alignment horizontal="center" vertical="center" wrapText="1"/>
    </xf>
    <xf numFmtId="0" fontId="29" fillId="10" borderId="4" xfId="0" applyFont="1" applyFill="1" applyBorder="1" applyAlignment="1">
      <alignment horizontal="center" vertical="center" wrapText="1"/>
    </xf>
    <xf numFmtId="1" fontId="140" fillId="10" borderId="4" xfId="2395" applyNumberFormat="1" applyFont="1" applyFill="1" applyBorder="1" applyAlignment="1">
      <alignment horizontal="center" vertical="center" wrapText="1"/>
    </xf>
    <xf numFmtId="1" fontId="140" fillId="10" borderId="4" xfId="0" applyNumberFormat="1" applyFont="1" applyFill="1" applyBorder="1" applyAlignment="1">
      <alignment horizontal="center" vertical="center" wrapText="1"/>
    </xf>
    <xf numFmtId="10" fontId="140" fillId="10" borderId="4" xfId="2" applyNumberFormat="1" applyFont="1" applyFill="1" applyBorder="1" applyAlignment="1">
      <alignment horizontal="center" vertical="center" wrapText="1"/>
    </xf>
    <xf numFmtId="1" fontId="140" fillId="10" borderId="4" xfId="170" applyNumberFormat="1" applyFont="1" applyFill="1" applyBorder="1" applyAlignment="1">
      <alignment horizontal="center" vertical="center" wrapText="1"/>
    </xf>
    <xf numFmtId="1" fontId="140" fillId="10" borderId="4" xfId="2118" applyNumberFormat="1" applyFont="1" applyFill="1" applyBorder="1" applyAlignment="1">
      <alignment horizontal="justify" vertical="top" wrapText="1"/>
    </xf>
    <xf numFmtId="0" fontId="140" fillId="10" borderId="4" xfId="170" applyFont="1" applyFill="1" applyBorder="1" applyAlignment="1">
      <alignment horizontal="center" vertical="center" wrapText="1"/>
    </xf>
    <xf numFmtId="2" fontId="140" fillId="10" borderId="4" xfId="170" applyNumberFormat="1" applyFont="1" applyFill="1" applyBorder="1" applyAlignment="1">
      <alignment horizontal="center" vertical="center" wrapText="1"/>
    </xf>
    <xf numFmtId="169" fontId="140" fillId="10" borderId="4" xfId="170" applyNumberFormat="1" applyFont="1" applyFill="1" applyBorder="1" applyAlignment="1">
      <alignment horizontal="center" vertical="center" wrapText="1"/>
    </xf>
    <xf numFmtId="0" fontId="140" fillId="10" borderId="4" xfId="901" applyFont="1" applyFill="1" applyBorder="1" applyAlignment="1">
      <alignment horizontal="center" vertical="center" wrapText="1"/>
    </xf>
    <xf numFmtId="14" fontId="140" fillId="10" borderId="4" xfId="0" applyNumberFormat="1" applyFont="1" applyFill="1" applyBorder="1" applyAlignment="1">
      <alignment horizontal="center" vertical="center" wrapText="1"/>
    </xf>
    <xf numFmtId="0" fontId="140" fillId="10" borderId="4" xfId="0" applyFont="1" applyFill="1" applyBorder="1" applyAlignment="1">
      <alignment horizontal="justify" vertical="top" wrapText="1"/>
    </xf>
    <xf numFmtId="0" fontId="140" fillId="10" borderId="0" xfId="0" applyFont="1" applyFill="1" applyAlignment="1">
      <alignment vertical="center"/>
    </xf>
    <xf numFmtId="1" fontId="140" fillId="10" borderId="4" xfId="0" applyNumberFormat="1" applyFont="1" applyFill="1" applyBorder="1" applyAlignment="1">
      <alignment horizontal="center" vertical="center"/>
    </xf>
    <xf numFmtId="14" fontId="148" fillId="10" borderId="4" xfId="0" applyNumberFormat="1" applyFont="1" applyFill="1" applyBorder="1" applyAlignment="1">
      <alignment horizontal="center" vertical="center" wrapText="1"/>
    </xf>
    <xf numFmtId="2" fontId="140" fillId="10" borderId="4" xfId="1014" applyNumberFormat="1" applyFont="1" applyFill="1" applyBorder="1" applyAlignment="1">
      <alignment horizontal="center" vertical="center" wrapText="1"/>
    </xf>
    <xf numFmtId="2" fontId="140" fillId="10" borderId="4" xfId="2720" applyNumberFormat="1" applyFont="1" applyFill="1" applyBorder="1" applyAlignment="1">
      <alignment horizontal="center" vertical="center" wrapText="1"/>
    </xf>
    <xf numFmtId="2" fontId="140" fillId="2" borderId="9" xfId="0" applyNumberFormat="1" applyFont="1" applyFill="1" applyBorder="1" applyAlignment="1">
      <alignment horizontal="center" vertical="center"/>
    </xf>
    <xf numFmtId="2" fontId="140" fillId="2" borderId="8" xfId="0" applyNumberFormat="1" applyFont="1" applyFill="1" applyBorder="1" applyAlignment="1">
      <alignment horizontal="center" vertical="center" wrapText="1"/>
    </xf>
    <xf numFmtId="2" fontId="140" fillId="2" borderId="9" xfId="0" applyNumberFormat="1" applyFont="1" applyFill="1" applyBorder="1" applyAlignment="1">
      <alignment horizontal="center" vertical="center" wrapText="1"/>
    </xf>
    <xf numFmtId="0" fontId="140" fillId="2" borderId="4" xfId="0" applyFont="1" applyFill="1" applyBorder="1" applyAlignment="1">
      <alignment horizontal="justify" vertical="top" wrapText="1"/>
    </xf>
    <xf numFmtId="1" fontId="140" fillId="2" borderId="4" xfId="2395" applyNumberFormat="1" applyFont="1" applyFill="1" applyBorder="1" applyAlignment="1">
      <alignment horizontal="center" vertical="center" wrapText="1"/>
    </xf>
    <xf numFmtId="10" fontId="140" fillId="2" borderId="4" xfId="2" applyNumberFormat="1" applyFont="1" applyFill="1" applyBorder="1" applyAlignment="1">
      <alignment horizontal="center" vertical="center" wrapText="1"/>
    </xf>
    <xf numFmtId="0" fontId="141" fillId="2" borderId="24" xfId="0" applyFont="1" applyFill="1" applyBorder="1" applyAlignment="1">
      <alignment horizontal="center" vertical="center"/>
    </xf>
    <xf numFmtId="0" fontId="142" fillId="2" borderId="0" xfId="0" applyFont="1" applyFill="1" applyAlignment="1">
      <alignment horizontal="right" vertical="center" wrapText="1"/>
    </xf>
    <xf numFmtId="171" fontId="140" fillId="2" borderId="4" xfId="0" applyNumberFormat="1" applyFont="1" applyFill="1" applyBorder="1" applyAlignment="1">
      <alignment horizontal="center" vertical="center" wrapText="1"/>
    </xf>
    <xf numFmtId="10" fontId="140" fillId="2" borderId="4" xfId="2" applyNumberFormat="1" applyFont="1" applyFill="1" applyBorder="1" applyAlignment="1">
      <alignment horizontal="center" vertical="center"/>
    </xf>
    <xf numFmtId="0" fontId="140" fillId="2" borderId="11" xfId="0" applyFont="1" applyFill="1" applyBorder="1" applyAlignment="1">
      <alignment horizontal="right" vertical="center"/>
    </xf>
    <xf numFmtId="2" fontId="140" fillId="2" borderId="4" xfId="0" applyNumberFormat="1" applyFont="1" applyFill="1" applyBorder="1" applyAlignment="1">
      <alignment horizontal="center" vertical="top"/>
    </xf>
    <xf numFmtId="14" fontId="140" fillId="2" borderId="4" xfId="0" applyNumberFormat="1" applyFont="1" applyFill="1" applyBorder="1" applyAlignment="1">
      <alignment horizontal="center" vertical="center"/>
    </xf>
    <xf numFmtId="14" fontId="140" fillId="2" borderId="4" xfId="0" applyNumberFormat="1" applyFont="1" applyFill="1" applyBorder="1" applyAlignment="1">
      <alignment horizontal="center" vertical="center" wrapText="1"/>
    </xf>
    <xf numFmtId="10" fontId="143" fillId="2" borderId="4" xfId="2" applyNumberFormat="1" applyFont="1" applyFill="1" applyBorder="1" applyAlignment="1">
      <alignment horizontal="center" vertical="center" wrapText="1"/>
    </xf>
    <xf numFmtId="1" fontId="140" fillId="2" borderId="4" xfId="2118" applyNumberFormat="1" applyFont="1" applyFill="1" applyBorder="1" applyAlignment="1">
      <alignment horizontal="justify" vertical="top" wrapText="1"/>
    </xf>
    <xf numFmtId="0" fontId="140" fillId="2" borderId="4" xfId="901" applyFont="1" applyFill="1" applyBorder="1" applyAlignment="1">
      <alignment horizontal="center" vertical="center" wrapText="1"/>
    </xf>
    <xf numFmtId="169" fontId="140" fillId="2" borderId="4" xfId="170" applyNumberFormat="1" applyFont="1" applyFill="1" applyBorder="1" applyAlignment="1">
      <alignment horizontal="center" vertical="center" wrapText="1"/>
    </xf>
    <xf numFmtId="9" fontId="140" fillId="2" borderId="4" xfId="2" applyFont="1" applyFill="1" applyBorder="1" applyAlignment="1">
      <alignment horizontal="center" vertical="center" wrapText="1"/>
    </xf>
    <xf numFmtId="0" fontId="140" fillId="2" borderId="24" xfId="0" applyFont="1" applyFill="1" applyBorder="1" applyAlignment="1">
      <alignment vertical="center" wrapText="1"/>
    </xf>
    <xf numFmtId="10" fontId="140" fillId="2" borderId="4" xfId="0" applyNumberFormat="1" applyFont="1" applyFill="1" applyBorder="1" applyAlignment="1">
      <alignment horizontal="center" vertical="center"/>
    </xf>
    <xf numFmtId="1" fontId="140" fillId="2" borderId="24" xfId="0" applyNumberFormat="1" applyFont="1" applyFill="1" applyBorder="1" applyAlignment="1">
      <alignment horizontal="center" vertical="center" wrapText="1"/>
    </xf>
    <xf numFmtId="0" fontId="140" fillId="2" borderId="0" xfId="0" applyFont="1" applyFill="1" applyAlignment="1">
      <alignment horizontal="center" vertical="center"/>
    </xf>
    <xf numFmtId="10" fontId="143" fillId="2" borderId="4" xfId="0" applyNumberFormat="1" applyFont="1" applyFill="1" applyBorder="1" applyAlignment="1">
      <alignment horizontal="center" vertical="center"/>
    </xf>
    <xf numFmtId="9" fontId="140" fillId="2" borderId="4" xfId="2" applyFont="1" applyFill="1" applyBorder="1" applyAlignment="1">
      <alignment horizontal="center" vertical="center"/>
    </xf>
    <xf numFmtId="169" fontId="140" fillId="2" borderId="8" xfId="0" applyNumberFormat="1" applyFont="1" applyFill="1" applyBorder="1" applyAlignment="1">
      <alignment horizontal="center" vertical="center" wrapText="1"/>
    </xf>
    <xf numFmtId="0" fontId="140" fillId="2" borderId="0" xfId="0" applyFont="1" applyFill="1" applyAlignment="1">
      <alignment vertical="center"/>
    </xf>
    <xf numFmtId="0" fontId="140" fillId="2" borderId="4" xfId="0" applyFont="1" applyFill="1" applyBorder="1" applyAlignment="1">
      <alignment horizontal="justify" vertical="center" wrapText="1"/>
    </xf>
    <xf numFmtId="175" fontId="140" fillId="2" borderId="4" xfId="2" applyNumberFormat="1" applyFont="1" applyFill="1" applyBorder="1" applyAlignment="1">
      <alignment horizontal="center" vertical="center" wrapText="1"/>
    </xf>
    <xf numFmtId="2" fontId="146" fillId="2" borderId="4" xfId="0" applyNumberFormat="1" applyFont="1" applyFill="1" applyBorder="1" applyAlignment="1">
      <alignment horizontal="center" vertical="center" wrapText="1"/>
    </xf>
    <xf numFmtId="2" fontId="140" fillId="2" borderId="4" xfId="2393" applyNumberFormat="1" applyFont="1" applyFill="1" applyBorder="1" applyAlignment="1">
      <alignment horizontal="center" vertical="center"/>
    </xf>
    <xf numFmtId="178" fontId="140" fillId="2" borderId="4" xfId="0" applyNumberFormat="1" applyFont="1" applyFill="1" applyBorder="1" applyAlignment="1">
      <alignment horizontal="center" vertical="center" wrapText="1"/>
    </xf>
    <xf numFmtId="0" fontId="140" fillId="2" borderId="4" xfId="2430" applyFont="1" applyFill="1" applyBorder="1" applyAlignment="1">
      <alignment horizontal="center" vertical="center" wrapText="1"/>
    </xf>
    <xf numFmtId="1" fontId="140" fillId="2" borderId="4" xfId="2629" applyNumberFormat="1" applyFont="1" applyFill="1" applyBorder="1" applyAlignment="1">
      <alignment horizontal="center" vertical="center" wrapText="1"/>
    </xf>
    <xf numFmtId="169" fontId="140" fillId="2" borderId="9" xfId="0" applyNumberFormat="1" applyFont="1" applyFill="1" applyBorder="1" applyAlignment="1">
      <alignment horizontal="center" vertical="center"/>
    </xf>
    <xf numFmtId="0" fontId="140" fillId="2" borderId="0" xfId="0" applyFont="1" applyFill="1" applyAlignment="1">
      <alignment horizontal="center"/>
    </xf>
    <xf numFmtId="0" fontId="140" fillId="2" borderId="0" xfId="0" applyFont="1" applyFill="1" applyAlignment="1">
      <alignment horizontal="left"/>
    </xf>
    <xf numFmtId="0" fontId="140" fillId="2" borderId="4" xfId="938" applyFont="1" applyFill="1" applyBorder="1" applyAlignment="1">
      <alignment horizontal="center" vertical="center" wrapText="1"/>
    </xf>
    <xf numFmtId="0" fontId="147" fillId="2" borderId="4" xfId="0" applyFont="1" applyFill="1" applyBorder="1" applyAlignment="1">
      <alignment horizontal="center" vertical="center" wrapText="1"/>
    </xf>
    <xf numFmtId="0" fontId="140" fillId="2" borderId="4" xfId="1014" applyFont="1" applyFill="1" applyBorder="1" applyAlignment="1">
      <alignment horizontal="center" vertical="center" wrapText="1"/>
    </xf>
    <xf numFmtId="2" fontId="140" fillId="2" borderId="4" xfId="2404" applyNumberFormat="1" applyFont="1" applyFill="1" applyBorder="1" applyAlignment="1">
      <alignment horizontal="center" vertical="center" wrapText="1"/>
    </xf>
    <xf numFmtId="169" fontId="140" fillId="2" borderId="4" xfId="2430" applyNumberFormat="1" applyFont="1" applyFill="1" applyBorder="1" applyAlignment="1">
      <alignment horizontal="center" vertical="center" wrapText="1"/>
    </xf>
    <xf numFmtId="0" fontId="140" fillId="2" borderId="4" xfId="2393" applyFont="1" applyFill="1" applyBorder="1" applyAlignment="1">
      <alignment horizontal="center" vertical="center" wrapText="1"/>
    </xf>
    <xf numFmtId="169" fontId="140" fillId="2" borderId="4" xfId="2720" applyNumberFormat="1" applyFont="1" applyFill="1" applyBorder="1" applyAlignment="1">
      <alignment horizontal="center" vertical="center" wrapText="1"/>
    </xf>
    <xf numFmtId="1" fontId="140" fillId="2" borderId="4" xfId="2625" applyNumberFormat="1" applyFont="1" applyFill="1" applyBorder="1" applyAlignment="1">
      <alignment horizontal="center" vertical="center" wrapText="1"/>
    </xf>
    <xf numFmtId="169" fontId="140" fillId="2" borderId="4" xfId="1014" applyNumberFormat="1" applyFont="1" applyFill="1" applyBorder="1" applyAlignment="1">
      <alignment horizontal="center" vertical="center"/>
    </xf>
    <xf numFmtId="2" fontId="140" fillId="2" borderId="4" xfId="1014" applyNumberFormat="1" applyFont="1" applyFill="1" applyBorder="1" applyAlignment="1">
      <alignment horizontal="center" vertical="center" wrapText="1"/>
    </xf>
    <xf numFmtId="2" fontId="140" fillId="2" borderId="4" xfId="2395" applyNumberFormat="1" applyFont="1" applyFill="1" applyBorder="1" applyAlignment="1">
      <alignment horizontal="center" vertical="center"/>
    </xf>
    <xf numFmtId="2" fontId="140" fillId="2" borderId="4" xfId="2395" applyNumberFormat="1" applyFont="1" applyFill="1" applyBorder="1" applyAlignment="1">
      <alignment horizontal="center" vertical="center" wrapText="1"/>
    </xf>
    <xf numFmtId="2" fontId="140" fillId="2" borderId="4" xfId="1937" applyNumberFormat="1" applyFont="1" applyFill="1" applyBorder="1" applyAlignment="1">
      <alignment horizontal="center" vertical="center" wrapText="1"/>
    </xf>
    <xf numFmtId="2" fontId="140" fillId="2" borderId="4" xfId="1938" applyNumberFormat="1" applyFont="1" applyFill="1" applyBorder="1" applyAlignment="1">
      <alignment horizontal="center" vertical="center" wrapText="1"/>
    </xf>
    <xf numFmtId="1" fontId="140" fillId="2" borderId="4" xfId="2118" applyNumberFormat="1" applyFont="1" applyFill="1" applyBorder="1" applyAlignment="1">
      <alignment horizontal="center" vertical="center" wrapText="1"/>
    </xf>
    <xf numFmtId="169" fontId="140" fillId="2" borderId="4" xfId="0" applyNumberFormat="1" applyFont="1" applyFill="1" applyBorder="1" applyAlignment="1">
      <alignment horizontal="center" vertical="top" wrapText="1"/>
    </xf>
    <xf numFmtId="0" fontId="140" fillId="2" borderId="4" xfId="861" applyFont="1" applyFill="1" applyBorder="1" applyAlignment="1">
      <alignment horizontal="center" vertical="center"/>
    </xf>
    <xf numFmtId="0" fontId="142" fillId="10" borderId="0" xfId="0" applyFont="1" applyFill="1"/>
    <xf numFmtId="2" fontId="138" fillId="2" borderId="24" xfId="0" applyNumberFormat="1" applyFont="1" applyFill="1" applyBorder="1" applyAlignment="1">
      <alignment horizontal="center" vertical="center"/>
    </xf>
    <xf numFmtId="0" fontId="27" fillId="10" borderId="4" xfId="938" applyFont="1" applyFill="1" applyBorder="1" applyAlignment="1">
      <alignment horizontal="center" vertical="center" wrapText="1"/>
    </xf>
    <xf numFmtId="2" fontId="158" fillId="2" borderId="4" xfId="0" applyNumberFormat="1" applyFont="1" applyFill="1" applyBorder="1" applyAlignment="1">
      <alignment horizontal="center" vertical="center"/>
    </xf>
    <xf numFmtId="0" fontId="138" fillId="2" borderId="4" xfId="0" applyFont="1" applyFill="1" applyBorder="1" applyAlignment="1">
      <alignment horizontal="right" vertical="top"/>
    </xf>
    <xf numFmtId="0" fontId="138" fillId="2" borderId="4" xfId="938" applyFont="1" applyFill="1" applyBorder="1" applyAlignment="1">
      <alignment horizontal="right" vertical="center" wrapText="1"/>
    </xf>
    <xf numFmtId="0" fontId="140" fillId="2" borderId="4" xfId="0" applyFont="1" applyFill="1" applyBorder="1" applyAlignment="1">
      <alignment vertical="center" wrapText="1"/>
    </xf>
    <xf numFmtId="0" fontId="141" fillId="2" borderId="24" xfId="0" applyFont="1" applyFill="1" applyBorder="1" applyAlignment="1">
      <alignment vertical="center"/>
    </xf>
    <xf numFmtId="2" fontId="140" fillId="2" borderId="0" xfId="0" applyNumberFormat="1" applyFont="1" applyFill="1" applyAlignment="1">
      <alignment vertical="center"/>
    </xf>
    <xf numFmtId="0" fontId="138" fillId="2" borderId="4" xfId="938" applyFont="1" applyFill="1" applyBorder="1" applyAlignment="1">
      <alignment horizontal="right" vertical="top" wrapText="1"/>
    </xf>
    <xf numFmtId="0" fontId="138" fillId="2" borderId="4" xfId="0" applyFont="1" applyFill="1" applyBorder="1" applyAlignment="1">
      <alignment vertical="top"/>
    </xf>
    <xf numFmtId="0" fontId="138" fillId="2" borderId="5" xfId="0" applyFont="1" applyFill="1" applyBorder="1" applyAlignment="1">
      <alignment horizontal="right" vertical="top"/>
    </xf>
    <xf numFmtId="0" fontId="138" fillId="2" borderId="6" xfId="0" applyFont="1" applyFill="1" applyBorder="1" applyAlignment="1">
      <alignment horizontal="right" vertical="top"/>
    </xf>
    <xf numFmtId="0" fontId="138" fillId="2" borderId="7" xfId="0" applyFont="1" applyFill="1" applyBorder="1" applyAlignment="1">
      <alignment horizontal="right" vertical="top"/>
    </xf>
    <xf numFmtId="0" fontId="138" fillId="2" borderId="5" xfId="938" applyFont="1" applyFill="1" applyBorder="1" applyAlignment="1">
      <alignment horizontal="right" vertical="top" wrapText="1"/>
    </xf>
    <xf numFmtId="0" fontId="138" fillId="2" borderId="6" xfId="938" applyFont="1" applyFill="1" applyBorder="1" applyAlignment="1">
      <alignment horizontal="right" vertical="top" wrapText="1"/>
    </xf>
    <xf numFmtId="0" fontId="138" fillId="2" borderId="7" xfId="938" applyFont="1" applyFill="1" applyBorder="1" applyAlignment="1">
      <alignment horizontal="right" vertical="top" wrapText="1"/>
    </xf>
    <xf numFmtId="0" fontId="27" fillId="59" borderId="4" xfId="0" applyFont="1" applyFill="1" applyBorder="1" applyAlignment="1">
      <alignment horizontal="center" vertical="center"/>
    </xf>
    <xf numFmtId="0" fontId="27" fillId="59" borderId="4" xfId="0" applyFont="1" applyFill="1" applyBorder="1" applyAlignment="1">
      <alignment horizontal="justify" vertical="top" wrapText="1"/>
    </xf>
    <xf numFmtId="0" fontId="27" fillId="59" borderId="4" xfId="0" applyFont="1" applyFill="1" applyBorder="1" applyAlignment="1">
      <alignment horizontal="center" vertical="center" wrapText="1"/>
    </xf>
    <xf numFmtId="169" fontId="36" fillId="59" borderId="4" xfId="0" applyNumberFormat="1" applyFont="1" applyFill="1" applyBorder="1" applyAlignment="1">
      <alignment horizontal="center" vertical="center" wrapText="1"/>
    </xf>
    <xf numFmtId="169" fontId="29" fillId="59" borderId="24" xfId="0" applyNumberFormat="1" applyFont="1" applyFill="1" applyBorder="1" applyAlignment="1">
      <alignment horizontal="center" vertical="center"/>
    </xf>
    <xf numFmtId="169" fontId="29" fillId="59" borderId="4" xfId="0" applyNumberFormat="1" applyFont="1" applyFill="1" applyBorder="1" applyAlignment="1">
      <alignment horizontal="center" vertical="center"/>
    </xf>
    <xf numFmtId="0" fontId="27" fillId="59" borderId="0" xfId="0" applyFont="1" applyFill="1"/>
    <xf numFmtId="0" fontId="27" fillId="59" borderId="0" xfId="0" applyFont="1" applyFill="1" applyAlignment="1">
      <alignment horizontal="left" vertical="center"/>
    </xf>
    <xf numFmtId="2" fontId="27" fillId="59" borderId="0" xfId="0" applyNumberFormat="1" applyFont="1" applyFill="1"/>
    <xf numFmtId="0" fontId="27" fillId="59" borderId="4" xfId="0" applyFont="1" applyFill="1" applyBorder="1" applyAlignment="1">
      <alignment horizontal="justify" vertical="top"/>
    </xf>
    <xf numFmtId="2" fontId="37" fillId="59" borderId="4" xfId="0" applyNumberFormat="1" applyFont="1" applyFill="1" applyBorder="1" applyAlignment="1">
      <alignment horizontal="center" vertical="center"/>
    </xf>
    <xf numFmtId="2" fontId="140" fillId="2" borderId="4" xfId="0" applyNumberFormat="1" applyFont="1" applyFill="1" applyBorder="1" applyAlignment="1">
      <alignment horizontal="center" vertical="center"/>
    </xf>
    <xf numFmtId="0" fontId="140" fillId="2" borderId="4" xfId="0" applyFont="1" applyFill="1" applyBorder="1" applyAlignment="1">
      <alignment horizontal="center" vertical="center"/>
    </xf>
    <xf numFmtId="2" fontId="140" fillId="2" borderId="4" xfId="0" applyNumberFormat="1" applyFont="1" applyFill="1" applyBorder="1" applyAlignment="1">
      <alignment horizontal="center" vertical="center" wrapText="1"/>
    </xf>
    <xf numFmtId="0" fontId="140" fillId="2" borderId="4" xfId="0" applyFont="1" applyFill="1" applyBorder="1" applyAlignment="1">
      <alignment horizontal="center" vertical="center" wrapText="1"/>
    </xf>
    <xf numFmtId="10" fontId="140" fillId="2" borderId="4" xfId="2" applyNumberFormat="1" applyFont="1" applyFill="1" applyBorder="1" applyAlignment="1">
      <alignment horizontal="center" vertical="center"/>
    </xf>
    <xf numFmtId="10" fontId="140" fillId="2" borderId="4" xfId="0" applyNumberFormat="1" applyFont="1" applyFill="1" applyBorder="1" applyAlignment="1">
      <alignment horizontal="center" vertical="center"/>
    </xf>
    <xf numFmtId="0" fontId="140" fillId="2" borderId="4" xfId="0" applyFont="1" applyFill="1" applyBorder="1" applyAlignment="1">
      <alignment horizontal="center" vertical="center"/>
    </xf>
    <xf numFmtId="0" fontId="140" fillId="10" borderId="4" xfId="0" applyFont="1" applyFill="1" applyBorder="1" applyAlignment="1">
      <alignment horizontal="center" vertical="center"/>
    </xf>
    <xf numFmtId="0" fontId="140" fillId="2" borderId="4" xfId="0" applyFont="1" applyFill="1" applyBorder="1" applyAlignment="1">
      <alignment horizontal="center" vertical="center" wrapText="1"/>
    </xf>
    <xf numFmtId="1" fontId="140" fillId="2" borderId="4" xfId="2430" applyNumberFormat="1" applyFont="1" applyFill="1" applyBorder="1" applyAlignment="1">
      <alignment horizontal="center" vertical="center" wrapText="1"/>
    </xf>
    <xf numFmtId="1" fontId="140" fillId="2" borderId="4" xfId="2720" applyNumberFormat="1" applyFont="1" applyFill="1" applyBorder="1" applyAlignment="1">
      <alignment horizontal="center" vertical="center" wrapText="1"/>
    </xf>
    <xf numFmtId="1" fontId="140" fillId="2" borderId="4" xfId="1014" applyNumberFormat="1" applyFont="1" applyFill="1" applyBorder="1" applyAlignment="1">
      <alignment horizontal="center" vertical="center"/>
    </xf>
    <xf numFmtId="1" fontId="140" fillId="10" borderId="4" xfId="170" applyNumberFormat="1" applyFont="1" applyFill="1" applyBorder="1" applyAlignment="1">
      <alignment horizontal="center" vertical="center" wrapText="1"/>
    </xf>
    <xf numFmtId="1" fontId="140" fillId="2" borderId="4" xfId="170" applyNumberFormat="1" applyFont="1" applyFill="1" applyBorder="1" applyAlignment="1">
      <alignment horizontal="center" vertical="center" wrapText="1"/>
    </xf>
    <xf numFmtId="2" fontId="140" fillId="12" borderId="4" xfId="2404" applyNumberFormat="1" applyFont="1" applyFill="1" applyBorder="1" applyAlignment="1">
      <alignment horizontal="center" vertical="center" wrapText="1"/>
    </xf>
    <xf numFmtId="2" fontId="8" fillId="2" borderId="4" xfId="2404" applyNumberFormat="1" applyFont="1" applyFill="1" applyBorder="1" applyAlignment="1">
      <alignment horizontal="center" vertical="center" wrapText="1"/>
    </xf>
    <xf numFmtId="2" fontId="138" fillId="2" borderId="4" xfId="0" applyNumberFormat="1" applyFont="1" applyFill="1" applyBorder="1" applyAlignment="1">
      <alignment horizontal="center" vertical="center"/>
    </xf>
    <xf numFmtId="1" fontId="138" fillId="2" borderId="4" xfId="0" applyNumberFormat="1" applyFont="1" applyFill="1" applyBorder="1" applyAlignment="1">
      <alignment horizontal="center" vertical="center"/>
    </xf>
    <xf numFmtId="10" fontId="138" fillId="2" borderId="4" xfId="0" applyNumberFormat="1" applyFont="1" applyFill="1" applyBorder="1" applyAlignment="1">
      <alignment horizontal="center" vertical="center" wrapText="1" shrinkToFit="1"/>
    </xf>
    <xf numFmtId="0" fontId="140" fillId="10" borderId="4" xfId="0" applyFont="1" applyFill="1" applyBorder="1" applyAlignment="1">
      <alignment horizontal="center" vertical="center" wrapText="1"/>
    </xf>
    <xf numFmtId="0" fontId="29" fillId="2" borderId="4" xfId="0" applyFont="1" applyFill="1" applyBorder="1" applyAlignment="1">
      <alignment horizontal="center" vertical="center"/>
    </xf>
    <xf numFmtId="0" fontId="27" fillId="2" borderId="4" xfId="0" applyFont="1" applyFill="1" applyBorder="1" applyAlignment="1">
      <alignment horizontal="center" vertical="center"/>
    </xf>
    <xf numFmtId="169" fontId="32" fillId="2" borderId="4" xfId="0" applyNumberFormat="1" applyFont="1" applyFill="1" applyBorder="1" applyAlignment="1">
      <alignment horizontal="center" vertical="center" wrapText="1"/>
    </xf>
    <xf numFmtId="169" fontId="26" fillId="2" borderId="4" xfId="2118" applyNumberFormat="1" applyFont="1" applyFill="1" applyBorder="1" applyAlignment="1">
      <alignment horizontal="center" vertical="center" wrapText="1"/>
    </xf>
    <xf numFmtId="169" fontId="34" fillId="2" borderId="4" xfId="0" applyNumberFormat="1" applyFont="1" applyFill="1" applyBorder="1" applyAlignment="1">
      <alignment horizontal="center" vertical="center"/>
    </xf>
    <xf numFmtId="169" fontId="35" fillId="2" borderId="4" xfId="0" applyNumberFormat="1" applyFont="1" applyFill="1" applyBorder="1" applyAlignment="1">
      <alignment horizontal="center" vertical="center"/>
    </xf>
    <xf numFmtId="169" fontId="28" fillId="2" borderId="4" xfId="0" applyNumberFormat="1" applyFont="1" applyFill="1" applyBorder="1" applyAlignment="1">
      <alignment horizontal="center" vertical="center"/>
    </xf>
    <xf numFmtId="169" fontId="31" fillId="2" borderId="4" xfId="2118" applyNumberFormat="1" applyFont="1" applyFill="1" applyBorder="1" applyAlignment="1">
      <alignment horizontal="center" vertical="center" wrapText="1"/>
    </xf>
    <xf numFmtId="169" fontId="41" fillId="2" borderId="4" xfId="0" applyNumberFormat="1" applyFont="1" applyFill="1" applyBorder="1" applyAlignment="1">
      <alignment horizontal="center" vertical="center"/>
    </xf>
    <xf numFmtId="169" fontId="29" fillId="2" borderId="4" xfId="2430" applyNumberFormat="1" applyFont="1" applyFill="1" applyBorder="1" applyAlignment="1">
      <alignment horizontal="center" vertical="center" wrapText="1"/>
    </xf>
    <xf numFmtId="169" fontId="29" fillId="2" borderId="4" xfId="2720" applyNumberFormat="1" applyFont="1" applyFill="1" applyBorder="1" applyAlignment="1">
      <alignment horizontal="center" vertical="center" wrapText="1"/>
    </xf>
    <xf numFmtId="169" fontId="29" fillId="2" borderId="4" xfId="1014" applyNumberFormat="1" applyFont="1" applyFill="1" applyBorder="1" applyAlignment="1">
      <alignment horizontal="center" vertical="center"/>
    </xf>
    <xf numFmtId="169" fontId="43" fillId="2" borderId="4" xfId="2395" applyNumberFormat="1" applyFont="1" applyFill="1" applyBorder="1" applyAlignment="1">
      <alignment horizontal="center" vertical="center" wrapText="1"/>
    </xf>
    <xf numFmtId="169" fontId="35" fillId="2" borderId="4" xfId="0" applyNumberFormat="1" applyFont="1" applyFill="1" applyBorder="1" applyAlignment="1">
      <alignment horizontal="center" vertical="center" wrapText="1"/>
    </xf>
    <xf numFmtId="169" fontId="27" fillId="2" borderId="4" xfId="0" applyNumberFormat="1" applyFont="1" applyFill="1" applyBorder="1" applyAlignment="1">
      <alignment vertical="center"/>
    </xf>
    <xf numFmtId="169" fontId="31" fillId="2" borderId="0" xfId="0" applyNumberFormat="1" applyFont="1" applyFill="1" applyAlignment="1">
      <alignment horizontal="center" vertical="center"/>
    </xf>
    <xf numFmtId="169" fontId="27" fillId="2" borderId="0" xfId="0" applyNumberFormat="1" applyFont="1" applyFill="1" applyAlignment="1">
      <alignment horizontal="center" vertical="center"/>
    </xf>
    <xf numFmtId="169" fontId="45" fillId="2" borderId="4" xfId="0" applyNumberFormat="1" applyFont="1" applyFill="1" applyBorder="1" applyAlignment="1">
      <alignment horizontal="center" vertical="center"/>
    </xf>
    <xf numFmtId="2" fontId="140" fillId="2" borderId="4" xfId="0" applyNumberFormat="1" applyFont="1" applyFill="1" applyBorder="1" applyAlignment="1">
      <alignment horizontal="center" vertical="center"/>
    </xf>
    <xf numFmtId="0" fontId="140" fillId="2" borderId="4" xfId="0" applyFont="1" applyFill="1" applyBorder="1" applyAlignment="1">
      <alignment horizontal="center" vertical="center"/>
    </xf>
    <xf numFmtId="2" fontId="140" fillId="2" borderId="4" xfId="0" applyNumberFormat="1" applyFont="1" applyFill="1" applyBorder="1" applyAlignment="1">
      <alignment horizontal="center" vertical="center" wrapText="1"/>
    </xf>
    <xf numFmtId="0" fontId="140" fillId="2" borderId="4" xfId="0" applyFont="1" applyFill="1" applyBorder="1" applyAlignment="1">
      <alignment horizontal="center" vertical="center" wrapText="1"/>
    </xf>
    <xf numFmtId="14" fontId="140" fillId="2" borderId="4" xfId="0" applyNumberFormat="1" applyFont="1" applyFill="1" applyBorder="1" applyAlignment="1">
      <alignment horizontal="center" vertical="center" wrapText="1"/>
    </xf>
    <xf numFmtId="10" fontId="140" fillId="2" borderId="4" xfId="2" applyNumberFormat="1" applyFont="1" applyFill="1" applyBorder="1" applyAlignment="1">
      <alignment horizontal="center" vertical="center"/>
    </xf>
    <xf numFmtId="10" fontId="140" fillId="2" borderId="4" xfId="0" applyNumberFormat="1" applyFont="1" applyFill="1" applyBorder="1" applyAlignment="1">
      <alignment horizontal="center" vertical="center"/>
    </xf>
    <xf numFmtId="2" fontId="140" fillId="2" borderId="4" xfId="0" applyNumberFormat="1" applyFont="1" applyFill="1" applyBorder="1" applyAlignment="1">
      <alignment horizontal="center" vertical="center"/>
    </xf>
    <xf numFmtId="0" fontId="140" fillId="2" borderId="4" xfId="0" applyFont="1" applyFill="1" applyBorder="1" applyAlignment="1">
      <alignment horizontal="center" vertical="center"/>
    </xf>
    <xf numFmtId="10" fontId="140" fillId="2" borderId="4" xfId="0" applyNumberFormat="1" applyFont="1" applyFill="1" applyBorder="1" applyAlignment="1">
      <alignment horizontal="center" vertical="center"/>
    </xf>
    <xf numFmtId="10" fontId="140" fillId="2" borderId="4" xfId="2" applyNumberFormat="1" applyFont="1" applyFill="1" applyBorder="1" applyAlignment="1">
      <alignment horizontal="center" vertical="center"/>
    </xf>
    <xf numFmtId="2" fontId="140" fillId="2" borderId="4" xfId="0" applyNumberFormat="1" applyFont="1" applyFill="1" applyBorder="1" applyAlignment="1">
      <alignment horizontal="center" vertical="center" wrapText="1"/>
    </xf>
    <xf numFmtId="0" fontId="142" fillId="2" borderId="0" xfId="0" applyFont="1" applyFill="1" applyAlignment="1">
      <alignment vertical="center"/>
    </xf>
    <xf numFmtId="0" fontId="29" fillId="59" borderId="4" xfId="0" applyFont="1" applyFill="1" applyBorder="1" applyAlignment="1">
      <alignment horizontal="center" vertical="center"/>
    </xf>
    <xf numFmtId="2" fontId="140" fillId="2" borderId="4" xfId="0" applyNumberFormat="1" applyFont="1" applyFill="1" applyBorder="1" applyAlignment="1">
      <alignment horizontal="center" vertical="center" wrapText="1"/>
    </xf>
    <xf numFmtId="0" fontId="143" fillId="10" borderId="4" xfId="0" applyFont="1" applyFill="1" applyBorder="1" applyAlignment="1">
      <alignment horizontal="center" vertical="center"/>
    </xf>
    <xf numFmtId="0" fontId="143" fillId="10" borderId="4" xfId="0" applyFont="1" applyFill="1" applyBorder="1" applyAlignment="1">
      <alignment horizontal="justify" vertical="top"/>
    </xf>
    <xf numFmtId="2" fontId="143" fillId="10" borderId="4" xfId="2118" applyNumberFormat="1" applyFont="1" applyFill="1" applyBorder="1" applyAlignment="1">
      <alignment horizontal="center" vertical="center" wrapText="1"/>
    </xf>
    <xf numFmtId="169" fontId="143" fillId="10" borderId="4" xfId="0" applyNumberFormat="1" applyFont="1" applyFill="1" applyBorder="1" applyAlignment="1">
      <alignment horizontal="center" vertical="center"/>
    </xf>
    <xf numFmtId="169" fontId="143" fillId="10" borderId="4" xfId="0" applyNumberFormat="1" applyFont="1" applyFill="1" applyBorder="1" applyAlignment="1">
      <alignment horizontal="center" vertical="center" wrapText="1"/>
    </xf>
    <xf numFmtId="2" fontId="143" fillId="10" borderId="4" xfId="0" applyNumberFormat="1" applyFont="1" applyFill="1" applyBorder="1" applyAlignment="1">
      <alignment horizontal="center" vertical="center" wrapText="1"/>
    </xf>
    <xf numFmtId="10" fontId="143" fillId="10" borderId="4" xfId="2" applyNumberFormat="1" applyFont="1" applyFill="1" applyBorder="1" applyAlignment="1">
      <alignment horizontal="center" vertical="center"/>
    </xf>
    <xf numFmtId="0" fontId="143" fillId="10" borderId="0" xfId="0" applyFont="1" applyFill="1" applyAlignment="1">
      <alignment horizontal="right" vertical="center"/>
    </xf>
    <xf numFmtId="0" fontId="143" fillId="10" borderId="0" xfId="0" applyFont="1" applyFill="1"/>
    <xf numFmtId="0" fontId="160" fillId="10" borderId="24" xfId="0" applyFont="1" applyFill="1" applyBorder="1" applyAlignment="1">
      <alignment horizontal="center" vertical="center"/>
    </xf>
    <xf numFmtId="0" fontId="142" fillId="10" borderId="0" xfId="0" applyFont="1" applyFill="1" applyAlignment="1">
      <alignment vertical="center" wrapText="1"/>
    </xf>
    <xf numFmtId="0" fontId="142" fillId="10" borderId="0" xfId="0" applyFont="1" applyFill="1" applyAlignment="1">
      <alignment wrapText="1"/>
    </xf>
    <xf numFmtId="2" fontId="140" fillId="10" borderId="4" xfId="2720" applyNumberFormat="1" applyFont="1" applyFill="1" applyBorder="1" applyAlignment="1">
      <alignment horizontal="center" vertical="center" wrapText="1"/>
    </xf>
    <xf numFmtId="2" fontId="140" fillId="0" borderId="4" xfId="1014" applyNumberFormat="1" applyFont="1" applyFill="1" applyBorder="1" applyAlignment="1">
      <alignment horizontal="center" vertical="center" wrapText="1"/>
    </xf>
    <xf numFmtId="0" fontId="9" fillId="2" borderId="0" xfId="0" applyFont="1" applyFill="1" applyAlignment="1">
      <alignment horizontal="left" vertical="center" wrapText="1"/>
    </xf>
    <xf numFmtId="2" fontId="140" fillId="2" borderId="4" xfId="0" applyNumberFormat="1" applyFont="1" applyFill="1" applyBorder="1" applyAlignment="1">
      <alignment horizontal="center" vertical="center" wrapText="1"/>
    </xf>
    <xf numFmtId="2" fontId="140" fillId="2" borderId="4" xfId="0" applyNumberFormat="1" applyFont="1" applyFill="1" applyBorder="1" applyAlignment="1">
      <alignment horizontal="center" vertical="center" wrapText="1"/>
    </xf>
    <xf numFmtId="0" fontId="140" fillId="0" borderId="4" xfId="0" applyFont="1" applyFill="1" applyBorder="1" applyAlignment="1">
      <alignment horizontal="center" vertical="center"/>
    </xf>
    <xf numFmtId="2" fontId="140" fillId="0" borderId="4" xfId="0" applyNumberFormat="1" applyFont="1" applyFill="1" applyBorder="1" applyAlignment="1">
      <alignment horizontal="center" vertical="center"/>
    </xf>
    <xf numFmtId="2" fontId="140" fillId="0" borderId="4" xfId="0" applyNumberFormat="1" applyFont="1" applyFill="1" applyBorder="1" applyAlignment="1">
      <alignment horizontal="center" vertical="center" wrapText="1"/>
    </xf>
    <xf numFmtId="0" fontId="140" fillId="0" borderId="0" xfId="0" applyFont="1" applyFill="1"/>
    <xf numFmtId="0" fontId="141" fillId="0" borderId="24" xfId="0" applyFont="1" applyFill="1" applyBorder="1" applyAlignment="1">
      <alignment horizontal="center" vertical="center"/>
    </xf>
    <xf numFmtId="0" fontId="140" fillId="0" borderId="0" xfId="0" applyFont="1" applyFill="1" applyAlignment="1">
      <alignment horizontal="right" vertical="center"/>
    </xf>
    <xf numFmtId="0" fontId="145" fillId="0" borderId="4" xfId="0" applyFont="1" applyFill="1" applyBorder="1" applyAlignment="1">
      <alignment horizontal="center" vertical="center"/>
    </xf>
    <xf numFmtId="2" fontId="138" fillId="0" borderId="4" xfId="0" applyNumberFormat="1" applyFont="1" applyFill="1" applyBorder="1" applyAlignment="1">
      <alignment horizontal="center" vertical="center"/>
    </xf>
    <xf numFmtId="169" fontId="138" fillId="0" borderId="4" xfId="0" applyNumberFormat="1" applyFont="1" applyFill="1" applyBorder="1" applyAlignment="1">
      <alignment horizontal="center" vertical="center"/>
    </xf>
    <xf numFmtId="2" fontId="31" fillId="2" borderId="4" xfId="2430" applyNumberFormat="1" applyFont="1" applyFill="1" applyBorder="1" applyAlignment="1">
      <alignment horizontal="center" vertical="center" wrapText="1"/>
    </xf>
    <xf numFmtId="2" fontId="29" fillId="2" borderId="4" xfId="2720" applyNumberFormat="1" applyFont="1" applyFill="1" applyBorder="1" applyAlignment="1">
      <alignment horizontal="center" vertical="center" wrapText="1"/>
    </xf>
    <xf numFmtId="2" fontId="140" fillId="2" borderId="4" xfId="0" applyNumberFormat="1" applyFont="1" applyFill="1" applyBorder="1" applyAlignment="1">
      <alignment horizontal="center" vertical="center"/>
    </xf>
    <xf numFmtId="10" fontId="140" fillId="2" borderId="4" xfId="2" applyNumberFormat="1" applyFont="1" applyFill="1" applyBorder="1" applyAlignment="1">
      <alignment horizontal="center" vertical="center"/>
    </xf>
    <xf numFmtId="2" fontId="140" fillId="2" borderId="4" xfId="0" applyNumberFormat="1" applyFont="1" applyFill="1" applyBorder="1" applyAlignment="1">
      <alignment horizontal="center" vertical="center" wrapText="1"/>
    </xf>
    <xf numFmtId="1" fontId="140" fillId="2" borderId="4" xfId="2720" applyNumberFormat="1" applyFont="1" applyFill="1" applyBorder="1" applyAlignment="1">
      <alignment horizontal="center" vertical="center" wrapText="1"/>
    </xf>
    <xf numFmtId="0" fontId="147" fillId="2" borderId="4" xfId="2430" applyFont="1" applyFill="1" applyBorder="1" applyAlignment="1">
      <alignment horizontal="center" vertical="center" wrapText="1"/>
    </xf>
    <xf numFmtId="0" fontId="140" fillId="2" borderId="4" xfId="0" applyFont="1" applyFill="1" applyBorder="1" applyAlignment="1">
      <alignment horizontal="center" vertical="center"/>
    </xf>
    <xf numFmtId="0" fontId="140" fillId="2" borderId="4" xfId="0" applyFont="1" applyFill="1" applyBorder="1" applyAlignment="1">
      <alignment horizontal="center" vertical="center" wrapText="1"/>
    </xf>
    <xf numFmtId="2" fontId="138" fillId="2" borderId="4" xfId="0" applyNumberFormat="1" applyFont="1" applyFill="1" applyBorder="1" applyAlignment="1">
      <alignment horizontal="center" vertical="center"/>
    </xf>
    <xf numFmtId="169" fontId="27" fillId="0" borderId="0" xfId="0" applyNumberFormat="1" applyFont="1" applyAlignment="1">
      <alignment horizontal="left" vertical="center"/>
    </xf>
    <xf numFmtId="2" fontId="140" fillId="2" borderId="4" xfId="0" applyNumberFormat="1" applyFont="1" applyFill="1" applyBorder="1" applyAlignment="1">
      <alignment horizontal="center" vertical="center"/>
    </xf>
    <xf numFmtId="0" fontId="140" fillId="10" borderId="4" xfId="0" applyFont="1" applyFill="1" applyBorder="1" applyAlignment="1">
      <alignment horizontal="center" vertical="center"/>
    </xf>
    <xf numFmtId="2" fontId="140" fillId="10" borderId="4" xfId="0" applyNumberFormat="1" applyFont="1" applyFill="1" applyBorder="1" applyAlignment="1">
      <alignment horizontal="center" vertical="center"/>
    </xf>
    <xf numFmtId="0" fontId="140" fillId="2" borderId="4" xfId="0" applyFont="1" applyFill="1" applyBorder="1" applyAlignment="1">
      <alignment horizontal="center" vertical="center"/>
    </xf>
    <xf numFmtId="2" fontId="140" fillId="2" borderId="4" xfId="0" applyNumberFormat="1" applyFont="1" applyFill="1" applyBorder="1" applyAlignment="1">
      <alignment horizontal="center" vertical="center" wrapText="1"/>
    </xf>
    <xf numFmtId="2" fontId="140" fillId="10" borderId="4" xfId="0" applyNumberFormat="1" applyFont="1" applyFill="1" applyBorder="1" applyAlignment="1">
      <alignment horizontal="center" vertical="center" wrapText="1"/>
    </xf>
    <xf numFmtId="0" fontId="140" fillId="2" borderId="4" xfId="0" applyFont="1" applyFill="1" applyBorder="1" applyAlignment="1">
      <alignment horizontal="center" vertical="center" wrapText="1"/>
    </xf>
    <xf numFmtId="1" fontId="140" fillId="10" borderId="4" xfId="170" applyNumberFormat="1" applyFont="1" applyFill="1" applyBorder="1" applyAlignment="1">
      <alignment horizontal="center" vertical="center" wrapText="1"/>
    </xf>
    <xf numFmtId="0" fontId="140" fillId="10" borderId="4" xfId="0" applyFont="1" applyFill="1" applyBorder="1" applyAlignment="1">
      <alignment horizontal="center" vertical="center" wrapText="1"/>
    </xf>
    <xf numFmtId="2" fontId="143" fillId="2" borderId="4" xfId="0" applyNumberFormat="1" applyFont="1" applyFill="1" applyBorder="1" applyAlignment="1">
      <alignment horizontal="center" vertical="center" wrapText="1"/>
    </xf>
    <xf numFmtId="10" fontId="140" fillId="2" borderId="4" xfId="0" applyNumberFormat="1" applyFont="1" applyFill="1" applyBorder="1" applyAlignment="1">
      <alignment horizontal="center" vertical="center"/>
    </xf>
    <xf numFmtId="10" fontId="140" fillId="10" borderId="4" xfId="0" applyNumberFormat="1" applyFont="1" applyFill="1" applyBorder="1" applyAlignment="1">
      <alignment horizontal="center" vertical="center"/>
    </xf>
    <xf numFmtId="2" fontId="27" fillId="2" borderId="0" xfId="0" applyNumberFormat="1" applyFont="1" applyFill="1" applyAlignment="1">
      <alignment horizontal="center" vertical="center"/>
    </xf>
    <xf numFmtId="2" fontId="142" fillId="2" borderId="0" xfId="0" applyNumberFormat="1" applyFont="1" applyFill="1" applyBorder="1" applyAlignment="1">
      <alignment horizontal="left" vertical="top" wrapText="1"/>
    </xf>
    <xf numFmtId="0" fontId="159" fillId="10" borderId="0" xfId="0" applyFont="1" applyFill="1"/>
    <xf numFmtId="0" fontId="140" fillId="10" borderId="0" xfId="0" applyFont="1" applyFill="1" applyAlignment="1">
      <alignment horizontal="right"/>
    </xf>
    <xf numFmtId="1" fontId="152" fillId="2" borderId="0" xfId="170" applyNumberFormat="1" applyFont="1" applyFill="1" applyAlignment="1">
      <alignment horizontal="center" vertical="center" wrapText="1"/>
    </xf>
    <xf numFmtId="2" fontId="37" fillId="0" borderId="24" xfId="2404" applyNumberFormat="1" applyFont="1" applyBorder="1" applyAlignment="1">
      <alignment horizontal="center" vertical="center"/>
    </xf>
    <xf numFmtId="169" fontId="37" fillId="9" borderId="24" xfId="2931" applyNumberFormat="1" applyFont="1" applyFill="1" applyBorder="1" applyAlignment="1">
      <alignment horizontal="center" vertical="center" wrapText="1"/>
    </xf>
    <xf numFmtId="10" fontId="37" fillId="9" borderId="24" xfId="2931" applyNumberFormat="1" applyFont="1" applyFill="1" applyBorder="1" applyAlignment="1">
      <alignment horizontal="center" vertical="center" wrapText="1"/>
    </xf>
    <xf numFmtId="2" fontId="37" fillId="0" borderId="24" xfId="169" applyNumberFormat="1" applyFont="1" applyBorder="1" applyAlignment="1">
      <alignment horizontal="center" vertical="center"/>
    </xf>
    <xf numFmtId="0" fontId="37" fillId="9" borderId="24" xfId="2931" applyNumberFormat="1" applyFont="1" applyFill="1" applyBorder="1" applyAlignment="1">
      <alignment horizontal="center" vertical="center" wrapText="1"/>
    </xf>
    <xf numFmtId="2" fontId="37" fillId="9" borderId="24" xfId="2931" applyNumberFormat="1" applyFont="1" applyFill="1" applyBorder="1" applyAlignment="1">
      <alignment horizontal="center" vertical="center" wrapText="1"/>
    </xf>
    <xf numFmtId="2" fontId="37" fillId="0" borderId="24" xfId="169" applyNumberFormat="1" applyFont="1" applyBorder="1" applyAlignment="1">
      <alignment horizontal="center" vertical="center" wrapText="1"/>
    </xf>
    <xf numFmtId="0" fontId="37" fillId="2" borderId="24" xfId="169" applyFont="1" applyFill="1" applyBorder="1" applyAlignment="1">
      <alignment horizontal="center" vertical="center" wrapText="1"/>
    </xf>
    <xf numFmtId="1" fontId="140" fillId="0" borderId="4" xfId="2118" applyNumberFormat="1" applyFont="1" applyFill="1" applyBorder="1" applyAlignment="1">
      <alignment horizontal="justify" vertical="top" wrapText="1"/>
    </xf>
    <xf numFmtId="0" fontId="140" fillId="0" borderId="4" xfId="2393" applyFont="1" applyFill="1" applyBorder="1" applyAlignment="1">
      <alignment horizontal="center" vertical="center" wrapText="1"/>
    </xf>
    <xf numFmtId="0" fontId="140" fillId="0" borderId="4" xfId="170" applyFont="1" applyFill="1" applyBorder="1" applyAlignment="1">
      <alignment horizontal="center" vertical="center" wrapText="1"/>
    </xf>
    <xf numFmtId="2" fontId="140" fillId="0" borderId="4" xfId="170" applyNumberFormat="1" applyFont="1" applyFill="1" applyBorder="1" applyAlignment="1">
      <alignment horizontal="center" vertical="center" wrapText="1"/>
    </xf>
    <xf numFmtId="169" fontId="140" fillId="0" borderId="4" xfId="170" applyNumberFormat="1" applyFont="1" applyFill="1" applyBorder="1" applyAlignment="1">
      <alignment horizontal="center" vertical="center" wrapText="1"/>
    </xf>
    <xf numFmtId="169" fontId="140" fillId="0" borderId="4" xfId="0" applyNumberFormat="1" applyFont="1" applyFill="1" applyBorder="1" applyAlignment="1">
      <alignment horizontal="center" vertical="center" wrapText="1"/>
    </xf>
    <xf numFmtId="10" fontId="140" fillId="0" borderId="4" xfId="2" applyNumberFormat="1" applyFont="1" applyFill="1" applyBorder="1" applyAlignment="1">
      <alignment horizontal="center" vertical="center" wrapText="1"/>
    </xf>
    <xf numFmtId="169" fontId="140" fillId="0" borderId="4" xfId="0" applyNumberFormat="1" applyFont="1" applyFill="1" applyBorder="1" applyAlignment="1">
      <alignment horizontal="center" vertical="center"/>
    </xf>
    <xf numFmtId="1" fontId="140" fillId="0" borderId="4" xfId="0" applyNumberFormat="1" applyFont="1" applyFill="1" applyBorder="1" applyAlignment="1">
      <alignment horizontal="center" vertical="center" wrapText="1"/>
    </xf>
    <xf numFmtId="1" fontId="140" fillId="0" borderId="4" xfId="2395" applyNumberFormat="1" applyFont="1" applyFill="1" applyBorder="1" applyAlignment="1">
      <alignment horizontal="center" vertical="center" wrapText="1"/>
    </xf>
    <xf numFmtId="0" fontId="140" fillId="0" borderId="4" xfId="0" applyFont="1" applyFill="1" applyBorder="1" applyAlignment="1">
      <alignment horizontal="center" vertical="center"/>
    </xf>
    <xf numFmtId="0" fontId="140" fillId="0" borderId="4" xfId="901" applyFont="1" applyFill="1" applyBorder="1" applyAlignment="1">
      <alignment horizontal="center" vertical="center" wrapText="1"/>
    </xf>
    <xf numFmtId="2" fontId="140" fillId="0" borderId="4" xfId="0" applyNumberFormat="1" applyFont="1" applyFill="1" applyBorder="1" applyAlignment="1">
      <alignment horizontal="center" vertical="center"/>
    </xf>
    <xf numFmtId="0" fontId="140" fillId="0" borderId="4" xfId="0" applyFont="1" applyFill="1" applyBorder="1" applyAlignment="1">
      <alignment horizontal="center" vertical="center" wrapText="1"/>
    </xf>
    <xf numFmtId="0" fontId="140" fillId="0" borderId="4" xfId="0" applyFont="1" applyFill="1" applyBorder="1" applyAlignment="1">
      <alignment horizontal="justify" vertical="top"/>
    </xf>
    <xf numFmtId="10" fontId="140" fillId="0" borderId="4" xfId="0" applyNumberFormat="1" applyFont="1" applyFill="1" applyBorder="1" applyAlignment="1">
      <alignment horizontal="center" vertical="center"/>
    </xf>
    <xf numFmtId="1" fontId="140" fillId="0" borderId="24" xfId="0" applyNumberFormat="1" applyFont="1" applyFill="1" applyBorder="1" applyAlignment="1">
      <alignment horizontal="center" vertical="center" wrapText="1"/>
    </xf>
    <xf numFmtId="0" fontId="140" fillId="0" borderId="4" xfId="0" applyFont="1" applyFill="1" applyBorder="1" applyAlignment="1">
      <alignment horizontal="justify" vertical="top" wrapText="1"/>
    </xf>
    <xf numFmtId="0" fontId="140" fillId="2" borderId="4" xfId="0" applyFont="1" applyFill="1" applyBorder="1" applyAlignment="1">
      <alignment horizontal="center" vertical="center"/>
    </xf>
    <xf numFmtId="10" fontId="140" fillId="2" borderId="4" xfId="2" applyNumberFormat="1" applyFont="1" applyFill="1" applyBorder="1" applyAlignment="1">
      <alignment horizontal="center" vertical="center"/>
    </xf>
    <xf numFmtId="2" fontId="140" fillId="2" borderId="4" xfId="0" applyNumberFormat="1" applyFont="1" applyFill="1" applyBorder="1" applyAlignment="1">
      <alignment horizontal="center" vertical="center" wrapText="1"/>
    </xf>
    <xf numFmtId="0" fontId="140" fillId="2" borderId="4" xfId="0" applyFont="1" applyFill="1" applyBorder="1" applyAlignment="1">
      <alignment horizontal="center" vertical="center" wrapText="1"/>
    </xf>
    <xf numFmtId="2" fontId="158" fillId="2" borderId="4" xfId="0" applyNumberFormat="1" applyFont="1" applyFill="1" applyBorder="1" applyAlignment="1">
      <alignment horizontal="center" vertical="center" wrapText="1"/>
    </xf>
    <xf numFmtId="178" fontId="27" fillId="2" borderId="0" xfId="0" applyNumberFormat="1" applyFont="1" applyFill="1"/>
    <xf numFmtId="1" fontId="140" fillId="10" borderId="4" xfId="0" applyNumberFormat="1" applyFont="1" applyFill="1" applyBorder="1" applyAlignment="1">
      <alignment horizontal="center" vertical="center" wrapText="1"/>
    </xf>
    <xf numFmtId="2" fontId="140" fillId="2" borderId="4" xfId="0" applyNumberFormat="1" applyFont="1" applyFill="1" applyBorder="1" applyAlignment="1">
      <alignment horizontal="center" vertical="center"/>
    </xf>
    <xf numFmtId="0" fontId="140" fillId="2" borderId="4" xfId="0" applyFont="1" applyFill="1" applyBorder="1" applyAlignment="1">
      <alignment horizontal="center" vertical="center"/>
    </xf>
    <xf numFmtId="0" fontId="140" fillId="2" borderId="4" xfId="0" applyFont="1" applyFill="1" applyBorder="1" applyAlignment="1">
      <alignment horizontal="center" vertical="center" wrapText="1"/>
    </xf>
    <xf numFmtId="2" fontId="140" fillId="0" borderId="4" xfId="0" applyNumberFormat="1" applyFont="1" applyFill="1" applyBorder="1" applyAlignment="1">
      <alignment horizontal="center" vertical="center"/>
    </xf>
    <xf numFmtId="0" fontId="140" fillId="0" borderId="4" xfId="0" applyFont="1" applyFill="1" applyBorder="1" applyAlignment="1">
      <alignment horizontal="center" vertical="center"/>
    </xf>
    <xf numFmtId="10" fontId="140" fillId="0" borderId="4" xfId="2" applyNumberFormat="1" applyFont="1" applyFill="1" applyBorder="1" applyAlignment="1">
      <alignment horizontal="center" vertical="center"/>
    </xf>
    <xf numFmtId="0" fontId="140" fillId="0" borderId="4" xfId="0" applyFont="1" applyFill="1" applyBorder="1" applyAlignment="1">
      <alignment horizontal="center" vertical="center" wrapText="1"/>
    </xf>
    <xf numFmtId="14" fontId="140" fillId="0" borderId="4" xfId="0" applyNumberFormat="1" applyFont="1" applyFill="1" applyBorder="1" applyAlignment="1">
      <alignment horizontal="center" vertical="center" wrapText="1"/>
    </xf>
    <xf numFmtId="2" fontId="140" fillId="0" borderId="4" xfId="0" applyNumberFormat="1" applyFont="1" applyFill="1" applyBorder="1" applyAlignment="1">
      <alignment horizontal="center" vertical="center" wrapText="1"/>
    </xf>
    <xf numFmtId="2" fontId="138" fillId="2" borderId="4" xfId="0" applyNumberFormat="1" applyFont="1" applyFill="1" applyBorder="1" applyAlignment="1">
      <alignment horizontal="center" vertical="center"/>
    </xf>
    <xf numFmtId="1" fontId="140" fillId="0" borderId="4" xfId="170" applyNumberFormat="1" applyFont="1" applyFill="1" applyBorder="1" applyAlignment="1">
      <alignment horizontal="center" vertical="center" wrapText="1"/>
    </xf>
    <xf numFmtId="0" fontId="141" fillId="0" borderId="4" xfId="0" applyFont="1" applyBorder="1" applyAlignment="1">
      <alignment horizontal="center" vertical="center"/>
    </xf>
    <xf numFmtId="0" fontId="141" fillId="2" borderId="4" xfId="0" applyFont="1" applyFill="1" applyBorder="1" applyAlignment="1">
      <alignment horizontal="center" vertical="center"/>
    </xf>
    <xf numFmtId="2" fontId="138" fillId="0" borderId="4" xfId="170" applyNumberFormat="1" applyFont="1" applyFill="1" applyBorder="1" applyAlignment="1">
      <alignment horizontal="center" vertical="center" wrapText="1"/>
    </xf>
    <xf numFmtId="0" fontId="138" fillId="0" borderId="4" xfId="0" applyFont="1" applyFill="1" applyBorder="1" applyAlignment="1">
      <alignment vertical="center"/>
    </xf>
    <xf numFmtId="1" fontId="140" fillId="0" borderId="4" xfId="0" applyNumberFormat="1" applyFont="1" applyFill="1" applyBorder="1" applyAlignment="1">
      <alignment horizontal="center" vertical="top" wrapText="1"/>
    </xf>
    <xf numFmtId="0" fontId="140" fillId="0" borderId="4" xfId="0" applyFont="1" applyFill="1" applyBorder="1" applyAlignment="1">
      <alignment horizontal="center" vertical="top" wrapText="1"/>
    </xf>
    <xf numFmtId="9" fontId="140" fillId="0" borderId="4" xfId="2" applyFont="1" applyFill="1" applyBorder="1" applyAlignment="1">
      <alignment horizontal="center" vertical="center" wrapText="1"/>
    </xf>
    <xf numFmtId="1" fontId="140" fillId="0" borderId="4" xfId="901" applyNumberFormat="1" applyFont="1" applyFill="1" applyBorder="1" applyAlignment="1">
      <alignment horizontal="center" vertical="center" wrapText="1"/>
    </xf>
    <xf numFmtId="0" fontId="138" fillId="0" borderId="5" xfId="938" applyFont="1" applyFill="1" applyBorder="1" applyAlignment="1">
      <alignment horizontal="right" vertical="top" wrapText="1"/>
    </xf>
    <xf numFmtId="0" fontId="138" fillId="0" borderId="6" xfId="938" applyFont="1" applyFill="1" applyBorder="1" applyAlignment="1">
      <alignment horizontal="right" vertical="top" wrapText="1"/>
    </xf>
    <xf numFmtId="0" fontId="138" fillId="0" borderId="7" xfId="938" applyFont="1" applyFill="1" applyBorder="1" applyAlignment="1">
      <alignment horizontal="right" vertical="top" wrapText="1"/>
    </xf>
    <xf numFmtId="1" fontId="28" fillId="2" borderId="4" xfId="170" applyNumberFormat="1" applyFont="1" applyFill="1" applyBorder="1" applyAlignment="1">
      <alignment horizontal="center" vertical="center" wrapText="1"/>
    </xf>
    <xf numFmtId="1" fontId="28" fillId="2" borderId="4" xfId="2118" applyNumberFormat="1" applyFont="1" applyFill="1" applyBorder="1" applyAlignment="1">
      <alignment horizontal="justify" vertical="top" wrapText="1"/>
    </xf>
    <xf numFmtId="1" fontId="28" fillId="2" borderId="4" xfId="2395" applyNumberFormat="1" applyFont="1" applyFill="1" applyBorder="1" applyAlignment="1">
      <alignment horizontal="center" vertical="center" wrapText="1"/>
    </xf>
    <xf numFmtId="169" fontId="28" fillId="2" borderId="4" xfId="170" applyNumberFormat="1" applyFont="1" applyFill="1" applyBorder="1" applyAlignment="1">
      <alignment horizontal="center" vertical="center" wrapText="1"/>
    </xf>
    <xf numFmtId="14" fontId="28" fillId="2" borderId="4" xfId="0" applyNumberFormat="1" applyFont="1" applyFill="1" applyBorder="1" applyAlignment="1">
      <alignment horizontal="center" vertical="center"/>
    </xf>
    <xf numFmtId="1" fontId="28" fillId="2" borderId="4" xfId="901" applyNumberFormat="1" applyFont="1" applyFill="1" applyBorder="1" applyAlignment="1">
      <alignment horizontal="center" vertical="center" wrapText="1"/>
    </xf>
    <xf numFmtId="0" fontId="39" fillId="2" borderId="4" xfId="938" applyFont="1" applyFill="1" applyBorder="1" applyAlignment="1">
      <alignment horizontal="right" vertical="top" wrapText="1"/>
    </xf>
    <xf numFmtId="0" fontId="39" fillId="2" borderId="4" xfId="938" applyFont="1" applyFill="1" applyBorder="1" applyAlignment="1">
      <alignment horizontal="center" vertical="center" wrapText="1"/>
    </xf>
    <xf numFmtId="169" fontId="39" fillId="2" borderId="4" xfId="0" applyNumberFormat="1" applyFont="1" applyFill="1" applyBorder="1" applyAlignment="1">
      <alignment horizontal="center"/>
    </xf>
    <xf numFmtId="2" fontId="39" fillId="2" borderId="4" xfId="0" applyNumberFormat="1" applyFont="1" applyFill="1" applyBorder="1" applyAlignment="1">
      <alignment horizontal="center"/>
    </xf>
    <xf numFmtId="2" fontId="28" fillId="2" borderId="0" xfId="0" applyNumberFormat="1" applyFont="1" applyFill="1" applyAlignment="1">
      <alignment vertical="center"/>
    </xf>
    <xf numFmtId="2" fontId="27" fillId="2" borderId="0" xfId="0" applyNumberFormat="1" applyFont="1" applyFill="1" applyAlignment="1">
      <alignment vertical="center"/>
    </xf>
    <xf numFmtId="0" fontId="140" fillId="2" borderId="4" xfId="0" applyFont="1" applyFill="1" applyBorder="1" applyAlignment="1">
      <alignment horizontal="center" vertical="center"/>
    </xf>
    <xf numFmtId="1" fontId="140" fillId="2" borderId="4" xfId="170" applyNumberFormat="1" applyFont="1" applyFill="1" applyBorder="1" applyAlignment="1">
      <alignment horizontal="center" vertical="center" wrapText="1"/>
    </xf>
    <xf numFmtId="2" fontId="140" fillId="2" borderId="4" xfId="0" applyNumberFormat="1" applyFont="1" applyFill="1" applyBorder="1" applyAlignment="1">
      <alignment horizontal="center" vertical="center"/>
    </xf>
    <xf numFmtId="0" fontId="140" fillId="2" borderId="4" xfId="0" applyFont="1" applyFill="1" applyBorder="1" applyAlignment="1">
      <alignment horizontal="center" vertical="center" wrapText="1"/>
    </xf>
    <xf numFmtId="2" fontId="140" fillId="10" borderId="4" xfId="0" applyNumberFormat="1" applyFont="1" applyFill="1" applyBorder="1" applyAlignment="1">
      <alignment horizontal="center" vertical="center"/>
    </xf>
    <xf numFmtId="0" fontId="140" fillId="10" borderId="4" xfId="0" applyFont="1" applyFill="1" applyBorder="1" applyAlignment="1">
      <alignment horizontal="center" vertical="center"/>
    </xf>
    <xf numFmtId="10" fontId="140" fillId="10" borderId="4" xfId="2" applyNumberFormat="1" applyFont="1" applyFill="1" applyBorder="1" applyAlignment="1">
      <alignment horizontal="center" vertical="center"/>
    </xf>
    <xf numFmtId="2" fontId="140" fillId="2" borderId="4" xfId="0" applyNumberFormat="1" applyFont="1" applyFill="1" applyBorder="1" applyAlignment="1">
      <alignment horizontal="center" vertical="center" wrapText="1"/>
    </xf>
    <xf numFmtId="2" fontId="140" fillId="10" borderId="4" xfId="0" applyNumberFormat="1" applyFont="1" applyFill="1" applyBorder="1" applyAlignment="1">
      <alignment horizontal="center" vertical="center" wrapText="1"/>
    </xf>
    <xf numFmtId="1" fontId="140" fillId="10" borderId="4" xfId="0" applyNumberFormat="1" applyFont="1" applyFill="1" applyBorder="1" applyAlignment="1">
      <alignment horizontal="center" vertical="center" wrapText="1"/>
    </xf>
    <xf numFmtId="14" fontId="140" fillId="10" borderId="4" xfId="0" applyNumberFormat="1" applyFont="1" applyFill="1" applyBorder="1" applyAlignment="1">
      <alignment horizontal="center" vertical="center"/>
    </xf>
    <xf numFmtId="0" fontId="28" fillId="2" borderId="4" xfId="0" applyFont="1" applyFill="1" applyBorder="1" applyAlignment="1">
      <alignment horizontal="center" vertical="center"/>
    </xf>
    <xf numFmtId="0" fontId="161" fillId="2" borderId="0" xfId="2430" applyFont="1" applyFill="1" applyBorder="1" applyAlignment="1">
      <alignment horizontal="left" vertical="center" wrapText="1" shrinkToFit="1"/>
    </xf>
    <xf numFmtId="1" fontId="162" fillId="2" borderId="0" xfId="0" applyNumberFormat="1" applyFont="1" applyFill="1" applyBorder="1" applyAlignment="1">
      <alignment horizontal="left" vertical="top"/>
    </xf>
    <xf numFmtId="0" fontId="162" fillId="2" borderId="0" xfId="0" applyFont="1" applyFill="1" applyBorder="1" applyAlignment="1">
      <alignment horizontal="left" vertical="center" wrapText="1"/>
    </xf>
    <xf numFmtId="0" fontId="142" fillId="2" borderId="0" xfId="0" applyFont="1" applyFill="1" applyBorder="1" applyAlignment="1">
      <alignment horizontal="left" vertical="top" wrapText="1"/>
    </xf>
    <xf numFmtId="1" fontId="142" fillId="2" borderId="0" xfId="0" applyNumberFormat="1" applyFont="1" applyFill="1" applyBorder="1" applyAlignment="1">
      <alignment horizontal="left" vertical="center" wrapText="1"/>
    </xf>
    <xf numFmtId="1" fontId="142" fillId="2" borderId="11" xfId="0" applyNumberFormat="1" applyFont="1" applyFill="1" applyBorder="1" applyAlignment="1">
      <alignment horizontal="left" vertical="center" wrapText="1"/>
    </xf>
    <xf numFmtId="1" fontId="142" fillId="2" borderId="0" xfId="0" applyNumberFormat="1" applyFont="1" applyFill="1" applyBorder="1" applyAlignment="1">
      <alignment horizontal="left" vertical="top" wrapText="1"/>
    </xf>
    <xf numFmtId="1" fontId="142" fillId="10" borderId="0" xfId="0" applyNumberFormat="1" applyFont="1" applyFill="1" applyBorder="1" applyAlignment="1">
      <alignment horizontal="left" vertical="center" wrapText="1"/>
    </xf>
    <xf numFmtId="1" fontId="163" fillId="10" borderId="0" xfId="0" applyNumberFormat="1" applyFont="1" applyFill="1" applyBorder="1" applyAlignment="1">
      <alignment horizontal="left" vertical="center" wrapText="1"/>
    </xf>
    <xf numFmtId="0" fontId="142" fillId="2" borderId="0" xfId="0" applyFont="1" applyFill="1" applyBorder="1" applyAlignment="1">
      <alignment horizontal="left" vertical="center" wrapText="1"/>
    </xf>
    <xf numFmtId="1" fontId="142" fillId="12" borderId="0" xfId="0" applyNumberFormat="1" applyFont="1" applyFill="1" applyBorder="1" applyAlignment="1">
      <alignment horizontal="left" vertical="center" wrapText="1"/>
    </xf>
    <xf numFmtId="1" fontId="142" fillId="0" borderId="0" xfId="0" applyNumberFormat="1" applyFont="1" applyFill="1" applyBorder="1" applyAlignment="1">
      <alignment horizontal="left" vertical="center" wrapText="1"/>
    </xf>
    <xf numFmtId="2" fontId="142" fillId="2" borderId="0" xfId="0" applyNumberFormat="1" applyFont="1" applyFill="1" applyBorder="1" applyAlignment="1">
      <alignment horizontal="left" vertical="center" wrapText="1"/>
    </xf>
    <xf numFmtId="2" fontId="142" fillId="0" borderId="0" xfId="0" applyNumberFormat="1" applyFont="1" applyBorder="1" applyAlignment="1">
      <alignment horizontal="left" vertical="center" wrapText="1"/>
    </xf>
    <xf numFmtId="2" fontId="142" fillId="10" borderId="0" xfId="0" applyNumberFormat="1" applyFont="1" applyFill="1" applyBorder="1" applyAlignment="1">
      <alignment horizontal="left" vertical="center" wrapText="1"/>
    </xf>
    <xf numFmtId="2" fontId="142" fillId="0" borderId="0" xfId="0" applyNumberFormat="1" applyFont="1" applyFill="1" applyBorder="1" applyAlignment="1">
      <alignment horizontal="left" vertical="center" wrapText="1"/>
    </xf>
    <xf numFmtId="2" fontId="142" fillId="12" borderId="0" xfId="0" applyNumberFormat="1" applyFont="1" applyFill="1" applyBorder="1" applyAlignment="1">
      <alignment horizontal="left" vertical="center" wrapText="1"/>
    </xf>
    <xf numFmtId="2" fontId="162" fillId="2" borderId="0" xfId="0" applyNumberFormat="1" applyFont="1" applyFill="1" applyBorder="1" applyAlignment="1">
      <alignment horizontal="left" vertical="center"/>
    </xf>
    <xf numFmtId="2" fontId="142" fillId="36" borderId="0" xfId="0" applyNumberFormat="1" applyFont="1" applyFill="1" applyBorder="1" applyAlignment="1">
      <alignment horizontal="left" vertical="top" wrapText="1"/>
    </xf>
    <xf numFmtId="0" fontId="142" fillId="10" borderId="0" xfId="0" applyFont="1" applyFill="1" applyBorder="1" applyAlignment="1">
      <alignment horizontal="left" vertical="center" wrapText="1"/>
    </xf>
    <xf numFmtId="2" fontId="142" fillId="2" borderId="0" xfId="2404" applyNumberFormat="1" applyFont="1" applyFill="1" applyBorder="1" applyAlignment="1">
      <alignment horizontal="left" vertical="center" wrapText="1"/>
    </xf>
    <xf numFmtId="2" fontId="9" fillId="2" borderId="0" xfId="2404" applyNumberFormat="1" applyFont="1" applyFill="1" applyBorder="1" applyAlignment="1">
      <alignment horizontal="left" vertical="center" wrapText="1"/>
    </xf>
    <xf numFmtId="2" fontId="142" fillId="12" borderId="0" xfId="2404" applyNumberFormat="1" applyFont="1" applyFill="1" applyBorder="1" applyAlignment="1">
      <alignment horizontal="left" vertical="center" wrapText="1"/>
    </xf>
    <xf numFmtId="1" fontId="142" fillId="2" borderId="0" xfId="2629" applyNumberFormat="1" applyFont="1" applyFill="1" applyBorder="1" applyAlignment="1">
      <alignment horizontal="left" vertical="center" wrapText="1"/>
    </xf>
    <xf numFmtId="2" fontId="142" fillId="2" borderId="0" xfId="2720" applyNumberFormat="1" applyFont="1" applyFill="1" applyBorder="1" applyAlignment="1">
      <alignment horizontal="left" vertical="top" wrapText="1"/>
    </xf>
    <xf numFmtId="1" fontId="142" fillId="2" borderId="0" xfId="2430" applyNumberFormat="1" applyFont="1" applyFill="1" applyBorder="1" applyAlignment="1">
      <alignment horizontal="left" vertical="top" wrapText="1"/>
    </xf>
    <xf numFmtId="1" fontId="142" fillId="2" borderId="0" xfId="2625" applyNumberFormat="1" applyFont="1" applyFill="1" applyBorder="1" applyAlignment="1">
      <alignment horizontal="left" vertical="center" wrapText="1"/>
    </xf>
    <xf numFmtId="2" fontId="142" fillId="2" borderId="0" xfId="1014" applyNumberFormat="1" applyFont="1" applyFill="1" applyBorder="1" applyAlignment="1">
      <alignment horizontal="left" vertical="center" wrapText="1"/>
    </xf>
    <xf numFmtId="2" fontId="142" fillId="10" borderId="0" xfId="1014" applyNumberFormat="1" applyFont="1" applyFill="1" applyBorder="1" applyAlignment="1">
      <alignment horizontal="left" vertical="center" wrapText="1"/>
    </xf>
    <xf numFmtId="2" fontId="142" fillId="10" borderId="0" xfId="2720" applyNumberFormat="1" applyFont="1" applyFill="1" applyBorder="1" applyAlignment="1">
      <alignment horizontal="left" vertical="center" wrapText="1"/>
    </xf>
    <xf numFmtId="2" fontId="142" fillId="0" borderId="0" xfId="1014" applyNumberFormat="1" applyFont="1" applyFill="1" applyBorder="1" applyAlignment="1">
      <alignment horizontal="left" vertical="center" wrapText="1"/>
    </xf>
    <xf numFmtId="169" fontId="142" fillId="2" borderId="0" xfId="0" applyNumberFormat="1" applyFont="1" applyFill="1" applyBorder="1" applyAlignment="1">
      <alignment horizontal="left" vertical="center" wrapText="1"/>
    </xf>
    <xf numFmtId="169" fontId="142" fillId="10" borderId="0" xfId="0" applyNumberFormat="1" applyFont="1" applyFill="1" applyBorder="1" applyAlignment="1">
      <alignment horizontal="left" vertical="center" wrapText="1"/>
    </xf>
    <xf numFmtId="169" fontId="142" fillId="2" borderId="0" xfId="0" applyNumberFormat="1" applyFont="1" applyFill="1" applyBorder="1" applyAlignment="1">
      <alignment horizontal="left" vertical="top" wrapText="1"/>
    </xf>
    <xf numFmtId="0" fontId="9" fillId="2" borderId="0" xfId="0" applyFont="1" applyFill="1" applyAlignment="1">
      <alignment horizontal="left" vertical="top" wrapText="1"/>
    </xf>
    <xf numFmtId="2" fontId="162" fillId="36" borderId="0" xfId="0" applyNumberFormat="1" applyFont="1" applyFill="1" applyBorder="1" applyAlignment="1">
      <alignment horizontal="left" vertical="center"/>
    </xf>
    <xf numFmtId="2" fontId="9" fillId="2" borderId="0" xfId="0" applyNumberFormat="1" applyFont="1" applyFill="1" applyAlignment="1">
      <alignment horizontal="left" vertical="top" wrapText="1"/>
    </xf>
    <xf numFmtId="0" fontId="8" fillId="2" borderId="0" xfId="0" applyFont="1" applyFill="1" applyAlignment="1">
      <alignment horizontal="left"/>
    </xf>
    <xf numFmtId="2" fontId="26" fillId="0" borderId="0" xfId="0" applyNumberFormat="1" applyFont="1"/>
    <xf numFmtId="169" fontId="27" fillId="0" borderId="0" xfId="0" applyNumberFormat="1" applyFont="1" applyAlignment="1">
      <alignment vertical="center"/>
    </xf>
    <xf numFmtId="0" fontId="28" fillId="2" borderId="4" xfId="0" applyFont="1" applyFill="1" applyBorder="1" applyAlignment="1">
      <alignment horizontal="justify" vertical="top" wrapText="1"/>
    </xf>
    <xf numFmtId="0" fontId="28" fillId="2" borderId="4" xfId="0" applyFont="1" applyFill="1" applyBorder="1" applyAlignment="1">
      <alignment horizontal="center" vertical="center" wrapText="1"/>
    </xf>
    <xf numFmtId="169" fontId="28" fillId="2" borderId="4" xfId="0" applyNumberFormat="1" applyFont="1" applyFill="1" applyBorder="1" applyAlignment="1">
      <alignment horizontal="center" vertical="center" wrapText="1"/>
    </xf>
    <xf numFmtId="2" fontId="28" fillId="2" borderId="4" xfId="0" applyNumberFormat="1" applyFont="1" applyFill="1" applyBorder="1" applyAlignment="1">
      <alignment horizontal="center" vertical="center" wrapText="1"/>
    </xf>
    <xf numFmtId="0" fontId="28" fillId="2" borderId="0" xfId="0" applyFont="1" applyFill="1" applyAlignment="1">
      <alignment horizontal="left" vertical="center"/>
    </xf>
    <xf numFmtId="2" fontId="28" fillId="2" borderId="0" xfId="0" applyNumberFormat="1" applyFont="1" applyFill="1"/>
    <xf numFmtId="0" fontId="111" fillId="0" borderId="1" xfId="0" applyFont="1" applyBorder="1" applyAlignment="1">
      <alignment horizontal="center" vertical="center" wrapText="1"/>
    </xf>
    <xf numFmtId="0" fontId="111" fillId="0" borderId="38" xfId="0" applyFont="1" applyBorder="1" applyAlignment="1">
      <alignment horizontal="center" vertical="center" wrapText="1"/>
    </xf>
    <xf numFmtId="0" fontId="111" fillId="0" borderId="38" xfId="0" applyFont="1" applyBorder="1" applyAlignment="1">
      <alignment vertical="center" wrapText="1"/>
    </xf>
    <xf numFmtId="0" fontId="140" fillId="2" borderId="4" xfId="0" applyFont="1" applyFill="1" applyBorder="1" applyAlignment="1">
      <alignment horizontal="center" vertical="center" wrapText="1"/>
    </xf>
    <xf numFmtId="2" fontId="140" fillId="2" borderId="4" xfId="0" applyNumberFormat="1" applyFont="1" applyFill="1" applyBorder="1" applyAlignment="1">
      <alignment horizontal="center" vertical="center"/>
    </xf>
    <xf numFmtId="0" fontId="140" fillId="2" borderId="4" xfId="0" applyFont="1" applyFill="1" applyBorder="1" applyAlignment="1">
      <alignment horizontal="center" vertical="center"/>
    </xf>
    <xf numFmtId="2" fontId="140" fillId="2" borderId="4" xfId="0" applyNumberFormat="1" applyFont="1" applyFill="1" applyBorder="1" applyAlignment="1">
      <alignment horizontal="center" vertical="center" wrapText="1"/>
    </xf>
    <xf numFmtId="0" fontId="140" fillId="2" borderId="4" xfId="0" applyFont="1" applyFill="1" applyBorder="1" applyAlignment="1">
      <alignment horizontal="center" vertical="center" wrapText="1"/>
    </xf>
    <xf numFmtId="2" fontId="138" fillId="2" borderId="4" xfId="0" applyNumberFormat="1" applyFont="1" applyFill="1" applyBorder="1" applyAlignment="1">
      <alignment horizontal="center" vertical="center"/>
    </xf>
    <xf numFmtId="0" fontId="138" fillId="2" borderId="4" xfId="0" applyFont="1" applyFill="1" applyBorder="1" applyAlignment="1">
      <alignment horizontal="center" vertical="center"/>
    </xf>
    <xf numFmtId="0" fontId="138" fillId="2" borderId="4" xfId="0" applyFont="1" applyFill="1" applyBorder="1" applyAlignment="1">
      <alignment horizontal="center" vertical="center" wrapText="1"/>
    </xf>
    <xf numFmtId="1" fontId="138" fillId="2" borderId="4" xfId="0" applyNumberFormat="1" applyFont="1" applyFill="1" applyBorder="1" applyAlignment="1">
      <alignment horizontal="center" vertical="center"/>
    </xf>
    <xf numFmtId="2" fontId="138" fillId="2" borderId="4" xfId="0" applyNumberFormat="1" applyFont="1" applyFill="1" applyBorder="1" applyAlignment="1">
      <alignment horizontal="center" vertical="center" wrapText="1"/>
    </xf>
    <xf numFmtId="1" fontId="140" fillId="2" borderId="4" xfId="170" applyNumberFormat="1" applyFont="1" applyFill="1" applyBorder="1" applyAlignment="1">
      <alignment horizontal="center" vertical="center" wrapText="1"/>
    </xf>
    <xf numFmtId="2" fontId="140" fillId="2" borderId="4" xfId="0" applyNumberFormat="1" applyFont="1" applyFill="1" applyBorder="1" applyAlignment="1">
      <alignment horizontal="center" vertical="center"/>
    </xf>
    <xf numFmtId="0" fontId="140" fillId="2" borderId="4" xfId="0" applyFont="1" applyFill="1" applyBorder="1" applyAlignment="1">
      <alignment horizontal="center" vertical="center"/>
    </xf>
    <xf numFmtId="0" fontId="140" fillId="2" borderId="4" xfId="0" applyFont="1" applyFill="1" applyBorder="1" applyAlignment="1">
      <alignment horizontal="center" vertical="center" wrapText="1"/>
    </xf>
    <xf numFmtId="10" fontId="140" fillId="2" borderId="4" xfId="2" applyNumberFormat="1" applyFont="1" applyFill="1" applyBorder="1" applyAlignment="1">
      <alignment horizontal="center" vertical="center"/>
    </xf>
    <xf numFmtId="10" fontId="140" fillId="2" borderId="4" xfId="0" applyNumberFormat="1" applyFont="1" applyFill="1" applyBorder="1" applyAlignment="1">
      <alignment horizontal="center" vertical="center"/>
    </xf>
    <xf numFmtId="2" fontId="140" fillId="2" borderId="4" xfId="0" applyNumberFormat="1" applyFont="1" applyFill="1" applyBorder="1" applyAlignment="1">
      <alignment horizontal="center" vertical="center" wrapText="1"/>
    </xf>
    <xf numFmtId="2" fontId="140" fillId="10" borderId="8" xfId="0" applyNumberFormat="1" applyFont="1" applyFill="1" applyBorder="1" applyAlignment="1">
      <alignment horizontal="left" vertical="center" wrapText="1"/>
    </xf>
    <xf numFmtId="1" fontId="142" fillId="10" borderId="0" xfId="0" applyNumberFormat="1" applyFont="1" applyFill="1" applyBorder="1" applyAlignment="1">
      <alignment horizontal="center" vertical="center" wrapText="1"/>
    </xf>
    <xf numFmtId="2" fontId="138" fillId="0" borderId="4" xfId="0" applyNumberFormat="1" applyFont="1" applyBorder="1" applyAlignment="1">
      <alignment horizontal="center" vertical="center"/>
    </xf>
    <xf numFmtId="2" fontId="140" fillId="2" borderId="4" xfId="0" applyNumberFormat="1" applyFont="1" applyFill="1" applyBorder="1" applyAlignment="1">
      <alignment horizontal="center" vertical="center"/>
    </xf>
    <xf numFmtId="0" fontId="140" fillId="2" borderId="4" xfId="0" applyFont="1" applyFill="1" applyBorder="1" applyAlignment="1">
      <alignment horizontal="center" vertical="center"/>
    </xf>
    <xf numFmtId="0" fontId="140" fillId="2" borderId="4" xfId="0" applyFont="1" applyFill="1" applyBorder="1" applyAlignment="1">
      <alignment horizontal="center" vertical="center" wrapText="1"/>
    </xf>
    <xf numFmtId="2" fontId="140" fillId="0" borderId="4" xfId="0" applyNumberFormat="1" applyFont="1" applyBorder="1" applyAlignment="1">
      <alignment horizontal="center" vertical="center"/>
    </xf>
    <xf numFmtId="2" fontId="140" fillId="10" borderId="4" xfId="0" applyNumberFormat="1" applyFont="1" applyFill="1" applyBorder="1" applyAlignment="1">
      <alignment horizontal="center" vertical="center"/>
    </xf>
    <xf numFmtId="2" fontId="138" fillId="2" borderId="4" xfId="0" applyNumberFormat="1" applyFont="1" applyFill="1" applyBorder="1" applyAlignment="1">
      <alignment horizontal="center" vertical="center" wrapText="1" shrinkToFit="1"/>
    </xf>
    <xf numFmtId="2" fontId="138" fillId="2" borderId="4" xfId="0" applyNumberFormat="1" applyFont="1" applyFill="1" applyBorder="1" applyAlignment="1">
      <alignment horizontal="center" vertical="center" wrapText="1"/>
    </xf>
    <xf numFmtId="2" fontId="138" fillId="2" borderId="4" xfId="0" applyNumberFormat="1" applyFont="1" applyFill="1" applyBorder="1" applyAlignment="1">
      <alignment horizontal="center" vertical="center"/>
    </xf>
    <xf numFmtId="1" fontId="157" fillId="2" borderId="42" xfId="170" applyNumberFormat="1" applyFont="1" applyFill="1" applyBorder="1" applyAlignment="1">
      <alignment horizontal="center" vertical="center" wrapText="1"/>
    </xf>
    <xf numFmtId="0" fontId="20" fillId="2" borderId="24" xfId="170" applyFont="1" applyFill="1" applyBorder="1" applyAlignment="1">
      <alignment horizontal="center" vertical="center" wrapText="1"/>
    </xf>
    <xf numFmtId="0" fontId="23" fillId="2" borderId="24" xfId="170" applyFont="1" applyFill="1" applyBorder="1"/>
    <xf numFmtId="0" fontId="24" fillId="2" borderId="24" xfId="170" applyFont="1" applyFill="1" applyBorder="1" applyAlignment="1">
      <alignment horizontal="center" vertical="center" wrapText="1"/>
    </xf>
    <xf numFmtId="2" fontId="24" fillId="2" borderId="24" xfId="170" applyNumberFormat="1" applyFont="1" applyFill="1" applyBorder="1" applyAlignment="1">
      <alignment horizontal="center" vertical="center" wrapText="1"/>
    </xf>
    <xf numFmtId="1" fontId="25" fillId="2" borderId="24" xfId="170" applyNumberFormat="1" applyFont="1" applyFill="1" applyBorder="1" applyAlignment="1">
      <alignment horizontal="center" vertical="center" wrapText="1"/>
    </xf>
    <xf numFmtId="169" fontId="25" fillId="2" borderId="24" xfId="170" applyNumberFormat="1" applyFont="1" applyFill="1" applyBorder="1" applyAlignment="1">
      <alignment horizontal="center" vertical="center" wrapText="1"/>
    </xf>
    <xf numFmtId="2" fontId="25" fillId="2" borderId="24" xfId="170" applyNumberFormat="1" applyFont="1" applyFill="1" applyBorder="1" applyAlignment="1">
      <alignment horizontal="center" vertical="center" wrapText="1"/>
    </xf>
    <xf numFmtId="169" fontId="157" fillId="2" borderId="24" xfId="170" applyNumberFormat="1" applyFont="1" applyFill="1" applyBorder="1" applyAlignment="1">
      <alignment horizontal="center" vertical="center" wrapText="1"/>
    </xf>
    <xf numFmtId="2" fontId="140" fillId="2" borderId="4" xfId="0" applyNumberFormat="1" applyFont="1" applyFill="1" applyBorder="1" applyAlignment="1">
      <alignment horizontal="center" vertical="center"/>
    </xf>
    <xf numFmtId="10" fontId="140" fillId="2" borderId="4" xfId="0" applyNumberFormat="1" applyFont="1" applyFill="1" applyBorder="1" applyAlignment="1">
      <alignment horizontal="center" vertical="center"/>
    </xf>
    <xf numFmtId="2" fontId="158" fillId="2" borderId="24" xfId="0" applyNumberFormat="1" applyFont="1" applyFill="1" applyBorder="1" applyAlignment="1">
      <alignment horizontal="center" vertical="center"/>
    </xf>
    <xf numFmtId="2" fontId="140" fillId="10" borderId="4" xfId="0" applyNumberFormat="1" applyFont="1" applyFill="1" applyBorder="1" applyAlignment="1">
      <alignment horizontal="left" vertical="center" wrapText="1"/>
    </xf>
    <xf numFmtId="0" fontId="27" fillId="2" borderId="4" xfId="0" applyFont="1" applyFill="1" applyBorder="1" applyAlignment="1">
      <alignment horizontal="center" vertical="center"/>
    </xf>
    <xf numFmtId="0" fontId="29" fillId="2" borderId="4" xfId="0" applyFont="1" applyFill="1" applyBorder="1" applyAlignment="1">
      <alignment horizontal="center" vertical="center"/>
    </xf>
    <xf numFmtId="0" fontId="29" fillId="0" borderId="4" xfId="0" applyFont="1" applyBorder="1" applyAlignment="1">
      <alignment horizontal="center" vertical="center"/>
    </xf>
    <xf numFmtId="0" fontId="140" fillId="10" borderId="4" xfId="0" applyFont="1" applyFill="1" applyBorder="1" applyAlignment="1">
      <alignment horizontal="center" vertical="center" wrapText="1"/>
    </xf>
    <xf numFmtId="2" fontId="140" fillId="10" borderId="4" xfId="0" applyNumberFormat="1" applyFont="1" applyFill="1" applyBorder="1" applyAlignment="1">
      <alignment horizontal="center" vertical="center"/>
    </xf>
    <xf numFmtId="0" fontId="140" fillId="10" borderId="4" xfId="0" applyFont="1" applyFill="1" applyBorder="1" applyAlignment="1">
      <alignment horizontal="center" vertical="center"/>
    </xf>
    <xf numFmtId="2" fontId="140" fillId="10" borderId="9" xfId="0" applyNumberFormat="1" applyFont="1" applyFill="1" applyBorder="1" applyAlignment="1">
      <alignment horizontal="center" vertical="center"/>
    </xf>
    <xf numFmtId="10" fontId="140" fillId="10" borderId="4" xfId="2" applyNumberFormat="1" applyFont="1" applyFill="1" applyBorder="1" applyAlignment="1">
      <alignment horizontal="center" vertical="center"/>
    </xf>
    <xf numFmtId="10" fontId="140" fillId="10" borderId="4" xfId="0" applyNumberFormat="1" applyFont="1" applyFill="1" applyBorder="1" applyAlignment="1">
      <alignment horizontal="center" vertical="center"/>
    </xf>
    <xf numFmtId="2" fontId="140" fillId="10" borderId="4" xfId="0" applyNumberFormat="1" applyFont="1" applyFill="1" applyBorder="1" applyAlignment="1">
      <alignment horizontal="center" vertical="center" wrapText="1"/>
    </xf>
    <xf numFmtId="2" fontId="140" fillId="10" borderId="4" xfId="2395" applyNumberFormat="1" applyFont="1" applyFill="1" applyBorder="1" applyAlignment="1">
      <alignment horizontal="center" vertical="center" wrapText="1"/>
    </xf>
    <xf numFmtId="2" fontId="140" fillId="2" borderId="4" xfId="0" applyNumberFormat="1" applyFont="1" applyFill="1" applyBorder="1" applyAlignment="1">
      <alignment horizontal="center" vertical="center"/>
    </xf>
    <xf numFmtId="0" fontId="140" fillId="2" borderId="4" xfId="0" applyFont="1" applyFill="1" applyBorder="1" applyAlignment="1">
      <alignment horizontal="center" vertical="center"/>
    </xf>
    <xf numFmtId="0" fontId="140" fillId="2" borderId="4" xfId="0" applyFont="1" applyFill="1" applyBorder="1" applyAlignment="1">
      <alignment horizontal="center" vertical="center" wrapText="1"/>
    </xf>
    <xf numFmtId="10" fontId="140" fillId="2" borderId="4" xfId="0" applyNumberFormat="1" applyFont="1" applyFill="1" applyBorder="1" applyAlignment="1">
      <alignment horizontal="center" vertical="center"/>
    </xf>
    <xf numFmtId="2" fontId="140" fillId="2" borderId="4" xfId="0" applyNumberFormat="1" applyFont="1" applyFill="1" applyBorder="1" applyAlignment="1">
      <alignment horizontal="center" vertical="center" wrapText="1"/>
    </xf>
    <xf numFmtId="1" fontId="9" fillId="2" borderId="0" xfId="0" applyNumberFormat="1" applyFont="1" applyFill="1" applyBorder="1" applyAlignment="1">
      <alignment horizontal="left" vertical="center" wrapText="1"/>
    </xf>
    <xf numFmtId="0" fontId="37" fillId="2" borderId="24" xfId="2931" applyNumberFormat="1" applyFont="1" applyFill="1" applyBorder="1" applyAlignment="1">
      <alignment horizontal="center" vertical="center" wrapText="1"/>
    </xf>
    <xf numFmtId="2" fontId="27" fillId="59" borderId="0" xfId="0" applyNumberFormat="1" applyFont="1" applyFill="1" applyAlignment="1">
      <alignment horizontal="left" vertical="center"/>
    </xf>
    <xf numFmtId="1" fontId="140" fillId="10" borderId="4" xfId="0" applyNumberFormat="1" applyFont="1" applyFill="1" applyBorder="1" applyAlignment="1">
      <alignment horizontal="left" vertical="center" wrapText="1"/>
    </xf>
    <xf numFmtId="2" fontId="140" fillId="2" borderId="4" xfId="0" applyNumberFormat="1" applyFont="1" applyFill="1" applyBorder="1" applyAlignment="1">
      <alignment horizontal="center" vertical="center"/>
    </xf>
    <xf numFmtId="0" fontId="140" fillId="2" borderId="4" xfId="0" applyFont="1" applyFill="1" applyBorder="1" applyAlignment="1">
      <alignment horizontal="center" vertical="center"/>
    </xf>
    <xf numFmtId="2" fontId="140" fillId="2" borderId="4" xfId="0" applyNumberFormat="1" applyFont="1" applyFill="1" applyBorder="1" applyAlignment="1">
      <alignment horizontal="center" vertical="center" wrapText="1"/>
    </xf>
    <xf numFmtId="0" fontId="140" fillId="2" borderId="4" xfId="0" applyFont="1" applyFill="1" applyBorder="1" applyAlignment="1">
      <alignment horizontal="center" vertical="center" wrapText="1"/>
    </xf>
    <xf numFmtId="2" fontId="140" fillId="10" borderId="4" xfId="0" applyNumberFormat="1" applyFont="1" applyFill="1" applyBorder="1" applyAlignment="1">
      <alignment horizontal="center" vertical="center" wrapText="1"/>
    </xf>
    <xf numFmtId="0" fontId="140" fillId="10" borderId="4" xfId="0" applyFont="1" applyFill="1" applyBorder="1" applyAlignment="1">
      <alignment horizontal="center" vertical="center"/>
    </xf>
    <xf numFmtId="10" fontId="140" fillId="2" borderId="4" xfId="2" applyNumberFormat="1" applyFont="1" applyFill="1" applyBorder="1" applyAlignment="1">
      <alignment horizontal="center" vertical="center"/>
    </xf>
    <xf numFmtId="10" fontId="140" fillId="10" borderId="4" xfId="2" applyNumberFormat="1" applyFont="1" applyFill="1" applyBorder="1" applyAlignment="1">
      <alignment horizontal="center" vertical="center"/>
    </xf>
    <xf numFmtId="1" fontId="140" fillId="2" borderId="4" xfId="2720" applyNumberFormat="1" applyFont="1" applyFill="1" applyBorder="1" applyAlignment="1">
      <alignment horizontal="center" vertical="center" wrapText="1"/>
    </xf>
    <xf numFmtId="1" fontId="140" fillId="2" borderId="4" xfId="2430" applyNumberFormat="1" applyFont="1" applyFill="1" applyBorder="1" applyAlignment="1">
      <alignment horizontal="center" vertical="center" wrapText="1"/>
    </xf>
    <xf numFmtId="1" fontId="140" fillId="2" borderId="4" xfId="1014" applyNumberFormat="1" applyFont="1" applyFill="1" applyBorder="1" applyAlignment="1">
      <alignment horizontal="center" vertical="center"/>
    </xf>
    <xf numFmtId="1" fontId="140" fillId="10" borderId="4" xfId="0" applyNumberFormat="1" applyFont="1" applyFill="1" applyBorder="1" applyAlignment="1">
      <alignment horizontal="center" vertical="center" wrapText="1"/>
    </xf>
    <xf numFmtId="2" fontId="140" fillId="2" borderId="0" xfId="0" applyNumberFormat="1" applyFont="1" applyFill="1" applyAlignment="1">
      <alignment horizontal="right" vertical="center"/>
    </xf>
    <xf numFmtId="0" fontId="140" fillId="2" borderId="4" xfId="1014" applyFont="1" applyFill="1" applyBorder="1" applyAlignment="1">
      <alignment horizontal="center" vertical="center"/>
    </xf>
    <xf numFmtId="169" fontId="8" fillId="10" borderId="4" xfId="0" applyNumberFormat="1" applyFont="1" applyFill="1" applyBorder="1" applyAlignment="1">
      <alignment horizontal="center" vertical="center" wrapText="1"/>
    </xf>
    <xf numFmtId="2" fontId="140" fillId="0" borderId="4" xfId="0" applyNumberFormat="1" applyFont="1" applyFill="1" applyBorder="1" applyAlignment="1">
      <alignment horizontal="center" vertical="center"/>
    </xf>
    <xf numFmtId="0" fontId="140" fillId="0" borderId="4" xfId="0" applyFont="1" applyFill="1" applyBorder="1" applyAlignment="1">
      <alignment horizontal="center" vertical="center"/>
    </xf>
    <xf numFmtId="2" fontId="140" fillId="0" borderId="4" xfId="0" applyNumberFormat="1" applyFont="1" applyFill="1" applyBorder="1" applyAlignment="1">
      <alignment horizontal="center" vertical="center" wrapText="1"/>
    </xf>
    <xf numFmtId="10" fontId="140" fillId="0" borderId="4" xfId="2" applyNumberFormat="1" applyFont="1" applyFill="1" applyBorder="1" applyAlignment="1">
      <alignment horizontal="center" vertical="center"/>
    </xf>
    <xf numFmtId="1" fontId="8" fillId="0" borderId="24" xfId="0" applyNumberFormat="1" applyFont="1" applyFill="1" applyBorder="1" applyAlignment="1">
      <alignment horizontal="center" vertical="center" wrapText="1"/>
    </xf>
    <xf numFmtId="1" fontId="9" fillId="0" borderId="0" xfId="0" applyNumberFormat="1" applyFont="1" applyFill="1" applyBorder="1" applyAlignment="1">
      <alignment horizontal="left" vertical="center" wrapText="1"/>
    </xf>
    <xf numFmtId="0" fontId="140" fillId="0" borderId="0" xfId="0" applyFont="1" applyFill="1" applyAlignment="1">
      <alignment vertical="center"/>
    </xf>
    <xf numFmtId="169" fontId="37" fillId="2" borderId="24" xfId="0" applyNumberFormat="1" applyFont="1" applyFill="1" applyBorder="1" applyAlignment="1">
      <alignment horizontal="center" vertical="center"/>
    </xf>
    <xf numFmtId="2" fontId="37" fillId="2" borderId="24" xfId="0" applyNumberFormat="1" applyFont="1" applyFill="1" applyBorder="1" applyAlignment="1">
      <alignment horizontal="center" vertical="center"/>
    </xf>
    <xf numFmtId="1" fontId="138" fillId="2" borderId="4" xfId="0" applyNumberFormat="1" applyFont="1" applyFill="1" applyBorder="1" applyAlignment="1">
      <alignment horizontal="center" vertical="center"/>
    </xf>
    <xf numFmtId="2" fontId="138" fillId="2" borderId="5" xfId="0" applyNumberFormat="1" applyFont="1" applyFill="1" applyBorder="1" applyAlignment="1">
      <alignment horizontal="center" vertical="center" wrapText="1" shrinkToFit="1"/>
    </xf>
    <xf numFmtId="2" fontId="138" fillId="2" borderId="7" xfId="0" applyNumberFormat="1" applyFont="1" applyFill="1" applyBorder="1" applyAlignment="1">
      <alignment horizontal="center" vertical="center" wrapText="1" shrinkToFit="1"/>
    </xf>
    <xf numFmtId="2" fontId="140" fillId="0" borderId="4" xfId="2404" applyNumberFormat="1" applyFont="1" applyFill="1" applyBorder="1" applyAlignment="1">
      <alignment horizontal="center" vertical="center" wrapText="1"/>
    </xf>
    <xf numFmtId="9" fontId="140" fillId="2" borderId="4" xfId="0" applyNumberFormat="1" applyFont="1" applyFill="1" applyBorder="1" applyAlignment="1">
      <alignment horizontal="center" vertical="center"/>
    </xf>
    <xf numFmtId="9" fontId="140" fillId="2" borderId="9" xfId="0" applyNumberFormat="1" applyFont="1" applyFill="1" applyBorder="1" applyAlignment="1">
      <alignment horizontal="center" vertical="center"/>
    </xf>
    <xf numFmtId="0" fontId="140" fillId="2" borderId="4" xfId="0" applyFont="1" applyFill="1" applyBorder="1" applyAlignment="1">
      <alignment horizontal="center" vertical="center"/>
    </xf>
    <xf numFmtId="0" fontId="140" fillId="2" borderId="4" xfId="0" applyFont="1" applyFill="1" applyBorder="1" applyAlignment="1">
      <alignment horizontal="center" vertical="center" wrapText="1"/>
    </xf>
    <xf numFmtId="10" fontId="140" fillId="2" borderId="4" xfId="2" applyNumberFormat="1" applyFont="1" applyFill="1" applyBorder="1" applyAlignment="1">
      <alignment horizontal="center" vertical="center"/>
    </xf>
    <xf numFmtId="2" fontId="140" fillId="2" borderId="8" xfId="0" applyNumberFormat="1" applyFont="1" applyFill="1" applyBorder="1" applyAlignment="1">
      <alignment horizontal="center" vertical="center" wrapText="1"/>
    </xf>
    <xf numFmtId="0" fontId="140" fillId="10" borderId="4" xfId="0" applyFont="1" applyFill="1" applyBorder="1" applyAlignment="1">
      <alignment horizontal="center" vertical="center"/>
    </xf>
    <xf numFmtId="10" fontId="140" fillId="10" borderId="4" xfId="2" applyNumberFormat="1" applyFont="1" applyFill="1" applyBorder="1" applyAlignment="1">
      <alignment horizontal="center" vertical="center"/>
    </xf>
    <xf numFmtId="2" fontId="140" fillId="2" borderId="4" xfId="0" applyNumberFormat="1" applyFont="1" applyFill="1" applyBorder="1" applyAlignment="1">
      <alignment horizontal="center" vertical="center" wrapText="1"/>
    </xf>
    <xf numFmtId="0" fontId="140" fillId="10" borderId="4" xfId="0" applyFont="1" applyFill="1" applyBorder="1" applyAlignment="1">
      <alignment horizontal="center" vertical="center" wrapText="1"/>
    </xf>
    <xf numFmtId="2" fontId="140" fillId="10" borderId="4" xfId="0" applyNumberFormat="1" applyFont="1" applyFill="1" applyBorder="1" applyAlignment="1">
      <alignment horizontal="center" vertical="center" wrapText="1"/>
    </xf>
    <xf numFmtId="1" fontId="140" fillId="2" borderId="4" xfId="2118" applyNumberFormat="1" applyFont="1" applyFill="1" applyBorder="1" applyAlignment="1">
      <alignment horizontal="left" vertical="top" wrapText="1"/>
    </xf>
    <xf numFmtId="2" fontId="164" fillId="10" borderId="8" xfId="0" applyNumberFormat="1" applyFont="1" applyFill="1" applyBorder="1" applyAlignment="1">
      <alignment horizontal="center" vertical="center" wrapText="1"/>
    </xf>
    <xf numFmtId="2" fontId="140" fillId="10" borderId="4" xfId="2404" applyNumberFormat="1" applyFont="1" applyFill="1" applyBorder="1" applyAlignment="1">
      <alignment horizontal="center" vertical="center" wrapText="1"/>
    </xf>
    <xf numFmtId="2" fontId="142" fillId="10" borderId="0" xfId="2404" applyNumberFormat="1" applyFont="1" applyFill="1" applyBorder="1" applyAlignment="1">
      <alignment horizontal="left" vertical="center" wrapText="1"/>
    </xf>
    <xf numFmtId="0" fontId="142" fillId="2" borderId="0" xfId="0" applyFont="1" applyFill="1" applyAlignment="1">
      <alignment vertical="center" wrapText="1"/>
    </xf>
    <xf numFmtId="1" fontId="159" fillId="2" borderId="0" xfId="0" applyNumberFormat="1" applyFont="1" applyFill="1" applyBorder="1" applyAlignment="1">
      <alignment horizontal="center" vertical="center" wrapText="1"/>
    </xf>
    <xf numFmtId="1" fontId="142" fillId="2" borderId="0" xfId="0" applyNumberFormat="1" applyFont="1" applyFill="1" applyBorder="1" applyAlignment="1">
      <alignment horizontal="center" vertical="center" wrapText="1"/>
    </xf>
    <xf numFmtId="2" fontId="140" fillId="2" borderId="8" xfId="0" applyNumberFormat="1" applyFont="1" applyFill="1" applyBorder="1" applyAlignment="1">
      <alignment horizontal="left" vertical="center" wrapText="1"/>
    </xf>
    <xf numFmtId="0" fontId="142" fillId="2" borderId="0" xfId="0" applyFont="1" applyFill="1" applyAlignment="1">
      <alignment wrapText="1"/>
    </xf>
    <xf numFmtId="178" fontId="142" fillId="2" borderId="0" xfId="0" applyNumberFormat="1" applyFont="1" applyFill="1" applyBorder="1" applyAlignment="1">
      <alignment horizontal="center" vertical="center" wrapText="1"/>
    </xf>
    <xf numFmtId="178" fontId="140" fillId="2" borderId="0" xfId="0" applyNumberFormat="1" applyFont="1" applyFill="1" applyAlignment="1">
      <alignment horizontal="right" vertical="center"/>
    </xf>
    <xf numFmtId="2" fontId="140" fillId="2" borderId="4" xfId="0" applyNumberFormat="1" applyFont="1" applyFill="1" applyBorder="1" applyAlignment="1">
      <alignment horizontal="center" vertical="center"/>
    </xf>
    <xf numFmtId="10" fontId="140" fillId="2" borderId="4" xfId="2" applyNumberFormat="1" applyFont="1" applyFill="1" applyBorder="1" applyAlignment="1">
      <alignment horizontal="center" vertical="center"/>
    </xf>
    <xf numFmtId="0" fontId="140" fillId="10" borderId="4" xfId="0" applyFont="1" applyFill="1" applyBorder="1" applyAlignment="1">
      <alignment horizontal="center" vertical="center"/>
    </xf>
    <xf numFmtId="2" fontId="140" fillId="2" borderId="4" xfId="0" applyNumberFormat="1" applyFont="1" applyFill="1" applyBorder="1" applyAlignment="1">
      <alignment horizontal="center" vertical="center" wrapText="1"/>
    </xf>
    <xf numFmtId="1" fontId="140" fillId="2" borderId="4" xfId="2720" applyNumberFormat="1" applyFont="1" applyFill="1" applyBorder="1" applyAlignment="1">
      <alignment horizontal="center" vertical="center" wrapText="1"/>
    </xf>
    <xf numFmtId="0" fontId="111" fillId="0" borderId="44" xfId="0" applyFont="1" applyBorder="1" applyAlignment="1">
      <alignment horizontal="center" vertical="center" wrapText="1"/>
    </xf>
    <xf numFmtId="0" fontId="111" fillId="0" borderId="44" xfId="0" applyFont="1" applyBorder="1" applyAlignment="1">
      <alignment vertical="center" wrapText="1"/>
    </xf>
    <xf numFmtId="10" fontId="140" fillId="2" borderId="4" xfId="2" applyNumberFormat="1" applyFont="1" applyFill="1" applyBorder="1" applyAlignment="1">
      <alignment horizontal="center" vertical="center"/>
    </xf>
    <xf numFmtId="1" fontId="140" fillId="2" borderId="4" xfId="0" applyNumberFormat="1" applyFont="1" applyFill="1" applyBorder="1" applyAlignment="1">
      <alignment horizontal="center" vertical="center" wrapText="1"/>
    </xf>
    <xf numFmtId="2" fontId="140" fillId="2" borderId="4" xfId="0" applyNumberFormat="1" applyFont="1" applyFill="1" applyBorder="1" applyAlignment="1">
      <alignment horizontal="center" vertical="center" wrapText="1"/>
    </xf>
    <xf numFmtId="0" fontId="29" fillId="0" borderId="4" xfId="0" applyFont="1" applyBorder="1" applyAlignment="1">
      <alignment horizontal="center" vertical="center"/>
    </xf>
    <xf numFmtId="0" fontId="140" fillId="2" borderId="4" xfId="0" applyFont="1" applyFill="1" applyBorder="1" applyAlignment="1">
      <alignment horizontal="center" vertical="center"/>
    </xf>
    <xf numFmtId="0" fontId="140" fillId="2" borderId="4" xfId="0" applyFont="1" applyFill="1" applyBorder="1" applyAlignment="1">
      <alignment horizontal="center" vertical="center" wrapText="1"/>
    </xf>
    <xf numFmtId="10" fontId="140" fillId="2" borderId="4" xfId="2" applyNumberFormat="1" applyFont="1" applyFill="1" applyBorder="1" applyAlignment="1">
      <alignment horizontal="center" vertical="center"/>
    </xf>
    <xf numFmtId="2" fontId="140" fillId="2" borderId="4" xfId="0" applyNumberFormat="1" applyFont="1" applyFill="1" applyBorder="1" applyAlignment="1">
      <alignment horizontal="center" vertical="center" wrapText="1"/>
    </xf>
    <xf numFmtId="2" fontId="140" fillId="2" borderId="8" xfId="0" applyNumberFormat="1" applyFont="1" applyFill="1" applyBorder="1" applyAlignment="1">
      <alignment horizontal="center" vertical="center" wrapText="1"/>
    </xf>
    <xf numFmtId="1" fontId="140" fillId="2" borderId="4" xfId="0" applyNumberFormat="1" applyFont="1" applyFill="1" applyBorder="1" applyAlignment="1">
      <alignment horizontal="center" vertical="center" wrapText="1"/>
    </xf>
    <xf numFmtId="0" fontId="140" fillId="2" borderId="0" xfId="0" applyFont="1" applyFill="1" applyAlignment="1">
      <alignment horizontal="right" vertical="center" wrapText="1"/>
    </xf>
    <xf numFmtId="0" fontId="140" fillId="10" borderId="24" xfId="0" applyFont="1" applyFill="1" applyBorder="1" applyAlignment="1">
      <alignment vertical="center" wrapText="1"/>
    </xf>
    <xf numFmtId="2" fontId="140" fillId="2" borderId="8" xfId="0" applyNumberFormat="1" applyFont="1" applyFill="1" applyBorder="1" applyAlignment="1">
      <alignment horizontal="left" vertical="top" wrapText="1"/>
    </xf>
    <xf numFmtId="172" fontId="142" fillId="2" borderId="0" xfId="0" applyNumberFormat="1" applyFont="1" applyFill="1" applyBorder="1" applyAlignment="1">
      <alignment horizontal="left" vertical="center" wrapText="1"/>
    </xf>
    <xf numFmtId="3" fontId="152" fillId="2" borderId="0" xfId="170" applyNumberFormat="1" applyFont="1" applyFill="1" applyAlignment="1">
      <alignment horizontal="center" vertical="center" wrapText="1"/>
    </xf>
    <xf numFmtId="14" fontId="140" fillId="2" borderId="4" xfId="0" applyNumberFormat="1" applyFont="1" applyFill="1" applyBorder="1" applyAlignment="1">
      <alignment horizontal="center" vertical="center"/>
    </xf>
    <xf numFmtId="2" fontId="142" fillId="2" borderId="0" xfId="0" applyNumberFormat="1" applyFont="1" applyFill="1" applyBorder="1" applyAlignment="1">
      <alignment horizontal="left" vertical="top"/>
    </xf>
    <xf numFmtId="0" fontId="140" fillId="10" borderId="4" xfId="0" applyFont="1" applyFill="1" applyBorder="1" applyAlignment="1">
      <alignment horizontal="center" vertical="center"/>
    </xf>
    <xf numFmtId="0" fontId="138" fillId="2" borderId="4" xfId="0" applyFont="1" applyFill="1" applyBorder="1" applyAlignment="1">
      <alignment horizontal="right" vertical="top"/>
    </xf>
    <xf numFmtId="14" fontId="140" fillId="2" borderId="4" xfId="0" applyNumberFormat="1" applyFont="1" applyFill="1" applyBorder="1" applyAlignment="1">
      <alignment horizontal="center" vertical="center" wrapText="1"/>
    </xf>
    <xf numFmtId="14" fontId="140" fillId="2" borderId="4" xfId="0" applyNumberFormat="1" applyFont="1" applyFill="1" applyBorder="1" applyAlignment="1">
      <alignment horizontal="center" vertical="center"/>
    </xf>
    <xf numFmtId="0" fontId="140" fillId="2" borderId="4" xfId="0" applyFont="1" applyFill="1" applyBorder="1" applyAlignment="1">
      <alignment horizontal="center" vertical="center"/>
    </xf>
    <xf numFmtId="2" fontId="140" fillId="2" borderId="8" xfId="0" applyNumberFormat="1" applyFont="1" applyFill="1" applyBorder="1" applyAlignment="1">
      <alignment horizontal="center" vertical="center" wrapText="1"/>
    </xf>
    <xf numFmtId="2" fontId="140" fillId="2" borderId="9" xfId="0" applyNumberFormat="1" applyFont="1" applyFill="1" applyBorder="1" applyAlignment="1">
      <alignment horizontal="center" vertical="center" wrapText="1"/>
    </xf>
    <xf numFmtId="0" fontId="140" fillId="0" borderId="8" xfId="0" applyFont="1" applyFill="1" applyBorder="1" applyAlignment="1">
      <alignment horizontal="center" vertical="center" wrapText="1"/>
    </xf>
    <xf numFmtId="0" fontId="140" fillId="0" borderId="9" xfId="0" applyFont="1" applyFill="1" applyBorder="1" applyAlignment="1">
      <alignment horizontal="center" vertical="center" wrapText="1"/>
    </xf>
    <xf numFmtId="0" fontId="140" fillId="0" borderId="8" xfId="0" applyFont="1" applyBorder="1" applyAlignment="1">
      <alignment horizontal="center" vertical="center" wrapText="1"/>
    </xf>
    <xf numFmtId="0" fontId="140" fillId="0" borderId="9" xfId="0" applyFont="1" applyBorder="1" applyAlignment="1">
      <alignment horizontal="center" vertical="center" wrapText="1"/>
    </xf>
    <xf numFmtId="10" fontId="140" fillId="0" borderId="8" xfId="2" applyNumberFormat="1" applyFont="1" applyFill="1" applyBorder="1" applyAlignment="1">
      <alignment horizontal="center" vertical="center"/>
    </xf>
    <xf numFmtId="10" fontId="140" fillId="0" borderId="9" xfId="2" applyNumberFormat="1" applyFont="1" applyFill="1" applyBorder="1" applyAlignment="1">
      <alignment horizontal="center" vertical="center"/>
    </xf>
    <xf numFmtId="2" fontId="140" fillId="0" borderId="8" xfId="0" applyNumberFormat="1" applyFont="1" applyFill="1" applyBorder="1" applyAlignment="1">
      <alignment horizontal="center" vertical="center" wrapText="1"/>
    </xf>
    <xf numFmtId="0" fontId="140" fillId="2" borderId="8" xfId="0" applyFont="1" applyFill="1" applyBorder="1" applyAlignment="1">
      <alignment horizontal="center" vertical="center"/>
    </xf>
    <xf numFmtId="0" fontId="140" fillId="2" borderId="9" xfId="0" applyFont="1" applyFill="1" applyBorder="1" applyAlignment="1">
      <alignment horizontal="center" vertical="center"/>
    </xf>
    <xf numFmtId="0" fontId="140" fillId="2" borderId="10" xfId="0" applyFont="1" applyFill="1" applyBorder="1" applyAlignment="1">
      <alignment horizontal="center" vertical="center"/>
    </xf>
    <xf numFmtId="1" fontId="140" fillId="2" borderId="4" xfId="170" applyNumberFormat="1" applyFont="1" applyFill="1" applyBorder="1" applyAlignment="1">
      <alignment horizontal="center" vertical="center" wrapText="1"/>
    </xf>
    <xf numFmtId="2" fontId="140" fillId="2" borderId="4" xfId="0" applyNumberFormat="1" applyFont="1" applyFill="1" applyBorder="1" applyAlignment="1">
      <alignment horizontal="center" vertical="center"/>
    </xf>
    <xf numFmtId="2" fontId="140" fillId="2" borderId="8" xfId="0" applyNumberFormat="1" applyFont="1" applyFill="1" applyBorder="1" applyAlignment="1">
      <alignment horizontal="center" vertical="center"/>
    </xf>
    <xf numFmtId="2" fontId="140" fillId="2" borderId="10" xfId="0" applyNumberFormat="1" applyFont="1" applyFill="1" applyBorder="1" applyAlignment="1">
      <alignment horizontal="center" vertical="center"/>
    </xf>
    <xf numFmtId="2" fontId="140" fillId="2" borderId="9" xfId="0" applyNumberFormat="1" applyFont="1" applyFill="1" applyBorder="1" applyAlignment="1">
      <alignment horizontal="center" vertical="center"/>
    </xf>
    <xf numFmtId="0" fontId="140" fillId="2" borderId="4" xfId="0" applyFont="1" applyFill="1" applyBorder="1" applyAlignment="1">
      <alignment horizontal="center" vertical="center" wrapText="1"/>
    </xf>
    <xf numFmtId="10" fontId="140" fillId="2" borderId="4" xfId="2" applyNumberFormat="1" applyFont="1" applyFill="1" applyBorder="1" applyAlignment="1">
      <alignment horizontal="center" vertical="center"/>
    </xf>
    <xf numFmtId="0" fontId="138" fillId="2" borderId="4" xfId="0" applyFont="1" applyFill="1" applyBorder="1" applyAlignment="1">
      <alignment horizontal="left" vertical="center"/>
    </xf>
    <xf numFmtId="10" fontId="140" fillId="0" borderId="4" xfId="2" applyNumberFormat="1" applyFont="1" applyFill="1" applyBorder="1" applyAlignment="1">
      <alignment horizontal="center" vertical="center"/>
    </xf>
    <xf numFmtId="1" fontId="140" fillId="0" borderId="4" xfId="170" applyNumberFormat="1" applyFont="1" applyFill="1" applyBorder="1" applyAlignment="1">
      <alignment horizontal="center" vertical="center" wrapText="1"/>
    </xf>
    <xf numFmtId="2" fontId="140" fillId="0" borderId="4" xfId="0" applyNumberFormat="1" applyFont="1" applyFill="1" applyBorder="1" applyAlignment="1">
      <alignment horizontal="center" vertical="center"/>
    </xf>
    <xf numFmtId="0" fontId="140" fillId="0" borderId="4" xfId="0" applyFont="1" applyFill="1" applyBorder="1" applyAlignment="1">
      <alignment horizontal="center" vertical="center"/>
    </xf>
    <xf numFmtId="0" fontId="140" fillId="0" borderId="8" xfId="0" applyFont="1" applyFill="1" applyBorder="1" applyAlignment="1">
      <alignment horizontal="center" vertical="center"/>
    </xf>
    <xf numFmtId="0" fontId="140" fillId="0" borderId="10" xfId="0" applyFont="1" applyFill="1" applyBorder="1" applyAlignment="1">
      <alignment horizontal="center" vertical="center"/>
    </xf>
    <xf numFmtId="0" fontId="140" fillId="0" borderId="9" xfId="0" applyFont="1" applyFill="1" applyBorder="1" applyAlignment="1">
      <alignment horizontal="center" vertical="center"/>
    </xf>
    <xf numFmtId="0" fontId="140" fillId="0" borderId="4" xfId="0" applyFont="1" applyFill="1" applyBorder="1" applyAlignment="1">
      <alignment horizontal="center" vertical="center" wrapText="1"/>
    </xf>
    <xf numFmtId="14" fontId="140" fillId="0" borderId="4" xfId="0" applyNumberFormat="1" applyFont="1" applyFill="1" applyBorder="1" applyAlignment="1">
      <alignment horizontal="center" vertical="center" wrapText="1"/>
    </xf>
    <xf numFmtId="1" fontId="140" fillId="2" borderId="8" xfId="0" applyNumberFormat="1" applyFont="1" applyFill="1" applyBorder="1" applyAlignment="1">
      <alignment horizontal="center" vertical="center" wrapText="1"/>
    </xf>
    <xf numFmtId="1" fontId="140" fillId="2" borderId="9" xfId="0" applyNumberFormat="1" applyFont="1" applyFill="1" applyBorder="1" applyAlignment="1">
      <alignment horizontal="center" vertical="center" wrapText="1"/>
    </xf>
    <xf numFmtId="2" fontId="140" fillId="0" borderId="4" xfId="0" applyNumberFormat="1" applyFont="1" applyBorder="1" applyAlignment="1">
      <alignment horizontal="center" vertical="center"/>
    </xf>
    <xf numFmtId="10" fontId="140" fillId="2" borderId="4" xfId="0" applyNumberFormat="1" applyFont="1" applyFill="1" applyBorder="1" applyAlignment="1">
      <alignment horizontal="center" vertical="center"/>
    </xf>
    <xf numFmtId="10" fontId="140" fillId="10" borderId="4" xfId="2" applyNumberFormat="1" applyFont="1" applyFill="1" applyBorder="1" applyAlignment="1">
      <alignment horizontal="center" vertical="center"/>
    </xf>
    <xf numFmtId="9" fontId="140" fillId="2" borderId="8" xfId="2" applyFont="1" applyFill="1" applyBorder="1" applyAlignment="1">
      <alignment horizontal="center" vertical="center"/>
    </xf>
    <xf numFmtId="9" fontId="140" fillId="2" borderId="9" xfId="2" applyFont="1" applyFill="1" applyBorder="1" applyAlignment="1">
      <alignment horizontal="center" vertical="center"/>
    </xf>
    <xf numFmtId="2" fontId="140" fillId="10" borderId="8" xfId="0" applyNumberFormat="1" applyFont="1" applyFill="1" applyBorder="1" applyAlignment="1">
      <alignment horizontal="center" vertical="center"/>
    </xf>
    <xf numFmtId="2" fontId="140" fillId="10" borderId="10" xfId="0" applyNumberFormat="1" applyFont="1" applyFill="1" applyBorder="1" applyAlignment="1">
      <alignment horizontal="center" vertical="center"/>
    </xf>
    <xf numFmtId="2" fontId="140" fillId="10" borderId="9" xfId="0" applyNumberFormat="1" applyFont="1" applyFill="1" applyBorder="1" applyAlignment="1">
      <alignment horizontal="center" vertical="center"/>
    </xf>
    <xf numFmtId="0" fontId="105" fillId="0" borderId="26" xfId="0" applyFont="1" applyBorder="1" applyAlignment="1">
      <alignment horizontal="center" vertical="top" wrapText="1"/>
    </xf>
    <xf numFmtId="0" fontId="105" fillId="0" borderId="25" xfId="0" applyFont="1" applyBorder="1" applyAlignment="1">
      <alignment horizontal="center" vertical="top" wrapText="1"/>
    </xf>
    <xf numFmtId="2" fontId="140" fillId="10" borderId="4" xfId="0" applyNumberFormat="1" applyFont="1" applyFill="1" applyBorder="1" applyAlignment="1">
      <alignment horizontal="center" vertical="center"/>
    </xf>
    <xf numFmtId="0" fontId="140" fillId="10" borderId="4" xfId="0" applyFont="1" applyFill="1" applyBorder="1" applyAlignment="1">
      <alignment horizontal="center" vertical="center"/>
    </xf>
    <xf numFmtId="10" fontId="140" fillId="10" borderId="4" xfId="0" applyNumberFormat="1" applyFont="1" applyFill="1" applyBorder="1" applyAlignment="1">
      <alignment horizontal="center" vertical="center"/>
    </xf>
    <xf numFmtId="0" fontId="140" fillId="2" borderId="11" xfId="0" applyFont="1" applyFill="1" applyBorder="1" applyAlignment="1">
      <alignment horizontal="right" vertical="center"/>
    </xf>
    <xf numFmtId="1" fontId="142" fillId="10" borderId="11" xfId="0" applyNumberFormat="1" applyFont="1" applyFill="1" applyBorder="1" applyAlignment="1">
      <alignment horizontal="left" vertical="center" wrapText="1"/>
    </xf>
    <xf numFmtId="0" fontId="140" fillId="2" borderId="8" xfId="0" applyFont="1" applyFill="1" applyBorder="1" applyAlignment="1">
      <alignment horizontal="center" vertical="center" wrapText="1"/>
    </xf>
    <xf numFmtId="0" fontId="140" fillId="2" borderId="9" xfId="0" applyFont="1" applyFill="1" applyBorder="1" applyAlignment="1">
      <alignment horizontal="center" vertical="center" wrapText="1"/>
    </xf>
    <xf numFmtId="10" fontId="140" fillId="2" borderId="8" xfId="0" applyNumberFormat="1" applyFont="1" applyFill="1" applyBorder="1" applyAlignment="1">
      <alignment horizontal="center" vertical="center"/>
    </xf>
    <xf numFmtId="10" fontId="140" fillId="2" borderId="9" xfId="0" applyNumberFormat="1" applyFont="1" applyFill="1" applyBorder="1" applyAlignment="1">
      <alignment horizontal="center" vertical="center"/>
    </xf>
    <xf numFmtId="2" fontId="138" fillId="2" borderId="4" xfId="0" applyNumberFormat="1" applyFont="1" applyFill="1" applyBorder="1" applyAlignment="1">
      <alignment horizontal="center" vertical="center" wrapText="1" shrinkToFit="1"/>
    </xf>
    <xf numFmtId="0" fontId="139" fillId="2" borderId="4" xfId="0" applyFont="1" applyFill="1" applyBorder="1" applyAlignment="1">
      <alignment horizontal="center" vertical="center"/>
    </xf>
    <xf numFmtId="2" fontId="140" fillId="2" borderId="4" xfId="0" applyNumberFormat="1" applyFont="1" applyFill="1" applyBorder="1" applyAlignment="1">
      <alignment horizontal="center" vertical="center" wrapText="1"/>
    </xf>
    <xf numFmtId="10" fontId="140" fillId="2" borderId="10" xfId="0" applyNumberFormat="1" applyFont="1" applyFill="1" applyBorder="1" applyAlignment="1">
      <alignment horizontal="center" vertical="center"/>
    </xf>
    <xf numFmtId="2" fontId="140" fillId="2" borderId="4" xfId="2430" applyNumberFormat="1" applyFont="1" applyFill="1" applyBorder="1" applyAlignment="1">
      <alignment horizontal="center" vertical="center" wrapText="1"/>
    </xf>
    <xf numFmtId="169" fontId="138" fillId="2" borderId="4" xfId="2430" applyNumberFormat="1" applyFont="1" applyFill="1" applyBorder="1" applyAlignment="1">
      <alignment horizontal="center" vertical="center" wrapText="1" shrinkToFit="1"/>
    </xf>
    <xf numFmtId="169" fontId="140" fillId="2" borderId="8" xfId="0" applyNumberFormat="1" applyFont="1" applyFill="1" applyBorder="1" applyAlignment="1">
      <alignment horizontal="center" vertical="center"/>
    </xf>
    <xf numFmtId="169" fontId="140" fillId="2" borderId="9" xfId="0" applyNumberFormat="1" applyFont="1" applyFill="1" applyBorder="1" applyAlignment="1">
      <alignment horizontal="center" vertical="center"/>
    </xf>
    <xf numFmtId="169" fontId="138" fillId="2" borderId="4" xfId="0" applyNumberFormat="1" applyFont="1" applyFill="1" applyBorder="1" applyAlignment="1">
      <alignment horizontal="center" vertical="center" wrapText="1" shrinkToFit="1"/>
    </xf>
    <xf numFmtId="1" fontId="140" fillId="2" borderId="4" xfId="2720" applyNumberFormat="1" applyFont="1" applyFill="1" applyBorder="1" applyAlignment="1">
      <alignment horizontal="center" vertical="center" wrapText="1"/>
    </xf>
    <xf numFmtId="1" fontId="140" fillId="2" borderId="4" xfId="1014" applyNumberFormat="1" applyFont="1" applyFill="1" applyBorder="1" applyAlignment="1">
      <alignment horizontal="center" vertical="center" wrapText="1"/>
    </xf>
    <xf numFmtId="2" fontId="140" fillId="2" borderId="10" xfId="0" applyNumberFormat="1" applyFont="1" applyFill="1" applyBorder="1" applyAlignment="1">
      <alignment horizontal="center" vertical="center" wrapText="1"/>
    </xf>
    <xf numFmtId="2" fontId="140" fillId="10" borderId="8" xfId="0" applyNumberFormat="1" applyFont="1" applyFill="1" applyBorder="1" applyAlignment="1">
      <alignment horizontal="center" vertical="center" wrapText="1"/>
    </xf>
    <xf numFmtId="2" fontId="140" fillId="10" borderId="10" xfId="0" applyNumberFormat="1" applyFont="1" applyFill="1" applyBorder="1" applyAlignment="1">
      <alignment horizontal="center" vertical="center" wrapText="1"/>
    </xf>
    <xf numFmtId="2" fontId="140" fillId="10" borderId="9" xfId="0" applyNumberFormat="1" applyFont="1" applyFill="1" applyBorder="1" applyAlignment="1">
      <alignment horizontal="center" vertical="center" wrapText="1"/>
    </xf>
    <xf numFmtId="0" fontId="140" fillId="10" borderId="8" xfId="0" applyFont="1" applyFill="1" applyBorder="1" applyAlignment="1">
      <alignment horizontal="center" vertical="center" wrapText="1"/>
    </xf>
    <xf numFmtId="0" fontId="140" fillId="10" borderId="10" xfId="0" applyFont="1" applyFill="1" applyBorder="1" applyAlignment="1">
      <alignment horizontal="center" vertical="center" wrapText="1"/>
    </xf>
    <xf numFmtId="0" fontId="140" fillId="10" borderId="9" xfId="0" applyFont="1" applyFill="1" applyBorder="1" applyAlignment="1">
      <alignment horizontal="center" vertical="center" wrapText="1"/>
    </xf>
    <xf numFmtId="0" fontId="140" fillId="10" borderId="4" xfId="0" applyFont="1" applyFill="1" applyBorder="1" applyAlignment="1">
      <alignment horizontal="center" vertical="center" wrapText="1"/>
    </xf>
    <xf numFmtId="2" fontId="140" fillId="10" borderId="4" xfId="0" applyNumberFormat="1" applyFont="1" applyFill="1" applyBorder="1" applyAlignment="1">
      <alignment horizontal="center" vertical="center" wrapText="1"/>
    </xf>
    <xf numFmtId="1" fontId="140" fillId="2" borderId="4" xfId="0" applyNumberFormat="1" applyFont="1" applyFill="1" applyBorder="1" applyAlignment="1">
      <alignment horizontal="center" vertical="center" wrapText="1"/>
    </xf>
    <xf numFmtId="0" fontId="138" fillId="2" borderId="4" xfId="0" applyFont="1" applyFill="1" applyBorder="1" applyAlignment="1">
      <alignment horizontal="center" vertical="center" wrapText="1"/>
    </xf>
    <xf numFmtId="2" fontId="138" fillId="2" borderId="4" xfId="0" applyNumberFormat="1" applyFont="1" applyFill="1" applyBorder="1" applyAlignment="1">
      <alignment horizontal="center" vertical="center" wrapText="1"/>
    </xf>
    <xf numFmtId="0" fontId="138" fillId="2" borderId="4" xfId="0" applyFont="1" applyFill="1" applyBorder="1" applyAlignment="1">
      <alignment horizontal="center" vertical="center"/>
    </xf>
    <xf numFmtId="1" fontId="140" fillId="2" borderId="4" xfId="2430" applyNumberFormat="1" applyFont="1" applyFill="1" applyBorder="1" applyAlignment="1">
      <alignment horizontal="center" vertical="center" wrapText="1"/>
    </xf>
    <xf numFmtId="2" fontId="140" fillId="2" borderId="4" xfId="2720" applyNumberFormat="1" applyFont="1" applyFill="1" applyBorder="1" applyAlignment="1">
      <alignment horizontal="center" vertical="center" wrapText="1"/>
    </xf>
    <xf numFmtId="0" fontId="140" fillId="2" borderId="10" xfId="0" applyFont="1" applyFill="1" applyBorder="1" applyAlignment="1">
      <alignment horizontal="center" vertical="center" wrapText="1"/>
    </xf>
    <xf numFmtId="14" fontId="140" fillId="10" borderId="4" xfId="0" applyNumberFormat="1" applyFont="1" applyFill="1" applyBorder="1" applyAlignment="1">
      <alignment horizontal="center" vertical="center" wrapText="1"/>
    </xf>
    <xf numFmtId="14" fontId="148" fillId="2" borderId="4" xfId="0" applyNumberFormat="1" applyFont="1" applyFill="1" applyBorder="1" applyAlignment="1">
      <alignment horizontal="center" vertical="center" wrapText="1"/>
    </xf>
    <xf numFmtId="0" fontId="148" fillId="2" borderId="4" xfId="0" applyFont="1" applyFill="1" applyBorder="1" applyAlignment="1">
      <alignment horizontal="center" vertical="center" wrapText="1"/>
    </xf>
    <xf numFmtId="14" fontId="140" fillId="10" borderId="8" xfId="0" applyNumberFormat="1" applyFont="1" applyFill="1" applyBorder="1" applyAlignment="1">
      <alignment horizontal="center" vertical="center"/>
    </xf>
    <xf numFmtId="14" fontId="140" fillId="10" borderId="10" xfId="0" applyNumberFormat="1" applyFont="1" applyFill="1" applyBorder="1" applyAlignment="1">
      <alignment horizontal="center" vertical="center"/>
    </xf>
    <xf numFmtId="14" fontId="140" fillId="10" borderId="9" xfId="0" applyNumberFormat="1" applyFont="1" applyFill="1" applyBorder="1" applyAlignment="1">
      <alignment horizontal="center" vertical="center"/>
    </xf>
    <xf numFmtId="14" fontId="148" fillId="2" borderId="8" xfId="0" applyNumberFormat="1" applyFont="1" applyFill="1" applyBorder="1" applyAlignment="1">
      <alignment horizontal="center" vertical="center" wrapText="1"/>
    </xf>
    <xf numFmtId="14" fontId="148" fillId="2" borderId="10" xfId="0" applyNumberFormat="1" applyFont="1" applyFill="1" applyBorder="1" applyAlignment="1">
      <alignment horizontal="center" vertical="center" wrapText="1"/>
    </xf>
    <xf numFmtId="14" fontId="148" fillId="2" borderId="9" xfId="0" applyNumberFormat="1" applyFont="1" applyFill="1" applyBorder="1" applyAlignment="1">
      <alignment horizontal="center" vertical="center" wrapText="1"/>
    </xf>
    <xf numFmtId="14" fontId="140" fillId="2" borderId="4" xfId="2720" applyNumberFormat="1" applyFont="1" applyFill="1" applyBorder="1" applyAlignment="1">
      <alignment horizontal="center" vertical="center" wrapText="1"/>
    </xf>
    <xf numFmtId="2" fontId="143" fillId="2" borderId="4" xfId="0" applyNumberFormat="1" applyFont="1" applyFill="1" applyBorder="1" applyAlignment="1">
      <alignment horizontal="center" vertical="center" wrapText="1"/>
    </xf>
    <xf numFmtId="14" fontId="140" fillId="2" borderId="8" xfId="0" applyNumberFormat="1" applyFont="1" applyFill="1" applyBorder="1" applyAlignment="1">
      <alignment horizontal="center" vertical="center" wrapText="1"/>
    </xf>
    <xf numFmtId="14" fontId="140" fillId="2" borderId="10" xfId="0" applyNumberFormat="1" applyFont="1" applyFill="1" applyBorder="1" applyAlignment="1">
      <alignment horizontal="center" vertical="center" wrapText="1"/>
    </xf>
    <xf numFmtId="14" fontId="140" fillId="2" borderId="9" xfId="0" applyNumberFormat="1" applyFont="1" applyFill="1" applyBorder="1" applyAlignment="1">
      <alignment horizontal="center" vertical="center" wrapText="1"/>
    </xf>
    <xf numFmtId="14" fontId="140" fillId="2" borderId="8" xfId="0" applyNumberFormat="1" applyFont="1" applyFill="1" applyBorder="1" applyAlignment="1">
      <alignment horizontal="center" vertical="center"/>
    </xf>
    <xf numFmtId="14" fontId="140" fillId="2" borderId="9" xfId="0" applyNumberFormat="1" applyFont="1" applyFill="1" applyBorder="1" applyAlignment="1">
      <alignment horizontal="center" vertical="center"/>
    </xf>
    <xf numFmtId="170" fontId="140" fillId="2" borderId="4" xfId="0" applyNumberFormat="1" applyFont="1" applyFill="1" applyBorder="1" applyAlignment="1">
      <alignment horizontal="center" vertical="center"/>
    </xf>
    <xf numFmtId="171" fontId="140" fillId="2" borderId="4" xfId="0" applyNumberFormat="1" applyFont="1" applyFill="1" applyBorder="1" applyAlignment="1">
      <alignment horizontal="center" vertical="center" wrapText="1"/>
    </xf>
    <xf numFmtId="14" fontId="140" fillId="10" borderId="4" xfId="0" applyNumberFormat="1" applyFont="1" applyFill="1" applyBorder="1" applyAlignment="1">
      <alignment horizontal="center" vertical="center"/>
    </xf>
    <xf numFmtId="2" fontId="140" fillId="0" borderId="4" xfId="0" applyNumberFormat="1" applyFont="1" applyFill="1" applyBorder="1" applyAlignment="1">
      <alignment horizontal="center" vertical="center" wrapText="1"/>
    </xf>
    <xf numFmtId="2" fontId="140" fillId="2" borderId="4" xfId="1014" applyNumberFormat="1" applyFont="1" applyFill="1" applyBorder="1" applyAlignment="1">
      <alignment horizontal="center" vertical="center"/>
    </xf>
    <xf numFmtId="2" fontId="138" fillId="2" borderId="4" xfId="0" applyNumberFormat="1" applyFont="1" applyFill="1" applyBorder="1" applyAlignment="1">
      <alignment horizontal="center" vertical="center"/>
    </xf>
    <xf numFmtId="0" fontId="140" fillId="2" borderId="8" xfId="0" applyFont="1" applyFill="1" applyBorder="1" applyAlignment="1">
      <alignment horizontal="center" vertical="top" wrapText="1"/>
    </xf>
    <xf numFmtId="0" fontId="140" fillId="2" borderId="10" xfId="0" applyFont="1" applyFill="1" applyBorder="1" applyAlignment="1">
      <alignment horizontal="center" vertical="top" wrapText="1"/>
    </xf>
    <xf numFmtId="0" fontId="140" fillId="2" borderId="9" xfId="0" applyFont="1" applyFill="1" applyBorder="1" applyAlignment="1">
      <alignment horizontal="center" vertical="top" wrapText="1"/>
    </xf>
    <xf numFmtId="0" fontId="145" fillId="2" borderId="10" xfId="0" applyFont="1" applyFill="1" applyBorder="1" applyAlignment="1">
      <alignment horizontal="center" vertical="center" wrapText="1"/>
    </xf>
    <xf numFmtId="0" fontId="145" fillId="2" borderId="9" xfId="0" applyFont="1" applyFill="1" applyBorder="1" applyAlignment="1">
      <alignment horizontal="center" vertical="center" wrapText="1"/>
    </xf>
    <xf numFmtId="2" fontId="140" fillId="2" borderId="8" xfId="2393" applyNumberFormat="1" applyFont="1" applyFill="1" applyBorder="1" applyAlignment="1">
      <alignment horizontal="center" vertical="center"/>
    </xf>
    <xf numFmtId="2" fontId="140" fillId="2" borderId="10" xfId="2393" applyNumberFormat="1" applyFont="1" applyFill="1" applyBorder="1" applyAlignment="1">
      <alignment horizontal="center" vertical="center"/>
    </xf>
    <xf numFmtId="2" fontId="140" fillId="2" borderId="9" xfId="2393" applyNumberFormat="1" applyFont="1" applyFill="1" applyBorder="1" applyAlignment="1">
      <alignment horizontal="center" vertical="center"/>
    </xf>
    <xf numFmtId="0" fontId="138" fillId="2" borderId="4" xfId="2430" applyFont="1" applyFill="1" applyBorder="1" applyAlignment="1">
      <alignment horizontal="center" vertical="center" wrapText="1" shrinkToFit="1"/>
    </xf>
    <xf numFmtId="0" fontId="140" fillId="10" borderId="8" xfId="0" applyFont="1" applyFill="1" applyBorder="1" applyAlignment="1">
      <alignment horizontal="center" vertical="center"/>
    </xf>
    <xf numFmtId="0" fontId="140" fillId="10" borderId="9" xfId="0" applyFont="1" applyFill="1" applyBorder="1" applyAlignment="1">
      <alignment horizontal="center" vertical="center"/>
    </xf>
    <xf numFmtId="0" fontId="140" fillId="10" borderId="10" xfId="0" applyFont="1" applyFill="1" applyBorder="1" applyAlignment="1">
      <alignment horizontal="center" vertical="center"/>
    </xf>
    <xf numFmtId="2" fontId="140" fillId="0" borderId="8" xfId="0" applyNumberFormat="1" applyFont="1" applyFill="1" applyBorder="1" applyAlignment="1">
      <alignment horizontal="center" vertical="center"/>
    </xf>
    <xf numFmtId="2" fontId="140" fillId="0" borderId="10" xfId="0" applyNumberFormat="1" applyFont="1" applyFill="1" applyBorder="1" applyAlignment="1">
      <alignment horizontal="center" vertical="center"/>
    </xf>
    <xf numFmtId="2" fontId="140" fillId="0" borderId="9" xfId="0" applyNumberFormat="1" applyFont="1" applyFill="1" applyBorder="1" applyAlignment="1">
      <alignment horizontal="center" vertical="center"/>
    </xf>
    <xf numFmtId="0" fontId="140" fillId="2" borderId="8" xfId="0" applyFont="1" applyFill="1" applyBorder="1" applyAlignment="1">
      <alignment horizontal="center" vertical="top"/>
    </xf>
    <xf numFmtId="0" fontId="140" fillId="2" borderId="10" xfId="0" applyFont="1" applyFill="1" applyBorder="1" applyAlignment="1">
      <alignment horizontal="center" vertical="top"/>
    </xf>
    <xf numFmtId="0" fontId="140" fillId="2" borderId="9" xfId="0" applyFont="1" applyFill="1" applyBorder="1" applyAlignment="1">
      <alignment horizontal="center" vertical="top"/>
    </xf>
    <xf numFmtId="2" fontId="140" fillId="2" borderId="4" xfId="2393" applyNumberFormat="1" applyFont="1" applyFill="1" applyBorder="1" applyAlignment="1">
      <alignment horizontal="center" vertical="center" wrapText="1"/>
    </xf>
    <xf numFmtId="2" fontId="140" fillId="2" borderId="8" xfId="2393" applyNumberFormat="1" applyFont="1" applyFill="1" applyBorder="1" applyAlignment="1">
      <alignment horizontal="center" vertical="center" wrapText="1"/>
    </xf>
    <xf numFmtId="2" fontId="140" fillId="2" borderId="10" xfId="2393" applyNumberFormat="1" applyFont="1" applyFill="1" applyBorder="1" applyAlignment="1">
      <alignment horizontal="center" vertical="center" wrapText="1"/>
    </xf>
    <xf numFmtId="2" fontId="140" fillId="2" borderId="9" xfId="2393" applyNumberFormat="1" applyFont="1" applyFill="1" applyBorder="1" applyAlignment="1">
      <alignment horizontal="center" vertical="center" wrapText="1"/>
    </xf>
    <xf numFmtId="0" fontId="138" fillId="2" borderId="4" xfId="0" applyFont="1" applyFill="1" applyBorder="1" applyAlignment="1">
      <alignment horizontal="right" vertical="top"/>
    </xf>
    <xf numFmtId="0" fontId="138" fillId="36" borderId="4" xfId="0" applyFont="1" applyFill="1" applyBorder="1" applyAlignment="1">
      <alignment horizontal="right" vertical="top"/>
    </xf>
    <xf numFmtId="0" fontId="138" fillId="2" borderId="4" xfId="0" applyFont="1" applyFill="1" applyBorder="1" applyAlignment="1">
      <alignment horizontal="left"/>
    </xf>
    <xf numFmtId="0" fontId="140" fillId="2" borderId="5" xfId="0" applyFont="1" applyFill="1" applyBorder="1" applyAlignment="1">
      <alignment horizontal="center" vertical="center"/>
    </xf>
    <xf numFmtId="0" fontId="140" fillId="2" borderId="7" xfId="0" applyFont="1" applyFill="1" applyBorder="1" applyAlignment="1">
      <alignment horizontal="center" vertical="center"/>
    </xf>
    <xf numFmtId="0" fontId="138" fillId="2" borderId="5" xfId="0" applyFont="1" applyFill="1" applyBorder="1" applyAlignment="1">
      <alignment vertical="center"/>
    </xf>
    <xf numFmtId="0" fontId="138" fillId="2" borderId="6" xfId="0" applyFont="1" applyFill="1" applyBorder="1" applyAlignment="1">
      <alignment vertical="center"/>
    </xf>
    <xf numFmtId="0" fontId="138" fillId="2" borderId="7" xfId="0" applyFont="1" applyFill="1" applyBorder="1" applyAlignment="1">
      <alignment vertical="center"/>
    </xf>
    <xf numFmtId="0" fontId="138" fillId="2" borderId="4" xfId="0" applyFont="1" applyFill="1" applyBorder="1" applyAlignment="1">
      <alignment horizontal="right" vertical="top" wrapText="1"/>
    </xf>
    <xf numFmtId="1" fontId="140" fillId="2" borderId="4" xfId="1014" applyNumberFormat="1" applyFont="1" applyFill="1" applyBorder="1" applyAlignment="1">
      <alignment horizontal="center" vertical="center"/>
    </xf>
    <xf numFmtId="0" fontId="138" fillId="2" borderId="4" xfId="0" applyFont="1" applyFill="1" applyBorder="1" applyAlignment="1">
      <alignment horizontal="center" vertical="top"/>
    </xf>
    <xf numFmtId="0" fontId="138" fillId="2" borderId="5" xfId="0" applyFont="1" applyFill="1" applyBorder="1" applyAlignment="1">
      <alignment horizontal="center" vertical="top"/>
    </xf>
    <xf numFmtId="0" fontId="138" fillId="2" borderId="6" xfId="0" applyFont="1" applyFill="1" applyBorder="1" applyAlignment="1">
      <alignment horizontal="center" vertical="top"/>
    </xf>
    <xf numFmtId="0" fontId="138" fillId="2" borderId="7" xfId="0" applyFont="1" applyFill="1" applyBorder="1" applyAlignment="1">
      <alignment horizontal="center" vertical="top"/>
    </xf>
    <xf numFmtId="0" fontId="138" fillId="36" borderId="24" xfId="0" applyFont="1" applyFill="1" applyBorder="1" applyAlignment="1">
      <alignment horizontal="right" vertical="top"/>
    </xf>
    <xf numFmtId="0" fontId="10" fillId="2" borderId="4" xfId="2430" applyFont="1" applyFill="1" applyBorder="1" applyAlignment="1">
      <alignment horizontal="center" vertical="center" wrapText="1" shrinkToFit="1"/>
    </xf>
    <xf numFmtId="0" fontId="10" fillId="2" borderId="5" xfId="2430" applyFont="1" applyFill="1" applyBorder="1" applyAlignment="1">
      <alignment horizontal="center" vertical="center" wrapText="1" shrinkToFit="1"/>
    </xf>
    <xf numFmtId="0" fontId="10" fillId="2" borderId="6" xfId="2430" applyFont="1" applyFill="1" applyBorder="1" applyAlignment="1">
      <alignment horizontal="center" vertical="center" wrapText="1" shrinkToFit="1"/>
    </xf>
    <xf numFmtId="0" fontId="10" fillId="2" borderId="7" xfId="2430" applyFont="1" applyFill="1" applyBorder="1" applyAlignment="1">
      <alignment horizontal="center" vertical="center" wrapText="1" shrinkToFit="1"/>
    </xf>
    <xf numFmtId="1" fontId="138" fillId="2" borderId="4" xfId="0" applyNumberFormat="1" applyFont="1" applyFill="1" applyBorder="1" applyAlignment="1">
      <alignment horizontal="center" vertical="center"/>
    </xf>
    <xf numFmtId="1" fontId="138" fillId="2" borderId="5" xfId="0" applyNumberFormat="1" applyFont="1" applyFill="1" applyBorder="1" applyAlignment="1">
      <alignment horizontal="center" vertical="center"/>
    </xf>
    <xf numFmtId="1" fontId="138" fillId="2" borderId="7" xfId="0" applyNumberFormat="1" applyFont="1" applyFill="1" applyBorder="1" applyAlignment="1">
      <alignment horizontal="center" vertical="center"/>
    </xf>
    <xf numFmtId="1" fontId="138" fillId="2" borderId="6" xfId="0" applyNumberFormat="1" applyFont="1" applyFill="1" applyBorder="1" applyAlignment="1">
      <alignment horizontal="center" vertical="center"/>
    </xf>
    <xf numFmtId="0" fontId="138" fillId="2" borderId="5" xfId="0" applyFont="1" applyFill="1" applyBorder="1" applyAlignment="1">
      <alignment horizontal="left" vertical="center"/>
    </xf>
    <xf numFmtId="0" fontId="138" fillId="2" borderId="6" xfId="0" applyFont="1" applyFill="1" applyBorder="1" applyAlignment="1">
      <alignment horizontal="left" vertical="center"/>
    </xf>
    <xf numFmtId="0" fontId="138" fillId="2" borderId="7" xfId="0" applyFont="1" applyFill="1" applyBorder="1" applyAlignment="1">
      <alignment horizontal="left" vertical="center"/>
    </xf>
    <xf numFmtId="1" fontId="138" fillId="2" borderId="4" xfId="0" applyNumberFormat="1" applyFont="1" applyFill="1" applyBorder="1" applyAlignment="1">
      <alignment horizontal="center" vertical="center" wrapText="1"/>
    </xf>
    <xf numFmtId="0" fontId="138" fillId="2" borderId="8" xfId="0" applyFont="1" applyFill="1" applyBorder="1" applyAlignment="1">
      <alignment horizontal="center" vertical="center" wrapText="1"/>
    </xf>
    <xf numFmtId="0" fontId="138" fillId="2" borderId="9" xfId="0" applyFont="1" applyFill="1" applyBorder="1" applyAlignment="1">
      <alignment horizontal="center" vertical="center" wrapText="1"/>
    </xf>
    <xf numFmtId="2" fontId="138" fillId="2" borderId="4" xfId="2430" applyNumberFormat="1" applyFont="1" applyFill="1" applyBorder="1" applyAlignment="1">
      <alignment horizontal="center" vertical="center" wrapText="1" shrinkToFit="1"/>
    </xf>
    <xf numFmtId="1" fontId="140" fillId="10" borderId="4" xfId="170" applyNumberFormat="1" applyFont="1" applyFill="1" applyBorder="1" applyAlignment="1">
      <alignment horizontal="center" vertical="center" wrapText="1"/>
    </xf>
    <xf numFmtId="0" fontId="138" fillId="2" borderId="4" xfId="0" applyFont="1" applyFill="1" applyBorder="1" applyAlignment="1">
      <alignment horizontal="left" vertical="center" wrapText="1"/>
    </xf>
    <xf numFmtId="0" fontId="138" fillId="0" borderId="4" xfId="0" applyFont="1" applyFill="1" applyBorder="1" applyAlignment="1">
      <alignment horizontal="right" vertical="top"/>
    </xf>
    <xf numFmtId="0" fontId="138" fillId="36" borderId="4" xfId="2430" applyFont="1" applyFill="1" applyBorder="1" applyAlignment="1">
      <alignment horizontal="center" vertical="center" wrapText="1" shrinkToFit="1"/>
    </xf>
    <xf numFmtId="2" fontId="7" fillId="2" borderId="8" xfId="0" applyNumberFormat="1" applyFont="1" applyFill="1" applyBorder="1" applyAlignment="1">
      <alignment horizontal="center" vertical="center" wrapText="1"/>
    </xf>
    <xf numFmtId="2" fontId="7" fillId="2" borderId="10" xfId="0" applyNumberFormat="1" applyFont="1" applyFill="1" applyBorder="1" applyAlignment="1">
      <alignment horizontal="center" vertical="center" wrapText="1"/>
    </xf>
    <xf numFmtId="2" fontId="7" fillId="2" borderId="9" xfId="0" applyNumberFormat="1" applyFont="1" applyFill="1" applyBorder="1" applyAlignment="1">
      <alignment horizontal="center" vertical="center" wrapText="1"/>
    </xf>
    <xf numFmtId="1" fontId="140" fillId="2" borderId="10" xfId="0" applyNumberFormat="1" applyFont="1" applyFill="1" applyBorder="1" applyAlignment="1">
      <alignment horizontal="center" vertical="center" wrapText="1"/>
    </xf>
    <xf numFmtId="1" fontId="142" fillId="2" borderId="8" xfId="0" applyNumberFormat="1" applyFont="1" applyFill="1" applyBorder="1" applyAlignment="1">
      <alignment horizontal="left" vertical="center" wrapText="1"/>
    </xf>
    <xf numFmtId="1" fontId="142" fillId="2" borderId="10" xfId="0" applyNumberFormat="1" applyFont="1" applyFill="1" applyBorder="1" applyAlignment="1">
      <alignment horizontal="left" vertical="center" wrapText="1"/>
    </xf>
    <xf numFmtId="1" fontId="142" fillId="2" borderId="9" xfId="0" applyNumberFormat="1" applyFont="1" applyFill="1" applyBorder="1" applyAlignment="1">
      <alignment horizontal="left" vertical="center" wrapText="1"/>
    </xf>
    <xf numFmtId="9" fontId="140" fillId="2" borderId="10" xfId="2" applyFont="1" applyFill="1" applyBorder="1" applyAlignment="1">
      <alignment horizontal="center" vertical="center"/>
    </xf>
    <xf numFmtId="9" fontId="140" fillId="2" borderId="8" xfId="2" applyFont="1" applyFill="1" applyBorder="1" applyAlignment="1">
      <alignment horizontal="center" vertical="center" wrapText="1"/>
    </xf>
    <xf numFmtId="9" fontId="140" fillId="2" borderId="10" xfId="2" applyFont="1" applyFill="1" applyBorder="1" applyAlignment="1">
      <alignment horizontal="center" vertical="center" wrapText="1"/>
    </xf>
    <xf numFmtId="9" fontId="140" fillId="2" borderId="9" xfId="2" applyFont="1" applyFill="1" applyBorder="1" applyAlignment="1">
      <alignment horizontal="center" vertical="center" wrapText="1"/>
    </xf>
    <xf numFmtId="0" fontId="140" fillId="10" borderId="4" xfId="0" applyFont="1" applyFill="1" applyBorder="1"/>
    <xf numFmtId="169" fontId="29" fillId="0" borderId="8" xfId="0" applyNumberFormat="1" applyFont="1" applyBorder="1" applyAlignment="1">
      <alignment horizontal="center" vertical="center"/>
    </xf>
    <xf numFmtId="169" fontId="29" fillId="0" borderId="9" xfId="0" applyNumberFormat="1" applyFont="1" applyBorder="1" applyAlignment="1">
      <alignment horizontal="center" vertical="center"/>
    </xf>
    <xf numFmtId="2" fontId="31" fillId="0" borderId="4" xfId="2430" applyNumberFormat="1" applyFont="1" applyBorder="1" applyAlignment="1">
      <alignment horizontal="center" vertical="center" wrapText="1" shrinkToFit="1"/>
    </xf>
    <xf numFmtId="169" fontId="32" fillId="0" borderId="8" xfId="0" applyNumberFormat="1" applyFont="1" applyBorder="1" applyAlignment="1">
      <alignment horizontal="center" vertical="center" wrapText="1"/>
    </xf>
    <xf numFmtId="169" fontId="32" fillId="0" borderId="9" xfId="0" applyNumberFormat="1" applyFont="1" applyBorder="1" applyAlignment="1">
      <alignment horizontal="center" vertical="center" wrapText="1"/>
    </xf>
    <xf numFmtId="0" fontId="26" fillId="0" borderId="4" xfId="0" applyFont="1" applyBorder="1" applyAlignment="1">
      <alignment horizontal="center" vertical="center" wrapText="1"/>
    </xf>
    <xf numFmtId="0" fontId="27" fillId="0" borderId="4" xfId="0" applyFont="1" applyBorder="1" applyAlignment="1">
      <alignment horizontal="center" vertical="center"/>
    </xf>
    <xf numFmtId="1" fontId="29" fillId="0" borderId="4" xfId="2430" applyNumberFormat="1" applyFont="1" applyBorder="1" applyAlignment="1">
      <alignment horizontal="center" vertical="center" wrapText="1"/>
    </xf>
    <xf numFmtId="1" fontId="29" fillId="0" borderId="4" xfId="2720" applyNumberFormat="1" applyFont="1" applyBorder="1" applyAlignment="1">
      <alignment horizontal="center" vertical="center" wrapText="1"/>
    </xf>
    <xf numFmtId="0" fontId="29" fillId="0" borderId="4" xfId="0" applyFont="1" applyBorder="1" applyAlignment="1">
      <alignment horizontal="center" vertical="center" wrapText="1"/>
    </xf>
    <xf numFmtId="0" fontId="27" fillId="0" borderId="4" xfId="0" applyFont="1" applyBorder="1" applyAlignment="1">
      <alignment horizontal="center" vertical="center" wrapText="1"/>
    </xf>
    <xf numFmtId="0" fontId="26" fillId="0" borderId="4" xfId="0" applyFont="1" applyBorder="1" applyAlignment="1">
      <alignment horizontal="left"/>
    </xf>
    <xf numFmtId="0" fontId="26" fillId="0" borderId="4" xfId="0" applyFont="1" applyBorder="1" applyAlignment="1">
      <alignment horizontal="right" vertical="top"/>
    </xf>
    <xf numFmtId="0" fontId="26" fillId="0" borderId="5" xfId="0" applyFont="1" applyBorder="1" applyAlignment="1">
      <alignment horizontal="right" vertical="top"/>
    </xf>
    <xf numFmtId="0" fontId="26" fillId="0" borderId="6" xfId="0" applyFont="1" applyBorder="1" applyAlignment="1">
      <alignment horizontal="right" vertical="top"/>
    </xf>
    <xf numFmtId="0" fontId="26" fillId="0" borderId="5" xfId="0" applyFont="1" applyBorder="1" applyAlignment="1">
      <alignment horizontal="left" vertical="center"/>
    </xf>
    <xf numFmtId="0" fontId="26" fillId="0" borderId="6" xfId="0" applyFont="1" applyBorder="1" applyAlignment="1">
      <alignment horizontal="left" vertical="center"/>
    </xf>
    <xf numFmtId="0" fontId="26" fillId="0" borderId="7" xfId="0" applyFont="1" applyBorder="1" applyAlignment="1">
      <alignment horizontal="left" vertical="center"/>
    </xf>
    <xf numFmtId="0" fontId="27" fillId="2" borderId="4" xfId="0" applyFont="1" applyFill="1" applyBorder="1" applyAlignment="1">
      <alignment horizontal="center" vertical="center"/>
    </xf>
    <xf numFmtId="0" fontId="26" fillId="2" borderId="4" xfId="0" applyFont="1" applyFill="1" applyBorder="1" applyAlignment="1">
      <alignment horizontal="left" vertical="center"/>
    </xf>
    <xf numFmtId="0" fontId="26" fillId="2" borderId="4" xfId="0" applyFont="1" applyFill="1" applyBorder="1" applyAlignment="1">
      <alignment horizontal="right" vertical="top"/>
    </xf>
    <xf numFmtId="0" fontId="26" fillId="0" borderId="4" xfId="0" applyFont="1" applyBorder="1" applyAlignment="1">
      <alignment horizontal="left" vertical="center"/>
    </xf>
    <xf numFmtId="0" fontId="27" fillId="0" borderId="8" xfId="0" applyFont="1" applyBorder="1" applyAlignment="1">
      <alignment horizontal="center" vertical="center"/>
    </xf>
    <xf numFmtId="0" fontId="27" fillId="0" borderId="10" xfId="0" applyFont="1" applyBorder="1" applyAlignment="1">
      <alignment horizontal="center" vertical="center"/>
    </xf>
    <xf numFmtId="0" fontId="27" fillId="0" borderId="9" xfId="0" applyFont="1" applyBorder="1" applyAlignment="1">
      <alignment horizontal="center" vertical="center"/>
    </xf>
    <xf numFmtId="1" fontId="27" fillId="2" borderId="4" xfId="170" applyNumberFormat="1" applyFont="1" applyFill="1" applyBorder="1" applyAlignment="1">
      <alignment horizontal="center" vertical="center" wrapText="1"/>
    </xf>
    <xf numFmtId="1" fontId="28" fillId="2" borderId="4" xfId="170" applyNumberFormat="1" applyFont="1" applyFill="1" applyBorder="1" applyAlignment="1">
      <alignment horizontal="center" vertical="center" wrapText="1"/>
    </xf>
    <xf numFmtId="0" fontId="26" fillId="2" borderId="5" xfId="0" applyFont="1" applyFill="1" applyBorder="1" applyAlignment="1">
      <alignment horizontal="left" vertical="center"/>
    </xf>
    <xf numFmtId="0" fontId="26" fillId="2" borderId="6" xfId="0" applyFont="1" applyFill="1" applyBorder="1" applyAlignment="1">
      <alignment horizontal="left" vertical="center"/>
    </xf>
    <xf numFmtId="0" fontId="26" fillId="2" borderId="7" xfId="0" applyFont="1" applyFill="1" applyBorder="1" applyAlignment="1">
      <alignment horizontal="left" vertical="center"/>
    </xf>
    <xf numFmtId="0" fontId="31" fillId="0" borderId="4" xfId="0" applyFont="1" applyBorder="1" applyAlignment="1">
      <alignment horizontal="left" vertical="center"/>
    </xf>
    <xf numFmtId="0" fontId="29" fillId="2" borderId="4" xfId="0" applyFont="1" applyFill="1" applyBorder="1" applyAlignment="1">
      <alignment horizontal="center" vertical="center"/>
    </xf>
    <xf numFmtId="0" fontId="29" fillId="0" borderId="4" xfId="0" applyFont="1" applyBorder="1" applyAlignment="1">
      <alignment horizontal="center" vertical="center"/>
    </xf>
    <xf numFmtId="0" fontId="28" fillId="2" borderId="4" xfId="0" applyFont="1" applyFill="1" applyBorder="1" applyAlignment="1">
      <alignment horizontal="center" vertical="center"/>
    </xf>
    <xf numFmtId="0" fontId="26" fillId="0" borderId="4" xfId="0" applyFont="1" applyBorder="1" applyAlignment="1">
      <alignment horizontal="right" vertical="top" wrapText="1"/>
    </xf>
    <xf numFmtId="1" fontId="29" fillId="0" borderId="4" xfId="1014" applyNumberFormat="1" applyFont="1" applyBorder="1" applyAlignment="1">
      <alignment horizontal="center" vertical="center"/>
    </xf>
    <xf numFmtId="0" fontId="26" fillId="0" borderId="5" xfId="0" applyFont="1" applyBorder="1" applyAlignment="1">
      <alignment horizontal="center" vertical="top"/>
    </xf>
    <xf numFmtId="0" fontId="26" fillId="0" borderId="7" xfId="0" applyFont="1" applyBorder="1" applyAlignment="1">
      <alignment horizontal="center" vertical="top"/>
    </xf>
    <xf numFmtId="0" fontId="31" fillId="0" borderId="4" xfId="0" applyFont="1" applyBorder="1" applyAlignment="1">
      <alignment horizontal="right" vertical="top"/>
    </xf>
    <xf numFmtId="0" fontId="27" fillId="59" borderId="4" xfId="0" applyFont="1" applyFill="1" applyBorder="1" applyAlignment="1">
      <alignment horizontal="center" vertical="center"/>
    </xf>
    <xf numFmtId="0" fontId="26" fillId="2" borderId="4" xfId="938" applyFont="1" applyFill="1" applyBorder="1" applyAlignment="1">
      <alignment horizontal="right" vertical="center" wrapText="1"/>
    </xf>
    <xf numFmtId="0" fontId="27" fillId="2" borderId="4" xfId="0" applyFont="1" applyFill="1" applyBorder="1"/>
    <xf numFmtId="0" fontId="31" fillId="2" borderId="4" xfId="0" applyFont="1" applyFill="1" applyBorder="1" applyAlignment="1">
      <alignment horizontal="left" vertical="center"/>
    </xf>
    <xf numFmtId="0" fontId="31" fillId="2" borderId="4" xfId="0" applyFont="1" applyFill="1" applyBorder="1" applyAlignment="1">
      <alignment horizontal="right" vertical="top"/>
    </xf>
    <xf numFmtId="0" fontId="26" fillId="2" borderId="4" xfId="0" applyFont="1" applyFill="1" applyBorder="1" applyAlignment="1">
      <alignment horizontal="left" vertical="center" wrapText="1"/>
    </xf>
    <xf numFmtId="0" fontId="26" fillId="0" borderId="5" xfId="0" applyFont="1" applyBorder="1" applyAlignment="1">
      <alignment horizontal="center" vertical="center"/>
    </xf>
    <xf numFmtId="0" fontId="26" fillId="0" borderId="6" xfId="0" applyFont="1" applyBorder="1" applyAlignment="1">
      <alignment horizontal="center" vertical="center"/>
    </xf>
    <xf numFmtId="0" fontId="26" fillId="0" borderId="7" xfId="0" applyFont="1" applyBorder="1" applyAlignment="1">
      <alignment horizontal="center" vertical="center"/>
    </xf>
    <xf numFmtId="0" fontId="30" fillId="0" borderId="5" xfId="2430" applyFont="1" applyBorder="1" applyAlignment="1">
      <alignment horizontal="center" vertical="center" wrapText="1" shrinkToFit="1"/>
    </xf>
    <xf numFmtId="0" fontId="30" fillId="0" borderId="6" xfId="2430" applyFont="1" applyBorder="1" applyAlignment="1">
      <alignment horizontal="center" vertical="center" wrapText="1" shrinkToFit="1"/>
    </xf>
    <xf numFmtId="0" fontId="30" fillId="0" borderId="7" xfId="2430" applyFont="1" applyBorder="1" applyAlignment="1">
      <alignment horizontal="center" vertical="center" wrapText="1" shrinkToFit="1"/>
    </xf>
    <xf numFmtId="14" fontId="30" fillId="0" borderId="5" xfId="2430" applyNumberFormat="1" applyFont="1" applyBorder="1" applyAlignment="1">
      <alignment horizontal="center" vertical="center" wrapText="1" shrinkToFit="1"/>
    </xf>
    <xf numFmtId="169" fontId="32" fillId="0" borderId="5" xfId="0" applyNumberFormat="1" applyFont="1" applyBorder="1" applyAlignment="1">
      <alignment horizontal="center" vertical="center" wrapText="1"/>
    </xf>
    <xf numFmtId="169" fontId="32" fillId="0" borderId="6" xfId="0" applyNumberFormat="1" applyFont="1" applyBorder="1" applyAlignment="1">
      <alignment horizontal="center" vertical="center" wrapText="1"/>
    </xf>
    <xf numFmtId="169" fontId="32" fillId="0" borderId="7" xfId="0" applyNumberFormat="1" applyFont="1" applyBorder="1" applyAlignment="1">
      <alignment horizontal="center" vertical="center" wrapText="1"/>
    </xf>
    <xf numFmtId="0" fontId="26" fillId="2" borderId="4" xfId="0" applyFont="1" applyFill="1" applyBorder="1" applyAlignment="1">
      <alignment horizontal="left"/>
    </xf>
    <xf numFmtId="0" fontId="26" fillId="0" borderId="4" xfId="0" applyFont="1" applyBorder="1" applyAlignment="1">
      <alignment horizontal="center" vertical="center"/>
    </xf>
    <xf numFmtId="169" fontId="31" fillId="0" borderId="4" xfId="2430" applyNumberFormat="1" applyFont="1" applyBorder="1" applyAlignment="1">
      <alignment horizontal="center" vertical="center" wrapText="1" shrinkToFit="1"/>
    </xf>
    <xf numFmtId="2" fontId="24" fillId="10" borderId="24" xfId="170" applyNumberFormat="1" applyFont="1" applyFill="1" applyBorder="1" applyAlignment="1">
      <alignment horizontal="center" vertical="center" wrapText="1"/>
    </xf>
    <xf numFmtId="0" fontId="20" fillId="2" borderId="24" xfId="170" applyFont="1" applyFill="1" applyBorder="1" applyAlignment="1">
      <alignment horizontal="center" vertical="center" wrapText="1"/>
    </xf>
    <xf numFmtId="0" fontId="152" fillId="2" borderId="39" xfId="170" applyFont="1" applyFill="1" applyBorder="1" applyAlignment="1">
      <alignment horizontal="center" vertical="center" wrapText="1"/>
    </xf>
    <xf numFmtId="0" fontId="152" fillId="2" borderId="41" xfId="170" applyFont="1" applyFill="1" applyBorder="1" applyAlignment="1">
      <alignment horizontal="center" vertical="center" wrapText="1"/>
    </xf>
    <xf numFmtId="0" fontId="152" fillId="2" borderId="40" xfId="170" applyFont="1" applyFill="1" applyBorder="1" applyAlignment="1">
      <alignment horizontal="center" vertical="center" wrapText="1"/>
    </xf>
    <xf numFmtId="0" fontId="21" fillId="2" borderId="24" xfId="170" applyFont="1" applyFill="1" applyBorder="1" applyAlignment="1">
      <alignment horizontal="center" vertical="center" wrapText="1"/>
    </xf>
    <xf numFmtId="0" fontId="22" fillId="2" borderId="24" xfId="170" applyFont="1" applyFill="1" applyBorder="1" applyAlignment="1">
      <alignment horizontal="center" vertical="center" wrapText="1"/>
    </xf>
    <xf numFmtId="0" fontId="24" fillId="2" borderId="24" xfId="170" applyFont="1" applyFill="1" applyBorder="1" applyAlignment="1">
      <alignment horizontal="center" vertical="center" wrapText="1"/>
    </xf>
    <xf numFmtId="0" fontId="20" fillId="2" borderId="8" xfId="170" applyFont="1" applyFill="1" applyBorder="1" applyAlignment="1">
      <alignment horizontal="center" vertical="center" wrapText="1"/>
    </xf>
    <xf numFmtId="0" fontId="20" fillId="2" borderId="9" xfId="170" applyFont="1" applyFill="1" applyBorder="1" applyAlignment="1">
      <alignment horizontal="center" vertical="center" wrapText="1"/>
    </xf>
    <xf numFmtId="17" fontId="22" fillId="2" borderId="43" xfId="170" applyNumberFormat="1" applyFont="1" applyFill="1" applyBorder="1" applyAlignment="1">
      <alignment horizontal="center" vertical="center" wrapText="1"/>
    </xf>
    <xf numFmtId="0" fontId="22" fillId="2" borderId="35" xfId="170" applyFont="1" applyFill="1" applyBorder="1" applyAlignment="1">
      <alignment horizontal="center" vertical="center" wrapText="1"/>
    </xf>
    <xf numFmtId="0" fontId="22" fillId="2" borderId="42" xfId="170" applyFont="1" applyFill="1" applyBorder="1" applyAlignment="1">
      <alignment horizontal="center" vertical="center" wrapText="1"/>
    </xf>
    <xf numFmtId="0" fontId="157" fillId="2" borderId="39" xfId="170" applyFont="1" applyFill="1" applyBorder="1" applyAlignment="1">
      <alignment horizontal="center" vertical="center" wrapText="1"/>
    </xf>
    <xf numFmtId="0" fontId="157" fillId="2" borderId="40" xfId="170" applyFont="1" applyFill="1" applyBorder="1" applyAlignment="1">
      <alignment horizontal="center" vertical="center" wrapText="1"/>
    </xf>
    <xf numFmtId="2" fontId="8" fillId="2" borderId="4" xfId="0" applyNumberFormat="1" applyFont="1" applyFill="1" applyBorder="1" applyAlignment="1">
      <alignment horizontal="center" vertical="center"/>
    </xf>
    <xf numFmtId="0" fontId="8" fillId="2" borderId="4" xfId="0" applyFont="1" applyFill="1" applyBorder="1" applyAlignment="1">
      <alignment horizontal="center" vertical="center"/>
    </xf>
    <xf numFmtId="0" fontId="7" fillId="2" borderId="8"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2" borderId="4" xfId="0" applyFont="1" applyFill="1" applyBorder="1" applyAlignment="1">
      <alignment horizontal="center" vertical="center" wrapText="1"/>
    </xf>
    <xf numFmtId="2" fontId="8" fillId="0" borderId="8" xfId="0" applyNumberFormat="1" applyFont="1" applyBorder="1" applyAlignment="1">
      <alignment horizontal="center" vertical="center"/>
    </xf>
    <xf numFmtId="2" fontId="8" fillId="0" borderId="9" xfId="0" applyNumberFormat="1" applyFont="1" applyBorder="1" applyAlignment="1">
      <alignment horizontal="center" vertical="center"/>
    </xf>
    <xf numFmtId="2" fontId="8" fillId="0" borderId="4" xfId="0" applyNumberFormat="1" applyFont="1" applyBorder="1" applyAlignment="1">
      <alignment horizontal="center" vertical="center"/>
    </xf>
    <xf numFmtId="0" fontId="8" fillId="0" borderId="4" xfId="0" applyFont="1" applyBorder="1" applyAlignment="1">
      <alignment horizontal="center" vertical="center"/>
    </xf>
    <xf numFmtId="2" fontId="8" fillId="2" borderId="8" xfId="0" applyNumberFormat="1" applyFont="1" applyFill="1" applyBorder="1" applyAlignment="1">
      <alignment horizontal="center" vertical="center"/>
    </xf>
    <xf numFmtId="2" fontId="8" fillId="2" borderId="10" xfId="0" applyNumberFormat="1" applyFont="1" applyFill="1" applyBorder="1" applyAlignment="1">
      <alignment horizontal="center" vertical="center"/>
    </xf>
    <xf numFmtId="2" fontId="8" fillId="2" borderId="9" xfId="0" applyNumberFormat="1" applyFont="1" applyFill="1" applyBorder="1" applyAlignment="1">
      <alignment horizontal="center" vertical="center"/>
    </xf>
    <xf numFmtId="10" fontId="8" fillId="2" borderId="4" xfId="2" applyNumberFormat="1" applyFont="1" applyFill="1" applyBorder="1" applyAlignment="1">
      <alignment horizontal="center" vertical="center"/>
    </xf>
    <xf numFmtId="10" fontId="8" fillId="2" borderId="4" xfId="0" applyNumberFormat="1" applyFont="1" applyFill="1" applyBorder="1" applyAlignment="1">
      <alignment horizontal="center" vertical="center"/>
    </xf>
    <xf numFmtId="2" fontId="7" fillId="2" borderId="4" xfId="0" applyNumberFormat="1" applyFont="1" applyFill="1" applyBorder="1" applyAlignment="1">
      <alignment horizontal="center" vertical="center" wrapText="1" shrinkToFit="1"/>
    </xf>
    <xf numFmtId="0" fontId="11" fillId="2" borderId="4" xfId="0" applyFont="1" applyFill="1" applyBorder="1" applyAlignment="1">
      <alignment horizontal="center" vertical="center"/>
    </xf>
    <xf numFmtId="10" fontId="8" fillId="0" borderId="4" xfId="0" applyNumberFormat="1" applyFont="1" applyBorder="1" applyAlignment="1">
      <alignment horizontal="center" vertical="center"/>
    </xf>
    <xf numFmtId="10" fontId="8" fillId="0" borderId="4" xfId="2" applyNumberFormat="1" applyFont="1" applyFill="1" applyBorder="1" applyAlignment="1">
      <alignment horizontal="center" vertical="center"/>
    </xf>
    <xf numFmtId="10" fontId="8" fillId="2" borderId="8" xfId="0" applyNumberFormat="1" applyFont="1" applyFill="1" applyBorder="1" applyAlignment="1">
      <alignment horizontal="center" vertical="center"/>
    </xf>
    <xf numFmtId="10" fontId="8" fillId="2" borderId="10" xfId="0" applyNumberFormat="1" applyFont="1" applyFill="1" applyBorder="1" applyAlignment="1">
      <alignment horizontal="center" vertical="center"/>
    </xf>
    <xf numFmtId="10" fontId="8" fillId="2" borderId="9" xfId="0" applyNumberFormat="1" applyFont="1" applyFill="1" applyBorder="1" applyAlignment="1">
      <alignment horizontal="center" vertical="center"/>
    </xf>
    <xf numFmtId="2" fontId="8" fillId="2" borderId="4" xfId="0" applyNumberFormat="1" applyFont="1" applyFill="1" applyBorder="1" applyAlignment="1">
      <alignment horizontal="center" vertical="center" wrapText="1"/>
    </xf>
    <xf numFmtId="2" fontId="8" fillId="0" borderId="10" xfId="0" applyNumberFormat="1" applyFont="1" applyBorder="1" applyAlignment="1">
      <alignment horizontal="center" vertical="center"/>
    </xf>
    <xf numFmtId="2" fontId="8" fillId="0" borderId="4" xfId="0" applyNumberFormat="1" applyFont="1" applyBorder="1" applyAlignment="1">
      <alignment horizontal="center" vertical="center" wrapText="1"/>
    </xf>
    <xf numFmtId="2" fontId="7" fillId="2" borderId="4" xfId="0" applyNumberFormat="1" applyFont="1" applyFill="1" applyBorder="1" applyAlignment="1">
      <alignment horizontal="center" vertical="center" wrapText="1"/>
    </xf>
    <xf numFmtId="0" fontId="8" fillId="2" borderId="4" xfId="0" applyFont="1" applyFill="1" applyBorder="1" applyAlignment="1">
      <alignment horizontal="center" vertical="center" wrapText="1"/>
    </xf>
    <xf numFmtId="0" fontId="7" fillId="8" borderId="4" xfId="0" applyFont="1" applyFill="1" applyBorder="1" applyAlignment="1">
      <alignment horizontal="center" vertical="center" wrapText="1"/>
    </xf>
    <xf numFmtId="1" fontId="8" fillId="8" borderId="4" xfId="2430" applyNumberFormat="1" applyFont="1" applyFill="1" applyBorder="1" applyAlignment="1">
      <alignment horizontal="center" vertical="center" wrapText="1"/>
    </xf>
    <xf numFmtId="2" fontId="8" fillId="8" borderId="4" xfId="0" applyNumberFormat="1" applyFont="1" applyFill="1" applyBorder="1" applyAlignment="1">
      <alignment horizontal="center" vertical="center" wrapText="1"/>
    </xf>
    <xf numFmtId="2" fontId="8" fillId="8" borderId="4" xfId="2720" applyNumberFormat="1" applyFont="1" applyFill="1" applyBorder="1" applyAlignment="1">
      <alignment horizontal="center" vertical="center" wrapText="1"/>
    </xf>
    <xf numFmtId="1" fontId="8" fillId="8" borderId="4" xfId="1014" applyNumberFormat="1" applyFont="1" applyFill="1" applyBorder="1" applyAlignment="1">
      <alignment horizontal="center" vertical="center" wrapText="1"/>
    </xf>
    <xf numFmtId="0" fontId="8" fillId="8" borderId="4" xfId="0" applyFont="1" applyFill="1" applyBorder="1" applyAlignment="1">
      <alignment horizontal="center" vertical="center" wrapText="1"/>
    </xf>
    <xf numFmtId="169" fontId="7" fillId="0" borderId="4" xfId="2430" applyNumberFormat="1" applyFont="1" applyBorder="1" applyAlignment="1">
      <alignment horizontal="center" vertical="center" wrapText="1" shrinkToFit="1"/>
    </xf>
    <xf numFmtId="169" fontId="8" fillId="2" borderId="8" xfId="0" applyNumberFormat="1" applyFont="1" applyFill="1" applyBorder="1" applyAlignment="1">
      <alignment horizontal="center" vertical="center"/>
    </xf>
    <xf numFmtId="169" fontId="8" fillId="2" borderId="9" xfId="0" applyNumberFormat="1" applyFont="1" applyFill="1" applyBorder="1" applyAlignment="1">
      <alignment horizontal="center" vertical="center"/>
    </xf>
    <xf numFmtId="169" fontId="7" fillId="2" borderId="4" xfId="2430" applyNumberFormat="1" applyFont="1" applyFill="1" applyBorder="1" applyAlignment="1">
      <alignment horizontal="center" vertical="center" wrapText="1" shrinkToFit="1"/>
    </xf>
    <xf numFmtId="169" fontId="7" fillId="2" borderId="4" xfId="0" applyNumberFormat="1" applyFont="1" applyFill="1" applyBorder="1" applyAlignment="1">
      <alignment horizontal="center" vertical="center" wrapText="1" shrinkToFit="1"/>
    </xf>
    <xf numFmtId="2" fontId="8" fillId="8" borderId="4" xfId="0" applyNumberFormat="1" applyFont="1" applyFill="1" applyBorder="1" applyAlignment="1">
      <alignment horizontal="center" vertical="center"/>
    </xf>
    <xf numFmtId="1" fontId="8" fillId="8" borderId="4" xfId="0" applyNumberFormat="1" applyFont="1" applyFill="1" applyBorder="1" applyAlignment="1">
      <alignment horizontal="center" vertical="center" wrapText="1"/>
    </xf>
    <xf numFmtId="14" fontId="8" fillId="8" borderId="4" xfId="0" applyNumberFormat="1" applyFont="1" applyFill="1" applyBorder="1" applyAlignment="1">
      <alignment horizontal="center" vertical="center" wrapText="1"/>
    </xf>
    <xf numFmtId="2" fontId="7" fillId="8" borderId="4" xfId="0" applyNumberFormat="1" applyFont="1" applyFill="1" applyBorder="1" applyAlignment="1">
      <alignment horizontal="center" vertical="center" wrapText="1"/>
    </xf>
    <xf numFmtId="0" fontId="7" fillId="8" borderId="4" xfId="0" applyFont="1" applyFill="1" applyBorder="1" applyAlignment="1">
      <alignment horizontal="center" vertical="center"/>
    </xf>
    <xf numFmtId="0" fontId="8" fillId="8" borderId="4" xfId="0" applyFont="1" applyFill="1" applyBorder="1" applyAlignment="1">
      <alignment horizontal="center" vertical="center"/>
    </xf>
    <xf numFmtId="14" fontId="8" fillId="8" borderId="4" xfId="0" applyNumberFormat="1" applyFont="1" applyFill="1" applyBorder="1" applyAlignment="1">
      <alignment horizontal="center" vertical="center"/>
    </xf>
    <xf numFmtId="14" fontId="18" fillId="8" borderId="4" xfId="0" applyNumberFormat="1" applyFont="1" applyFill="1" applyBorder="1" applyAlignment="1">
      <alignment horizontal="center" vertical="center" wrapText="1"/>
    </xf>
    <xf numFmtId="0" fontId="18" fillId="8" borderId="4" xfId="0" applyFont="1" applyFill="1" applyBorder="1" applyAlignment="1">
      <alignment horizontal="center" vertical="center" wrapText="1"/>
    </xf>
    <xf numFmtId="14" fontId="7" fillId="8" borderId="4" xfId="0" applyNumberFormat="1" applyFont="1" applyFill="1" applyBorder="1" applyAlignment="1">
      <alignment horizontal="center" vertical="center"/>
    </xf>
    <xf numFmtId="14" fontId="8" fillId="8" borderId="8" xfId="0" applyNumberFormat="1" applyFont="1" applyFill="1" applyBorder="1" applyAlignment="1">
      <alignment horizontal="center" vertical="center" wrapText="1"/>
    </xf>
    <xf numFmtId="14" fontId="8" fillId="8" borderId="10" xfId="0" applyNumberFormat="1" applyFont="1" applyFill="1" applyBorder="1" applyAlignment="1">
      <alignment horizontal="center" vertical="center" wrapText="1"/>
    </xf>
    <xf numFmtId="14" fontId="8" fillId="8" borderId="9" xfId="0" applyNumberFormat="1" applyFont="1" applyFill="1" applyBorder="1" applyAlignment="1">
      <alignment horizontal="center" vertical="center" wrapText="1"/>
    </xf>
    <xf numFmtId="170" fontId="8" fillId="8" borderId="4" xfId="0" applyNumberFormat="1" applyFont="1" applyFill="1" applyBorder="1" applyAlignment="1">
      <alignment horizontal="center" vertical="center"/>
    </xf>
    <xf numFmtId="2" fontId="8" fillId="8" borderId="8" xfId="0" applyNumberFormat="1" applyFont="1" applyFill="1" applyBorder="1" applyAlignment="1">
      <alignment horizontal="center" vertical="center" wrapText="1"/>
    </xf>
    <xf numFmtId="2" fontId="8" fillId="8" borderId="9" xfId="0" applyNumberFormat="1" applyFont="1" applyFill="1" applyBorder="1" applyAlignment="1">
      <alignment horizontal="center" vertical="center" wrapText="1"/>
    </xf>
    <xf numFmtId="0" fontId="8" fillId="8" borderId="8" xfId="0" applyFont="1" applyFill="1" applyBorder="1" applyAlignment="1">
      <alignment horizontal="center" vertical="center" wrapText="1"/>
    </xf>
    <xf numFmtId="0" fontId="8" fillId="8" borderId="10" xfId="0" applyFont="1" applyFill="1" applyBorder="1" applyAlignment="1">
      <alignment horizontal="center" vertical="center" wrapText="1"/>
    </xf>
    <xf numFmtId="0" fontId="8" fillId="8" borderId="9" xfId="0" applyFont="1" applyFill="1" applyBorder="1" applyAlignment="1">
      <alignment horizontal="center" vertical="center" wrapText="1"/>
    </xf>
    <xf numFmtId="2" fontId="8" fillId="8" borderId="10" xfId="0" applyNumberFormat="1" applyFont="1" applyFill="1" applyBorder="1" applyAlignment="1">
      <alignment horizontal="center" vertical="center" wrapText="1"/>
    </xf>
    <xf numFmtId="2" fontId="8" fillId="2" borderId="4" xfId="2720" applyNumberFormat="1" applyFont="1" applyFill="1" applyBorder="1" applyAlignment="1">
      <alignment horizontal="center" vertical="center" wrapText="1"/>
    </xf>
    <xf numFmtId="2" fontId="8" fillId="2" borderId="4" xfId="1014" applyNumberFormat="1" applyFont="1" applyFill="1" applyBorder="1" applyAlignment="1">
      <alignment horizontal="center" vertical="center"/>
    </xf>
    <xf numFmtId="2" fontId="7" fillId="2" borderId="4" xfId="0" applyNumberFormat="1" applyFont="1" applyFill="1" applyBorder="1" applyAlignment="1">
      <alignment horizontal="center" vertical="center"/>
    </xf>
    <xf numFmtId="2" fontId="8" fillId="2" borderId="4" xfId="2430" applyNumberFormat="1" applyFont="1" applyFill="1" applyBorder="1" applyAlignment="1">
      <alignment horizontal="center" vertical="center" wrapText="1"/>
    </xf>
    <xf numFmtId="2" fontId="8" fillId="3" borderId="4" xfId="0" applyNumberFormat="1" applyFont="1" applyFill="1" applyBorder="1" applyAlignment="1">
      <alignment horizontal="center" vertical="center"/>
    </xf>
    <xf numFmtId="0" fontId="8" fillId="3" borderId="4" xfId="0" applyFont="1" applyFill="1" applyBorder="1" applyAlignment="1">
      <alignment horizontal="center" vertical="center"/>
    </xf>
    <xf numFmtId="0" fontId="7" fillId="0" borderId="4" xfId="2430" applyFont="1" applyBorder="1" applyAlignment="1">
      <alignment horizontal="center" vertical="center" wrapText="1" shrinkToFit="1"/>
    </xf>
    <xf numFmtId="2" fontId="8" fillId="3" borderId="4" xfId="0" applyNumberFormat="1" applyFont="1" applyFill="1" applyBorder="1" applyAlignment="1">
      <alignment horizontal="center" vertical="center" wrapText="1"/>
    </xf>
    <xf numFmtId="0" fontId="8" fillId="3" borderId="4" xfId="0" applyFont="1" applyFill="1" applyBorder="1" applyAlignment="1">
      <alignment horizontal="center" vertical="center" wrapText="1"/>
    </xf>
    <xf numFmtId="2" fontId="7" fillId="3" borderId="4" xfId="0" applyNumberFormat="1" applyFont="1" applyFill="1" applyBorder="1" applyAlignment="1">
      <alignment horizontal="center" vertical="center"/>
    </xf>
    <xf numFmtId="0" fontId="7" fillId="3" borderId="4" xfId="0" applyFont="1" applyFill="1" applyBorder="1" applyAlignment="1">
      <alignment horizontal="center" vertical="center"/>
    </xf>
    <xf numFmtId="2" fontId="8" fillId="3" borderId="4" xfId="2430" applyNumberFormat="1" applyFont="1" applyFill="1" applyBorder="1" applyAlignment="1">
      <alignment horizontal="center" vertical="center" wrapText="1"/>
    </xf>
    <xf numFmtId="2" fontId="8" fillId="3" borderId="4" xfId="2720" applyNumberFormat="1" applyFont="1" applyFill="1" applyBorder="1" applyAlignment="1">
      <alignment horizontal="center" vertical="center" wrapText="1"/>
    </xf>
    <xf numFmtId="2" fontId="8" fillId="3" borderId="4" xfId="1014" applyNumberFormat="1" applyFont="1" applyFill="1" applyBorder="1" applyAlignment="1">
      <alignment horizontal="center" vertical="center"/>
    </xf>
    <xf numFmtId="2" fontId="8" fillId="3" borderId="8" xfId="2393" applyNumberFormat="1" applyFont="1" applyFill="1" applyBorder="1" applyAlignment="1">
      <alignment horizontal="center" vertical="center"/>
    </xf>
    <xf numFmtId="2" fontId="8" fillId="3" borderId="10" xfId="2393" applyNumberFormat="1" applyFont="1" applyFill="1" applyBorder="1" applyAlignment="1">
      <alignment horizontal="center" vertical="center"/>
    </xf>
    <xf numFmtId="2" fontId="8" fillId="3" borderId="9" xfId="2393" applyNumberFormat="1" applyFont="1" applyFill="1" applyBorder="1" applyAlignment="1">
      <alignment horizontal="center" vertical="center"/>
    </xf>
    <xf numFmtId="2" fontId="8" fillId="3" borderId="8" xfId="2393" applyNumberFormat="1" applyFont="1" applyFill="1" applyBorder="1" applyAlignment="1">
      <alignment horizontal="center" vertical="center" wrapText="1"/>
    </xf>
    <xf numFmtId="2" fontId="8" fillId="3" borderId="10" xfId="2393" applyNumberFormat="1" applyFont="1" applyFill="1" applyBorder="1" applyAlignment="1">
      <alignment horizontal="center" vertical="center" wrapText="1"/>
    </xf>
    <xf numFmtId="2" fontId="8" fillId="3" borderId="9" xfId="2393" applyNumberFormat="1" applyFont="1" applyFill="1" applyBorder="1" applyAlignment="1">
      <alignment horizontal="center" vertical="center" wrapText="1"/>
    </xf>
    <xf numFmtId="2" fontId="8" fillId="3" borderId="8" xfId="0" applyNumberFormat="1" applyFont="1" applyFill="1" applyBorder="1" applyAlignment="1">
      <alignment horizontal="center" vertical="center"/>
    </xf>
    <xf numFmtId="0" fontId="8" fillId="3" borderId="9" xfId="0" applyFont="1" applyFill="1" applyBorder="1" applyAlignment="1">
      <alignment horizontal="center" vertical="center"/>
    </xf>
    <xf numFmtId="0" fontId="7" fillId="3" borderId="4" xfId="0" applyFont="1" applyFill="1" applyBorder="1" applyAlignment="1">
      <alignment horizontal="center" vertical="center" wrapText="1"/>
    </xf>
    <xf numFmtId="0" fontId="7" fillId="2" borderId="4" xfId="0" applyFont="1" applyFill="1" applyBorder="1" applyAlignment="1">
      <alignment horizontal="center" vertical="center"/>
    </xf>
    <xf numFmtId="2" fontId="8" fillId="5" borderId="4" xfId="0" applyNumberFormat="1" applyFont="1" applyFill="1" applyBorder="1" applyAlignment="1">
      <alignment horizontal="center" vertical="center"/>
    </xf>
    <xf numFmtId="2" fontId="8" fillId="2" borderId="8" xfId="0" applyNumberFormat="1" applyFont="1" applyFill="1" applyBorder="1" applyAlignment="1">
      <alignment horizontal="center" vertical="center" wrapText="1"/>
    </xf>
    <xf numFmtId="2" fontId="8" fillId="2" borderId="10" xfId="0" applyNumberFormat="1" applyFont="1" applyFill="1" applyBorder="1" applyAlignment="1">
      <alignment horizontal="center" vertical="center" wrapText="1"/>
    </xf>
    <xf numFmtId="2" fontId="8" fillId="2" borderId="9" xfId="0" applyNumberFormat="1" applyFont="1" applyFill="1" applyBorder="1" applyAlignment="1">
      <alignment horizontal="center" vertical="center" wrapText="1"/>
    </xf>
    <xf numFmtId="2" fontId="8" fillId="2" borderId="8" xfId="2393" applyNumberFormat="1" applyFont="1" applyFill="1" applyBorder="1" applyAlignment="1">
      <alignment horizontal="center" vertical="center"/>
    </xf>
    <xf numFmtId="2" fontId="8" fillId="2" borderId="10" xfId="2393" applyNumberFormat="1" applyFont="1" applyFill="1" applyBorder="1" applyAlignment="1">
      <alignment horizontal="center" vertical="center"/>
    </xf>
    <xf numFmtId="2" fontId="8" fillId="2" borderId="9" xfId="2393" applyNumberFormat="1" applyFont="1" applyFill="1" applyBorder="1" applyAlignment="1">
      <alignment horizontal="center" vertical="center"/>
    </xf>
    <xf numFmtId="2" fontId="8" fillId="2" borderId="4" xfId="2393" applyNumberFormat="1" applyFont="1" applyFill="1" applyBorder="1" applyAlignment="1">
      <alignment horizontal="center" vertical="center" wrapText="1"/>
    </xf>
    <xf numFmtId="0" fontId="7" fillId="0" borderId="4" xfId="0" applyFont="1" applyBorder="1" applyAlignment="1">
      <alignment horizontal="center" vertical="center" wrapText="1"/>
    </xf>
    <xf numFmtId="2" fontId="7" fillId="2" borderId="4" xfId="2430" applyNumberFormat="1" applyFont="1" applyFill="1" applyBorder="1" applyAlignment="1">
      <alignment horizontal="center" vertical="center" wrapText="1" shrinkToFit="1"/>
    </xf>
    <xf numFmtId="0" fontId="8" fillId="2" borderId="8" xfId="0" applyFont="1" applyFill="1" applyBorder="1" applyAlignment="1">
      <alignment horizontal="center" vertical="center"/>
    </xf>
    <xf numFmtId="0" fontId="8" fillId="2" borderId="9" xfId="0" applyFont="1" applyFill="1" applyBorder="1" applyAlignment="1">
      <alignment horizontal="center" vertical="center"/>
    </xf>
    <xf numFmtId="1" fontId="8" fillId="2" borderId="4" xfId="170" applyNumberFormat="1" applyFont="1" applyFill="1" applyBorder="1" applyAlignment="1">
      <alignment horizontal="center" vertical="center" wrapText="1"/>
    </xf>
    <xf numFmtId="0" fontId="8" fillId="2" borderId="4" xfId="0" applyFont="1" applyFill="1" applyBorder="1"/>
    <xf numFmtId="0" fontId="7" fillId="2" borderId="4" xfId="0" applyFont="1" applyFill="1" applyBorder="1" applyAlignment="1">
      <alignment horizontal="right" vertical="top"/>
    </xf>
    <xf numFmtId="0" fontId="7" fillId="6" borderId="4" xfId="0" applyFont="1" applyFill="1" applyBorder="1" applyAlignment="1">
      <alignment horizontal="right" vertical="top"/>
    </xf>
    <xf numFmtId="0" fontId="7" fillId="7" borderId="4" xfId="0" applyFont="1" applyFill="1" applyBorder="1" applyAlignment="1">
      <alignment horizontal="right" vertical="top"/>
    </xf>
    <xf numFmtId="0" fontId="7" fillId="2" borderId="4" xfId="0" applyFont="1" applyFill="1" applyBorder="1" applyAlignment="1">
      <alignment horizontal="left" vertical="center"/>
    </xf>
    <xf numFmtId="1" fontId="8" fillId="2" borderId="4" xfId="1014" applyNumberFormat="1" applyFont="1" applyFill="1" applyBorder="1" applyAlignment="1">
      <alignment horizontal="center" vertical="center"/>
    </xf>
    <xf numFmtId="0" fontId="7" fillId="2" borderId="4" xfId="0" applyFont="1" applyFill="1" applyBorder="1" applyAlignment="1">
      <alignment horizontal="center" vertical="top"/>
    </xf>
    <xf numFmtId="0" fontId="8" fillId="0" borderId="4" xfId="0" applyFont="1" applyBorder="1" applyAlignment="1">
      <alignment horizontal="center" vertical="center" wrapText="1"/>
    </xf>
    <xf numFmtId="0" fontId="7" fillId="2" borderId="4" xfId="0" applyFont="1" applyFill="1" applyBorder="1" applyAlignment="1">
      <alignment horizontal="right" vertical="top" wrapText="1"/>
    </xf>
    <xf numFmtId="0" fontId="8" fillId="2" borderId="10" xfId="0" applyFont="1" applyFill="1" applyBorder="1" applyAlignment="1">
      <alignment horizontal="center" vertical="center"/>
    </xf>
    <xf numFmtId="1" fontId="8" fillId="2" borderId="4" xfId="2720" applyNumberFormat="1" applyFont="1" applyFill="1" applyBorder="1" applyAlignment="1">
      <alignment horizontal="center" vertical="center" wrapText="1"/>
    </xf>
    <xf numFmtId="1" fontId="8" fillId="2" borderId="4" xfId="2430" applyNumberFormat="1" applyFont="1" applyFill="1" applyBorder="1" applyAlignment="1">
      <alignment horizontal="center" vertical="center" wrapText="1"/>
    </xf>
    <xf numFmtId="0" fontId="7" fillId="2" borderId="4" xfId="0" applyFont="1" applyFill="1" applyBorder="1" applyAlignment="1">
      <alignment horizontal="left"/>
    </xf>
    <xf numFmtId="0" fontId="7" fillId="4" borderId="4" xfId="0" applyFont="1" applyFill="1" applyBorder="1" applyAlignment="1">
      <alignment horizontal="left" vertical="center"/>
    </xf>
    <xf numFmtId="0" fontId="7" fillId="0" borderId="4" xfId="0" applyFont="1" applyBorder="1" applyAlignment="1">
      <alignment horizontal="left" vertical="center"/>
    </xf>
    <xf numFmtId="0" fontId="7" fillId="0" borderId="4" xfId="0" applyFont="1" applyBorder="1" applyAlignment="1">
      <alignment horizontal="right" vertical="top" wrapText="1"/>
    </xf>
    <xf numFmtId="0" fontId="13" fillId="0" borderId="4" xfId="0" applyFont="1" applyBorder="1" applyAlignment="1">
      <alignment horizontal="left" vertical="center"/>
    </xf>
    <xf numFmtId="0" fontId="7" fillId="2" borderId="4" xfId="0" applyFont="1" applyFill="1" applyBorder="1" applyAlignment="1">
      <alignment horizontal="left" vertical="center" wrapText="1"/>
    </xf>
    <xf numFmtId="0" fontId="7" fillId="2" borderId="4" xfId="938" applyFont="1" applyFill="1" applyBorder="1" applyAlignment="1">
      <alignment horizontal="right" vertical="center" wrapText="1"/>
    </xf>
    <xf numFmtId="0" fontId="10" fillId="9" borderId="4" xfId="2430" applyFont="1" applyFill="1" applyBorder="1" applyAlignment="1">
      <alignment horizontal="center" vertical="center" wrapText="1" shrinkToFit="1"/>
    </xf>
    <xf numFmtId="0" fontId="10" fillId="9" borderId="5" xfId="2430" applyFont="1" applyFill="1" applyBorder="1" applyAlignment="1">
      <alignment horizontal="center" vertical="center" wrapText="1" shrinkToFit="1"/>
    </xf>
    <xf numFmtId="0" fontId="10" fillId="9" borderId="6" xfId="2430" applyFont="1" applyFill="1" applyBorder="1" applyAlignment="1">
      <alignment horizontal="center" vertical="center" wrapText="1" shrinkToFit="1"/>
    </xf>
    <xf numFmtId="0" fontId="10" fillId="9" borderId="7" xfId="2430" applyFont="1" applyFill="1" applyBorder="1" applyAlignment="1">
      <alignment horizontal="center" vertical="center" wrapText="1" shrinkToFit="1"/>
    </xf>
    <xf numFmtId="1" fontId="7" fillId="2" borderId="4" xfId="0" applyNumberFormat="1" applyFont="1" applyFill="1" applyBorder="1" applyAlignment="1">
      <alignment horizontal="center" vertical="center"/>
    </xf>
    <xf numFmtId="1" fontId="7" fillId="2" borderId="5" xfId="0" applyNumberFormat="1" applyFont="1" applyFill="1" applyBorder="1" applyAlignment="1">
      <alignment horizontal="center" vertical="center"/>
    </xf>
    <xf numFmtId="1" fontId="7" fillId="2" borderId="7" xfId="0" applyNumberFormat="1" applyFont="1" applyFill="1" applyBorder="1" applyAlignment="1">
      <alignment horizontal="center" vertical="center"/>
    </xf>
    <xf numFmtId="1" fontId="7" fillId="0" borderId="5" xfId="0" applyNumberFormat="1" applyFont="1" applyBorder="1" applyAlignment="1">
      <alignment horizontal="center" vertical="center"/>
    </xf>
    <xf numFmtId="1" fontId="7" fillId="0" borderId="6" xfId="0" applyNumberFormat="1" applyFont="1" applyBorder="1" applyAlignment="1">
      <alignment horizontal="center" vertical="center"/>
    </xf>
    <xf numFmtId="1" fontId="7" fillId="0" borderId="7" xfId="0" applyNumberFormat="1" applyFont="1" applyBorder="1" applyAlignment="1">
      <alignment horizontal="center" vertical="center"/>
    </xf>
    <xf numFmtId="0" fontId="7" fillId="8" borderId="4" xfId="2430" applyFont="1" applyFill="1" applyBorder="1" applyAlignment="1">
      <alignment horizontal="center" vertical="center" wrapText="1" shrinkToFit="1"/>
    </xf>
    <xf numFmtId="1" fontId="7" fillId="2" borderId="4" xfId="0" applyNumberFormat="1" applyFont="1" applyFill="1" applyBorder="1" applyAlignment="1">
      <alignment horizontal="center" vertical="center" wrapText="1"/>
    </xf>
    <xf numFmtId="0" fontId="0" fillId="0" borderId="0" xfId="0" applyAlignment="1">
      <alignment horizontal="center"/>
    </xf>
    <xf numFmtId="0" fontId="111" fillId="0" borderId="45" xfId="0" applyFont="1" applyBorder="1" applyAlignment="1">
      <alignment horizontal="center" vertical="center" wrapText="1"/>
    </xf>
    <xf numFmtId="0" fontId="111" fillId="0" borderId="45" xfId="0" applyFont="1" applyBorder="1" applyAlignment="1">
      <alignment vertical="center" wrapText="1"/>
    </xf>
  </cellXfs>
  <cellStyles count="5997">
    <cellStyle name=" 1" xfId="3"/>
    <cellStyle name=" 1 2" xfId="4"/>
    <cellStyle name="20% - Accent1 2" xfId="5"/>
    <cellStyle name="20% - Accent1 2 2" xfId="2970"/>
    <cellStyle name="20% - Accent1 2 2 2" xfId="3063"/>
    <cellStyle name="20% - Accent1 3" xfId="6"/>
    <cellStyle name="20% - Accent1 3 2" xfId="3808"/>
    <cellStyle name="20% - Accent1 4" xfId="7"/>
    <cellStyle name="20% - Accent1 4 2" xfId="3809"/>
    <cellStyle name="20% - Accent2 2" xfId="8"/>
    <cellStyle name="20% - Accent2 2 2" xfId="2971"/>
    <cellStyle name="20% - Accent2 2 2 2" xfId="3064"/>
    <cellStyle name="20% - Accent2 3" xfId="9"/>
    <cellStyle name="20% - Accent2 3 2" xfId="3810"/>
    <cellStyle name="20% - Accent2 4" xfId="10"/>
    <cellStyle name="20% - Accent2 4 2" xfId="3811"/>
    <cellStyle name="20% - Accent3 2" xfId="11"/>
    <cellStyle name="20% - Accent3 2 2" xfId="2972"/>
    <cellStyle name="20% - Accent3 2 2 2" xfId="3065"/>
    <cellStyle name="20% - Accent3 3" xfId="12"/>
    <cellStyle name="20% - Accent3 3 2" xfId="3812"/>
    <cellStyle name="20% - Accent3 4" xfId="13"/>
    <cellStyle name="20% - Accent3 4 2" xfId="3813"/>
    <cellStyle name="20% - Accent4 2" xfId="14"/>
    <cellStyle name="20% - Accent4 2 2" xfId="2973"/>
    <cellStyle name="20% - Accent4 2 2 2" xfId="3066"/>
    <cellStyle name="20% - Accent4 3" xfId="15"/>
    <cellStyle name="20% - Accent4 3 2" xfId="3814"/>
    <cellStyle name="20% - Accent4 4" xfId="16"/>
    <cellStyle name="20% - Accent4 4 2" xfId="3815"/>
    <cellStyle name="20% - Accent5 2" xfId="17"/>
    <cellStyle name="20% - Accent5 2 2" xfId="2974"/>
    <cellStyle name="20% - Accent5 2 2 2" xfId="3067"/>
    <cellStyle name="20% - Accent5 3" xfId="18"/>
    <cellStyle name="20% - Accent5 3 2" xfId="3816"/>
    <cellStyle name="20% - Accent6 2" xfId="19"/>
    <cellStyle name="20% - Accent6 2 2" xfId="2975"/>
    <cellStyle name="20% - Accent6 2 2 2" xfId="3068"/>
    <cellStyle name="20% - Accent6 3" xfId="20"/>
    <cellStyle name="20% - Accent6 3 2" xfId="3817"/>
    <cellStyle name="40% - Accent1 2" xfId="21"/>
    <cellStyle name="40% - Accent1 2 2" xfId="2976"/>
    <cellStyle name="40% - Accent1 2 2 2" xfId="3069"/>
    <cellStyle name="40% - Accent1 3" xfId="22"/>
    <cellStyle name="40% - Accent1 3 2" xfId="3818"/>
    <cellStyle name="40% - Accent2 2" xfId="23"/>
    <cellStyle name="40% - Accent2 2 2" xfId="2977"/>
    <cellStyle name="40% - Accent2 2 2 2" xfId="3070"/>
    <cellStyle name="40% - Accent2 3" xfId="24"/>
    <cellStyle name="40% - Accent2 3 2" xfId="3819"/>
    <cellStyle name="40% - Accent3 2" xfId="25"/>
    <cellStyle name="40% - Accent3 2 2" xfId="2978"/>
    <cellStyle name="40% - Accent3 2 2 2" xfId="3071"/>
    <cellStyle name="40% - Accent3 3" xfId="26"/>
    <cellStyle name="40% - Accent3 3 2" xfId="3820"/>
    <cellStyle name="40% - Accent3 4" xfId="27"/>
    <cellStyle name="40% - Accent3 4 2" xfId="3821"/>
    <cellStyle name="40% - Accent4 2" xfId="28"/>
    <cellStyle name="40% - Accent4 2 2" xfId="2979"/>
    <cellStyle name="40% - Accent4 2 2 2" xfId="3072"/>
    <cellStyle name="40% - Accent4 3" xfId="29"/>
    <cellStyle name="40% - Accent4 3 2" xfId="3822"/>
    <cellStyle name="40% - Accent5 2" xfId="30"/>
    <cellStyle name="40% - Accent5 2 2" xfId="2980"/>
    <cellStyle name="40% - Accent5 2 2 2" xfId="3073"/>
    <cellStyle name="40% - Accent5 3" xfId="31"/>
    <cellStyle name="40% - Accent5 3 2" xfId="3823"/>
    <cellStyle name="40% - Accent6 2" xfId="32"/>
    <cellStyle name="40% - Accent6 2 2" xfId="2981"/>
    <cellStyle name="40% - Accent6 2 2 2" xfId="3074"/>
    <cellStyle name="40% - Accent6 3" xfId="33"/>
    <cellStyle name="40% - Accent6 3 2" xfId="3824"/>
    <cellStyle name="60% - Accent1 2" xfId="34"/>
    <cellStyle name="60% - Accent1 2 2" xfId="2982"/>
    <cellStyle name="60% - Accent1 2 2 2" xfId="3075"/>
    <cellStyle name="60% - Accent1 3" xfId="35"/>
    <cellStyle name="60% - Accent1 3 2" xfId="3825"/>
    <cellStyle name="60% - Accent2 2" xfId="36"/>
    <cellStyle name="60% - Accent2 2 2" xfId="2983"/>
    <cellStyle name="60% - Accent2 2 2 2" xfId="3076"/>
    <cellStyle name="60% - Accent2 3" xfId="37"/>
    <cellStyle name="60% - Accent2 3 2" xfId="3826"/>
    <cellStyle name="60% - Accent3 2" xfId="38"/>
    <cellStyle name="60% - Accent3 2 2" xfId="2984"/>
    <cellStyle name="60% - Accent3 2 2 2" xfId="3077"/>
    <cellStyle name="60% - Accent3 3" xfId="39"/>
    <cellStyle name="60% - Accent3 3 2" xfId="3827"/>
    <cellStyle name="60% - Accent3 4" xfId="40"/>
    <cellStyle name="60% - Accent3 4 2" xfId="3828"/>
    <cellStyle name="60% - Accent4 2" xfId="41"/>
    <cellStyle name="60% - Accent4 2 2" xfId="2985"/>
    <cellStyle name="60% - Accent4 2 2 2" xfId="3078"/>
    <cellStyle name="60% - Accent4 3" xfId="42"/>
    <cellStyle name="60% - Accent4 3 2" xfId="3829"/>
    <cellStyle name="60% - Accent4 4" xfId="43"/>
    <cellStyle name="60% - Accent4 4 2" xfId="3830"/>
    <cellStyle name="60% - Accent5 2" xfId="44"/>
    <cellStyle name="60% - Accent5 2 2" xfId="2986"/>
    <cellStyle name="60% - Accent5 2 2 2" xfId="3079"/>
    <cellStyle name="60% - Accent5 3" xfId="45"/>
    <cellStyle name="60% - Accent5 3 2" xfId="3831"/>
    <cellStyle name="60% - Accent6 2" xfId="46"/>
    <cellStyle name="60% - Accent6 2 2" xfId="2987"/>
    <cellStyle name="60% - Accent6 2 2 2" xfId="3080"/>
    <cellStyle name="60% - Accent6 3" xfId="47"/>
    <cellStyle name="60% - Accent6 3 2" xfId="3832"/>
    <cellStyle name="60% - Accent6 4" xfId="48"/>
    <cellStyle name="60% - Accent6 4 2" xfId="3833"/>
    <cellStyle name="Accent1 2" xfId="49"/>
    <cellStyle name="Accent1 2 2" xfId="2988"/>
    <cellStyle name="Accent1 2 2 2" xfId="3081"/>
    <cellStyle name="Accent1 3" xfId="50"/>
    <cellStyle name="Accent1 3 2" xfId="3834"/>
    <cellStyle name="Accent2 2" xfId="51"/>
    <cellStyle name="Accent2 2 2" xfId="2989"/>
    <cellStyle name="Accent2 2 2 2" xfId="3082"/>
    <cellStyle name="Accent2 3" xfId="52"/>
    <cellStyle name="Accent2 3 2" xfId="3835"/>
    <cellStyle name="Accent3 2" xfId="53"/>
    <cellStyle name="Accent3 2 2" xfId="2990"/>
    <cellStyle name="Accent3 2 2 2" xfId="3083"/>
    <cellStyle name="Accent3 3" xfId="54"/>
    <cellStyle name="Accent3 3 2" xfId="3836"/>
    <cellStyle name="Accent4 2" xfId="55"/>
    <cellStyle name="Accent4 2 2" xfId="2991"/>
    <cellStyle name="Accent4 2 2 2" xfId="3084"/>
    <cellStyle name="Accent4 3" xfId="56"/>
    <cellStyle name="Accent4 3 2" xfId="3837"/>
    <cellStyle name="Accent5 2" xfId="57"/>
    <cellStyle name="Accent5 2 2" xfId="2992"/>
    <cellStyle name="Accent5 2 2 2" xfId="3085"/>
    <cellStyle name="Accent5 3" xfId="58"/>
    <cellStyle name="Accent5 3 2" xfId="3838"/>
    <cellStyle name="Accent6 2" xfId="59"/>
    <cellStyle name="Accent6 2 2" xfId="2993"/>
    <cellStyle name="Accent6 2 2 2" xfId="3086"/>
    <cellStyle name="Accent6 3" xfId="60"/>
    <cellStyle name="Accent6 3 2" xfId="3839"/>
    <cellStyle name="Bad 2" xfId="61"/>
    <cellStyle name="Bad 2 2" xfId="2994"/>
    <cellStyle name="Bad 2 2 2" xfId="3087"/>
    <cellStyle name="Bad 3" xfId="62"/>
    <cellStyle name="Bad 3 2" xfId="3840"/>
    <cellStyle name="Calculation 2" xfId="63"/>
    <cellStyle name="Calculation 2 2" xfId="3013"/>
    <cellStyle name="Calculation 2 2 2" xfId="3088"/>
    <cellStyle name="Calculation 2 3" xfId="2995"/>
    <cellStyle name="Calculation 3" xfId="64"/>
    <cellStyle name="Calculation 3 2" xfId="3841"/>
    <cellStyle name="category" xfId="65"/>
    <cellStyle name="category 2" xfId="3842"/>
    <cellStyle name="Check Cell 2" xfId="66"/>
    <cellStyle name="Check Cell 2 2" xfId="2996"/>
    <cellStyle name="Check Cell 2 2 2" xfId="3089"/>
    <cellStyle name="Check Cell 3" xfId="67"/>
    <cellStyle name="Check Cell 3 2" xfId="3843"/>
    <cellStyle name="Comma" xfId="1" builtinId="3"/>
    <cellStyle name="Comma 13 2" xfId="3029"/>
    <cellStyle name="Comma 2" xfId="68"/>
    <cellStyle name="Comma 2 10" xfId="69"/>
    <cellStyle name="Comma 2 11" xfId="70"/>
    <cellStyle name="Comma 2 12" xfId="71"/>
    <cellStyle name="Comma 2 13" xfId="72"/>
    <cellStyle name="Comma 2 14" xfId="73"/>
    <cellStyle name="Comma 2 15" xfId="74"/>
    <cellStyle name="Comma 2 16" xfId="75"/>
    <cellStyle name="Comma 2 17" xfId="76"/>
    <cellStyle name="Comma 2 18" xfId="77"/>
    <cellStyle name="Comma 2 19" xfId="78"/>
    <cellStyle name="Comma 2 2" xfId="79"/>
    <cellStyle name="Comma 2 2 2" xfId="80"/>
    <cellStyle name="Comma 2 2 2 2" xfId="81"/>
    <cellStyle name="Comma 2 2 2 2 2 2" xfId="3058"/>
    <cellStyle name="Comma 2 2 2 3" xfId="82"/>
    <cellStyle name="Comma 2 2 2 4" xfId="83"/>
    <cellStyle name="Comma 2 2 2 5" xfId="84"/>
    <cellStyle name="Comma 2 2 2 6" xfId="3090"/>
    <cellStyle name="Comma 2 2 3" xfId="85"/>
    <cellStyle name="Comma 2 2 4" xfId="86"/>
    <cellStyle name="Comma 2 2 5" xfId="87"/>
    <cellStyle name="Comma 2 2 6" xfId="88"/>
    <cellStyle name="Comma 2 2 7" xfId="3014"/>
    <cellStyle name="Comma 2 20" xfId="89"/>
    <cellStyle name="Comma 2 21" xfId="90"/>
    <cellStyle name="Comma 2 22" xfId="91"/>
    <cellStyle name="Comma 2 3" xfId="92"/>
    <cellStyle name="Comma 2 3 2" xfId="93"/>
    <cellStyle name="Comma 2 3 3" xfId="94"/>
    <cellStyle name="Comma 2 3 4" xfId="3091"/>
    <cellStyle name="Comma 2 4" xfId="95"/>
    <cellStyle name="Comma 2 5" xfId="96"/>
    <cellStyle name="Comma 2 5 2" xfId="3092"/>
    <cellStyle name="Comma 2 6" xfId="97"/>
    <cellStyle name="Comma 2 6 2" xfId="3093"/>
    <cellStyle name="Comma 2 7" xfId="98"/>
    <cellStyle name="Comma 2 8" xfId="99"/>
    <cellStyle name="Comma 2 9" xfId="100"/>
    <cellStyle name="Comma 3" xfId="101"/>
    <cellStyle name="Comma 3 10" xfId="102"/>
    <cellStyle name="Comma 3 11" xfId="103"/>
    <cellStyle name="Comma 3 12" xfId="104"/>
    <cellStyle name="Comma 3 13" xfId="105"/>
    <cellStyle name="Comma 3 14" xfId="106"/>
    <cellStyle name="Comma 3 15" xfId="107"/>
    <cellStyle name="Comma 3 16" xfId="3027"/>
    <cellStyle name="Comma 3 2" xfId="108"/>
    <cellStyle name="Comma 3 2 2" xfId="109"/>
    <cellStyle name="Comma 3 3" xfId="110"/>
    <cellStyle name="Comma 3 4" xfId="111"/>
    <cellStyle name="Comma 3 5" xfId="112"/>
    <cellStyle name="Comma 3 6" xfId="113"/>
    <cellStyle name="Comma 3 7" xfId="114"/>
    <cellStyle name="Comma 3 8" xfId="115"/>
    <cellStyle name="Comma 3 9" xfId="116"/>
    <cellStyle name="Comma 4" xfId="117"/>
    <cellStyle name="Comma 4 2" xfId="118"/>
    <cellStyle name="Comma 4 3" xfId="119"/>
    <cellStyle name="Comma 4 4" xfId="120"/>
    <cellStyle name="Comma 4 5" xfId="121"/>
    <cellStyle name="Comma 5" xfId="122"/>
    <cellStyle name="Comma 6" xfId="3060"/>
    <cellStyle name="Comma 7" xfId="123"/>
    <cellStyle name="Currency $" xfId="124"/>
    <cellStyle name="Currency $ 2" xfId="3844"/>
    <cellStyle name="Currency 2" xfId="125"/>
    <cellStyle name="Currency 2 2" xfId="126"/>
    <cellStyle name="Currency 2 3" xfId="127"/>
    <cellStyle name="Currency 3" xfId="3024"/>
    <cellStyle name="data" xfId="128"/>
    <cellStyle name="Date" xfId="129"/>
    <cellStyle name="Excel Built-in Normal" xfId="2997"/>
    <cellStyle name="Excel Built-in Normal 2" xfId="3094"/>
    <cellStyle name="Explanatory Text 2" xfId="130"/>
    <cellStyle name="Explanatory Text 2 2" xfId="3095"/>
    <cellStyle name="Explanatory Text 3" xfId="131"/>
    <cellStyle name="F2" xfId="132"/>
    <cellStyle name="F3" xfId="133"/>
    <cellStyle name="F4" xfId="134"/>
    <cellStyle name="F5" xfId="135"/>
    <cellStyle name="F6" xfId="136"/>
    <cellStyle name="F7" xfId="137"/>
    <cellStyle name="F8" xfId="138"/>
    <cellStyle name="Fixed" xfId="139"/>
    <cellStyle name="Good 2" xfId="140"/>
    <cellStyle name="Good 2 2" xfId="2998"/>
    <cellStyle name="Good 2 2 2" xfId="3096"/>
    <cellStyle name="Good 3" xfId="141"/>
    <cellStyle name="Good 3 2" xfId="3845"/>
    <cellStyle name="Grey" xfId="142"/>
    <cellStyle name="HEADER" xfId="143"/>
    <cellStyle name="HEADER 2" xfId="3846"/>
    <cellStyle name="Heading 1 2" xfId="144"/>
    <cellStyle name="Heading 1 2 2" xfId="3097"/>
    <cellStyle name="Heading 1 3" xfId="145"/>
    <cellStyle name="Heading 2 2" xfId="146"/>
    <cellStyle name="Heading 2 2 2" xfId="3098"/>
    <cellStyle name="Heading 2 3" xfId="147"/>
    <cellStyle name="Heading 3 2" xfId="148"/>
    <cellStyle name="Heading 3 2 2" xfId="3099"/>
    <cellStyle name="Heading 3 3" xfId="149"/>
    <cellStyle name="Heading 4 2" xfId="150"/>
    <cellStyle name="Heading 4 2 2" xfId="3100"/>
    <cellStyle name="Heading 4 3" xfId="151"/>
    <cellStyle name="Heading1" xfId="152"/>
    <cellStyle name="Heading2" xfId="153"/>
    <cellStyle name="Hyperlink 2" xfId="154"/>
    <cellStyle name="Hyperlink 3" xfId="155"/>
    <cellStyle name="Input [yellow]" xfId="156"/>
    <cellStyle name="Input [yellow] 2" xfId="3847"/>
    <cellStyle name="Input 2" xfId="157"/>
    <cellStyle name="Input 2 2" xfId="3015"/>
    <cellStyle name="Input 2 2 2" xfId="3101"/>
    <cellStyle name="Input 2 3" xfId="2999"/>
    <cellStyle name="Input 3" xfId="158"/>
    <cellStyle name="Input 3 2" xfId="3848"/>
    <cellStyle name="Line3" xfId="159"/>
    <cellStyle name="Line3 2" xfId="160"/>
    <cellStyle name="Line3 2 2" xfId="3850"/>
    <cellStyle name="Line3 3" xfId="161"/>
    <cellStyle name="Line3 3 2" xfId="3851"/>
    <cellStyle name="Line3 4" xfId="162"/>
    <cellStyle name="Line3 4 2" xfId="3852"/>
    <cellStyle name="Line3 5" xfId="3849"/>
    <cellStyle name="Linked Cell 2" xfId="163"/>
    <cellStyle name="Linked Cell 2 2" xfId="3102"/>
    <cellStyle name="Linked Cell 3" xfId="164"/>
    <cellStyle name="Model" xfId="165"/>
    <cellStyle name="Model 2" xfId="3853"/>
    <cellStyle name="Neutral 2" xfId="166"/>
    <cellStyle name="Neutral 2 2" xfId="3000"/>
    <cellStyle name="Neutral 2 2 2" xfId="3103"/>
    <cellStyle name="Neutral 3" xfId="167"/>
    <cellStyle name="Neutral 3 2" xfId="3854"/>
    <cellStyle name="Normal" xfId="0" builtinId="0"/>
    <cellStyle name="Normal - Style1" xfId="168"/>
    <cellStyle name="Normal - Style1 2" xfId="3855"/>
    <cellStyle name="Normal 10" xfId="169"/>
    <cellStyle name="Normal 10 10" xfId="170"/>
    <cellStyle name="Normal 10 11" xfId="171"/>
    <cellStyle name="Normal 10 11 2" xfId="3104"/>
    <cellStyle name="Normal 10 12" xfId="172"/>
    <cellStyle name="Normal 10 12 2" xfId="3105"/>
    <cellStyle name="Normal 10 13" xfId="173"/>
    <cellStyle name="Normal 10 13 2" xfId="3037"/>
    <cellStyle name="Normal 10 14" xfId="3106"/>
    <cellStyle name="Normal 10 15" xfId="3107"/>
    <cellStyle name="Normal 10 16" xfId="3108"/>
    <cellStyle name="Normal 10 17" xfId="3109"/>
    <cellStyle name="Normal 10 18" xfId="3110"/>
    <cellStyle name="Normal 10 19" xfId="3111"/>
    <cellStyle name="Normal 10 2" xfId="174"/>
    <cellStyle name="Normal 10 2 10" xfId="175"/>
    <cellStyle name="Normal 10 2 10 2" xfId="3856"/>
    <cellStyle name="Normal 10 2 11" xfId="176"/>
    <cellStyle name="Normal 10 2 11 2" xfId="3857"/>
    <cellStyle name="Normal 10 2 12" xfId="177"/>
    <cellStyle name="Normal 10 2 12 2" xfId="3858"/>
    <cellStyle name="Normal 10 2 13" xfId="178"/>
    <cellStyle name="Normal 10 2 13 2" xfId="3859"/>
    <cellStyle name="Normal 10 2 14" xfId="179"/>
    <cellStyle name="Normal 10 2 14 2" xfId="3860"/>
    <cellStyle name="Normal 10 2 15" xfId="180"/>
    <cellStyle name="Normal 10 2 15 2" xfId="3861"/>
    <cellStyle name="Normal 10 2 16" xfId="3028"/>
    <cellStyle name="Normal 10 2 2" xfId="181"/>
    <cellStyle name="Normal 10 2 2 10" xfId="182"/>
    <cellStyle name="Normal 10 2 2 10 2" xfId="3863"/>
    <cellStyle name="Normal 10 2 2 11" xfId="183"/>
    <cellStyle name="Normal 10 2 2 11 2" xfId="3864"/>
    <cellStyle name="Normal 10 2 2 12" xfId="3034"/>
    <cellStyle name="Normal 10 2 2 13" xfId="3862"/>
    <cellStyle name="Normal 10 2 2 2" xfId="184"/>
    <cellStyle name="Normal 10 2 2 2 10" xfId="3865"/>
    <cellStyle name="Normal 10 2 2 2 2" xfId="185"/>
    <cellStyle name="Normal 10 2 2 2 2 2" xfId="186"/>
    <cellStyle name="Normal 10 2 2 2 2 2 2" xfId="3867"/>
    <cellStyle name="Normal 10 2 2 2 2 3" xfId="187"/>
    <cellStyle name="Normal 10 2 2 2 2 3 2" xfId="3868"/>
    <cellStyle name="Normal 10 2 2 2 2 4" xfId="188"/>
    <cellStyle name="Normal 10 2 2 2 2 4 2" xfId="3869"/>
    <cellStyle name="Normal 10 2 2 2 2 5" xfId="189"/>
    <cellStyle name="Normal 10 2 2 2 2 5 2" xfId="3870"/>
    <cellStyle name="Normal 10 2 2 2 2 6" xfId="190"/>
    <cellStyle name="Normal 10 2 2 2 2 6 2" xfId="3871"/>
    <cellStyle name="Normal 10 2 2 2 2 7" xfId="191"/>
    <cellStyle name="Normal 10 2 2 2 2 7 2" xfId="3872"/>
    <cellStyle name="Normal 10 2 2 2 2 8" xfId="3866"/>
    <cellStyle name="Normal 10 2 2 2 3" xfId="192"/>
    <cellStyle name="Normal 10 2 2 2 3 2" xfId="193"/>
    <cellStyle name="Normal 10 2 2 2 3 2 2" xfId="3874"/>
    <cellStyle name="Normal 10 2 2 2 3 3" xfId="194"/>
    <cellStyle name="Normal 10 2 2 2 3 3 2" xfId="3875"/>
    <cellStyle name="Normal 10 2 2 2 3 4" xfId="195"/>
    <cellStyle name="Normal 10 2 2 2 3 4 2" xfId="3876"/>
    <cellStyle name="Normal 10 2 2 2 3 5" xfId="196"/>
    <cellStyle name="Normal 10 2 2 2 3 5 2" xfId="3877"/>
    <cellStyle name="Normal 10 2 2 2 3 6" xfId="3873"/>
    <cellStyle name="Normal 10 2 2 2 4" xfId="197"/>
    <cellStyle name="Normal 10 2 2 2 4 2" xfId="3878"/>
    <cellStyle name="Normal 10 2 2 2 5" xfId="198"/>
    <cellStyle name="Normal 10 2 2 2 5 2" xfId="3879"/>
    <cellStyle name="Normal 10 2 2 2 6" xfId="199"/>
    <cellStyle name="Normal 10 2 2 2 6 2" xfId="3880"/>
    <cellStyle name="Normal 10 2 2 2 7" xfId="200"/>
    <cellStyle name="Normal 10 2 2 2 7 2" xfId="3881"/>
    <cellStyle name="Normal 10 2 2 2 8" xfId="201"/>
    <cellStyle name="Normal 10 2 2 2 8 2" xfId="3882"/>
    <cellStyle name="Normal 10 2 2 2 9" xfId="202"/>
    <cellStyle name="Normal 10 2 2 2 9 2" xfId="3883"/>
    <cellStyle name="Normal 10 2 2 3" xfId="203"/>
    <cellStyle name="Normal 10 2 2 3 2" xfId="3884"/>
    <cellStyle name="Normal 10 2 2 4" xfId="204"/>
    <cellStyle name="Normal 10 2 2 4 2" xfId="205"/>
    <cellStyle name="Normal 10 2 2 4 2 2" xfId="3886"/>
    <cellStyle name="Normal 10 2 2 4 3" xfId="206"/>
    <cellStyle name="Normal 10 2 2 4 3 2" xfId="3887"/>
    <cellStyle name="Normal 10 2 2 4 4" xfId="207"/>
    <cellStyle name="Normal 10 2 2 4 4 2" xfId="3888"/>
    <cellStyle name="Normal 10 2 2 4 5" xfId="208"/>
    <cellStyle name="Normal 10 2 2 4 5 2" xfId="3889"/>
    <cellStyle name="Normal 10 2 2 4 6" xfId="209"/>
    <cellStyle name="Normal 10 2 2 4 6 2" xfId="3890"/>
    <cellStyle name="Normal 10 2 2 4 7" xfId="210"/>
    <cellStyle name="Normal 10 2 2 4 7 2" xfId="3891"/>
    <cellStyle name="Normal 10 2 2 4 8" xfId="3885"/>
    <cellStyle name="Normal 10 2 2 5" xfId="211"/>
    <cellStyle name="Normal 10 2 2 5 2" xfId="212"/>
    <cellStyle name="Normal 10 2 2 5 2 2" xfId="3893"/>
    <cellStyle name="Normal 10 2 2 5 3" xfId="213"/>
    <cellStyle name="Normal 10 2 2 5 3 2" xfId="3894"/>
    <cellStyle name="Normal 10 2 2 5 4" xfId="214"/>
    <cellStyle name="Normal 10 2 2 5 4 2" xfId="3895"/>
    <cellStyle name="Normal 10 2 2 5 5" xfId="215"/>
    <cellStyle name="Normal 10 2 2 5 5 2" xfId="3896"/>
    <cellStyle name="Normal 10 2 2 5 6" xfId="3892"/>
    <cellStyle name="Normal 10 2 2 6" xfId="216"/>
    <cellStyle name="Normal 10 2 2 6 2" xfId="3897"/>
    <cellStyle name="Normal 10 2 2 7" xfId="217"/>
    <cellStyle name="Normal 10 2 2 7 2" xfId="3898"/>
    <cellStyle name="Normal 10 2 2 8" xfId="218"/>
    <cellStyle name="Normal 10 2 2 8 2" xfId="3899"/>
    <cellStyle name="Normal 10 2 2 9" xfId="219"/>
    <cellStyle name="Normal 10 2 2 9 2" xfId="3900"/>
    <cellStyle name="Normal 10 2 3" xfId="220"/>
    <cellStyle name="Normal 10 2 3 10" xfId="221"/>
    <cellStyle name="Normal 10 2 3 10 2" xfId="3902"/>
    <cellStyle name="Normal 10 2 3 11" xfId="222"/>
    <cellStyle name="Normal 10 2 3 11 2" xfId="3903"/>
    <cellStyle name="Normal 10 2 3 12" xfId="3901"/>
    <cellStyle name="Normal 10 2 3 2" xfId="223"/>
    <cellStyle name="Normal 10 2 3 2 10" xfId="3904"/>
    <cellStyle name="Normal 10 2 3 2 2" xfId="224"/>
    <cellStyle name="Normal 10 2 3 2 2 2" xfId="225"/>
    <cellStyle name="Normal 10 2 3 2 2 2 2" xfId="3906"/>
    <cellStyle name="Normal 10 2 3 2 2 3" xfId="226"/>
    <cellStyle name="Normal 10 2 3 2 2 3 2" xfId="3907"/>
    <cellStyle name="Normal 10 2 3 2 2 4" xfId="227"/>
    <cellStyle name="Normal 10 2 3 2 2 4 2" xfId="3908"/>
    <cellStyle name="Normal 10 2 3 2 2 5" xfId="228"/>
    <cellStyle name="Normal 10 2 3 2 2 5 2" xfId="3909"/>
    <cellStyle name="Normal 10 2 3 2 2 6" xfId="229"/>
    <cellStyle name="Normal 10 2 3 2 2 6 2" xfId="3910"/>
    <cellStyle name="Normal 10 2 3 2 2 7" xfId="230"/>
    <cellStyle name="Normal 10 2 3 2 2 7 2" xfId="3911"/>
    <cellStyle name="Normal 10 2 3 2 2 8" xfId="3905"/>
    <cellStyle name="Normal 10 2 3 2 3" xfId="231"/>
    <cellStyle name="Normal 10 2 3 2 3 2" xfId="232"/>
    <cellStyle name="Normal 10 2 3 2 3 2 2" xfId="3913"/>
    <cellStyle name="Normal 10 2 3 2 3 3" xfId="233"/>
    <cellStyle name="Normal 10 2 3 2 3 3 2" xfId="3914"/>
    <cellStyle name="Normal 10 2 3 2 3 4" xfId="234"/>
    <cellStyle name="Normal 10 2 3 2 3 4 2" xfId="3915"/>
    <cellStyle name="Normal 10 2 3 2 3 5" xfId="235"/>
    <cellStyle name="Normal 10 2 3 2 3 5 2" xfId="3916"/>
    <cellStyle name="Normal 10 2 3 2 3 6" xfId="3912"/>
    <cellStyle name="Normal 10 2 3 2 4" xfId="236"/>
    <cellStyle name="Normal 10 2 3 2 4 2" xfId="3917"/>
    <cellStyle name="Normal 10 2 3 2 5" xfId="237"/>
    <cellStyle name="Normal 10 2 3 2 5 2" xfId="3918"/>
    <cellStyle name="Normal 10 2 3 2 6" xfId="238"/>
    <cellStyle name="Normal 10 2 3 2 6 2" xfId="3919"/>
    <cellStyle name="Normal 10 2 3 2 7" xfId="239"/>
    <cellStyle name="Normal 10 2 3 2 7 2" xfId="3920"/>
    <cellStyle name="Normal 10 2 3 2 8" xfId="240"/>
    <cellStyle name="Normal 10 2 3 2 8 2" xfId="3921"/>
    <cellStyle name="Normal 10 2 3 2 9" xfId="241"/>
    <cellStyle name="Normal 10 2 3 2 9 2" xfId="3922"/>
    <cellStyle name="Normal 10 2 3 3" xfId="242"/>
    <cellStyle name="Normal 10 2 3 3 2" xfId="3923"/>
    <cellStyle name="Normal 10 2 3 4" xfId="243"/>
    <cellStyle name="Normal 10 2 3 4 2" xfId="244"/>
    <cellStyle name="Normal 10 2 3 4 2 2" xfId="3925"/>
    <cellStyle name="Normal 10 2 3 4 3" xfId="245"/>
    <cellStyle name="Normal 10 2 3 4 3 2" xfId="3926"/>
    <cellStyle name="Normal 10 2 3 4 4" xfId="246"/>
    <cellStyle name="Normal 10 2 3 4 4 2" xfId="3927"/>
    <cellStyle name="Normal 10 2 3 4 5" xfId="247"/>
    <cellStyle name="Normal 10 2 3 4 5 2" xfId="3928"/>
    <cellStyle name="Normal 10 2 3 4 6" xfId="248"/>
    <cellStyle name="Normal 10 2 3 4 6 2" xfId="3929"/>
    <cellStyle name="Normal 10 2 3 4 7" xfId="249"/>
    <cellStyle name="Normal 10 2 3 4 7 2" xfId="3930"/>
    <cellStyle name="Normal 10 2 3 4 8" xfId="3924"/>
    <cellStyle name="Normal 10 2 3 5" xfId="250"/>
    <cellStyle name="Normal 10 2 3 5 2" xfId="251"/>
    <cellStyle name="Normal 10 2 3 5 2 2" xfId="3932"/>
    <cellStyle name="Normal 10 2 3 5 3" xfId="252"/>
    <cellStyle name="Normal 10 2 3 5 3 2" xfId="3933"/>
    <cellStyle name="Normal 10 2 3 5 4" xfId="253"/>
    <cellStyle name="Normal 10 2 3 5 4 2" xfId="3934"/>
    <cellStyle name="Normal 10 2 3 5 5" xfId="254"/>
    <cellStyle name="Normal 10 2 3 5 5 2" xfId="3935"/>
    <cellStyle name="Normal 10 2 3 5 6" xfId="3931"/>
    <cellStyle name="Normal 10 2 3 6" xfId="255"/>
    <cellStyle name="Normal 10 2 3 6 2" xfId="3936"/>
    <cellStyle name="Normal 10 2 3 7" xfId="256"/>
    <cellStyle name="Normal 10 2 3 7 2" xfId="3937"/>
    <cellStyle name="Normal 10 2 3 8" xfId="257"/>
    <cellStyle name="Normal 10 2 3 8 2" xfId="3938"/>
    <cellStyle name="Normal 10 2 3 9" xfId="258"/>
    <cellStyle name="Normal 10 2 3 9 2" xfId="3939"/>
    <cellStyle name="Normal 10 2 4" xfId="259"/>
    <cellStyle name="Normal 10 2 4 10" xfId="3940"/>
    <cellStyle name="Normal 10 2 4 2" xfId="260"/>
    <cellStyle name="Normal 10 2 4 2 2" xfId="261"/>
    <cellStyle name="Normal 10 2 4 2 2 2" xfId="3942"/>
    <cellStyle name="Normal 10 2 4 2 3" xfId="262"/>
    <cellStyle name="Normal 10 2 4 2 3 2" xfId="3943"/>
    <cellStyle name="Normal 10 2 4 2 4" xfId="263"/>
    <cellStyle name="Normal 10 2 4 2 4 2" xfId="3944"/>
    <cellStyle name="Normal 10 2 4 2 5" xfId="264"/>
    <cellStyle name="Normal 10 2 4 2 5 2" xfId="3945"/>
    <cellStyle name="Normal 10 2 4 2 6" xfId="265"/>
    <cellStyle name="Normal 10 2 4 2 6 2" xfId="3946"/>
    <cellStyle name="Normal 10 2 4 2 7" xfId="266"/>
    <cellStyle name="Normal 10 2 4 2 7 2" xfId="3947"/>
    <cellStyle name="Normal 10 2 4 2 8" xfId="3941"/>
    <cellStyle name="Normal 10 2 4 3" xfId="267"/>
    <cellStyle name="Normal 10 2 4 3 2" xfId="268"/>
    <cellStyle name="Normal 10 2 4 3 2 2" xfId="3949"/>
    <cellStyle name="Normal 10 2 4 3 3" xfId="269"/>
    <cellStyle name="Normal 10 2 4 3 3 2" xfId="3950"/>
    <cellStyle name="Normal 10 2 4 3 4" xfId="270"/>
    <cellStyle name="Normal 10 2 4 3 4 2" xfId="3951"/>
    <cellStyle name="Normal 10 2 4 3 5" xfId="271"/>
    <cellStyle name="Normal 10 2 4 3 5 2" xfId="3952"/>
    <cellStyle name="Normal 10 2 4 3 6" xfId="3948"/>
    <cellStyle name="Normal 10 2 4 4" xfId="272"/>
    <cellStyle name="Normal 10 2 4 4 2" xfId="3953"/>
    <cellStyle name="Normal 10 2 4 5" xfId="273"/>
    <cellStyle name="Normal 10 2 4 5 2" xfId="3954"/>
    <cellStyle name="Normal 10 2 4 6" xfId="274"/>
    <cellStyle name="Normal 10 2 4 6 2" xfId="3955"/>
    <cellStyle name="Normal 10 2 4 7" xfId="275"/>
    <cellStyle name="Normal 10 2 4 7 2" xfId="3956"/>
    <cellStyle name="Normal 10 2 4 8" xfId="276"/>
    <cellStyle name="Normal 10 2 4 8 2" xfId="3957"/>
    <cellStyle name="Normal 10 2 4 9" xfId="277"/>
    <cellStyle name="Normal 10 2 4 9 2" xfId="3958"/>
    <cellStyle name="Normal 10 2 5" xfId="278"/>
    <cellStyle name="Normal 10 2 5 2" xfId="3959"/>
    <cellStyle name="Normal 10 2 6" xfId="279"/>
    <cellStyle name="Normal 10 2 6 2" xfId="3960"/>
    <cellStyle name="Normal 10 2 7" xfId="280"/>
    <cellStyle name="Normal 10 2 7 2" xfId="3961"/>
    <cellStyle name="Normal 10 2 8" xfId="281"/>
    <cellStyle name="Normal 10 2 8 2" xfId="282"/>
    <cellStyle name="Normal 10 2 8 2 2" xfId="3963"/>
    <cellStyle name="Normal 10 2 8 3" xfId="283"/>
    <cellStyle name="Normal 10 2 8 3 2" xfId="3964"/>
    <cellStyle name="Normal 10 2 8 4" xfId="284"/>
    <cellStyle name="Normal 10 2 8 4 2" xfId="3965"/>
    <cellStyle name="Normal 10 2 8 5" xfId="285"/>
    <cellStyle name="Normal 10 2 8 5 2" xfId="3966"/>
    <cellStyle name="Normal 10 2 8 6" xfId="286"/>
    <cellStyle name="Normal 10 2 8 6 2" xfId="3967"/>
    <cellStyle name="Normal 10 2 8 7" xfId="287"/>
    <cellStyle name="Normal 10 2 8 7 2" xfId="3968"/>
    <cellStyle name="Normal 10 2 8 8" xfId="3962"/>
    <cellStyle name="Normal 10 2 9" xfId="288"/>
    <cellStyle name="Normal 10 2 9 2" xfId="289"/>
    <cellStyle name="Normal 10 2 9 2 2" xfId="3970"/>
    <cellStyle name="Normal 10 2 9 3" xfId="290"/>
    <cellStyle name="Normal 10 2 9 3 2" xfId="3971"/>
    <cellStyle name="Normal 10 2 9 4" xfId="291"/>
    <cellStyle name="Normal 10 2 9 4 2" xfId="3972"/>
    <cellStyle name="Normal 10 2 9 5" xfId="292"/>
    <cellStyle name="Normal 10 2 9 5 2" xfId="3973"/>
    <cellStyle name="Normal 10 2 9 6" xfId="3969"/>
    <cellStyle name="Normal 10 2_41 Package Work slip " xfId="293"/>
    <cellStyle name="Normal 10 20" xfId="3112"/>
    <cellStyle name="Normal 10 21" xfId="3113"/>
    <cellStyle name="Normal 10 22" xfId="3114"/>
    <cellStyle name="Normal 10 23" xfId="3115"/>
    <cellStyle name="Normal 10 24" xfId="3116"/>
    <cellStyle name="Normal 10 25" xfId="3117"/>
    <cellStyle name="Normal 10 26" xfId="3118"/>
    <cellStyle name="Normal 10 27" xfId="3119"/>
    <cellStyle name="Normal 10 28" xfId="3120"/>
    <cellStyle name="Normal 10 29" xfId="3121"/>
    <cellStyle name="Normal 10 3" xfId="294"/>
    <cellStyle name="Normal 10 3 10" xfId="295"/>
    <cellStyle name="Normal 10 3 10 2" xfId="3974"/>
    <cellStyle name="Normal 10 3 11" xfId="296"/>
    <cellStyle name="Normal 10 3 11 2" xfId="3975"/>
    <cellStyle name="Normal 10 3 12" xfId="3122"/>
    <cellStyle name="Normal 10 3 2" xfId="297"/>
    <cellStyle name="Normal 10 3 2 10" xfId="3976"/>
    <cellStyle name="Normal 10 3 2 2" xfId="298"/>
    <cellStyle name="Normal 10 3 2 2 2" xfId="299"/>
    <cellStyle name="Normal 10 3 2 2 2 2" xfId="3978"/>
    <cellStyle name="Normal 10 3 2 2 3" xfId="300"/>
    <cellStyle name="Normal 10 3 2 2 3 2" xfId="3979"/>
    <cellStyle name="Normal 10 3 2 2 4" xfId="301"/>
    <cellStyle name="Normal 10 3 2 2 4 2" xfId="3980"/>
    <cellStyle name="Normal 10 3 2 2 5" xfId="302"/>
    <cellStyle name="Normal 10 3 2 2 5 2" xfId="3981"/>
    <cellStyle name="Normal 10 3 2 2 6" xfId="303"/>
    <cellStyle name="Normal 10 3 2 2 6 2" xfId="3982"/>
    <cellStyle name="Normal 10 3 2 2 7" xfId="304"/>
    <cellStyle name="Normal 10 3 2 2 7 2" xfId="3983"/>
    <cellStyle name="Normal 10 3 2 2 8" xfId="3977"/>
    <cellStyle name="Normal 10 3 2 3" xfId="305"/>
    <cellStyle name="Normal 10 3 2 3 2" xfId="306"/>
    <cellStyle name="Normal 10 3 2 3 2 2" xfId="3985"/>
    <cellStyle name="Normal 10 3 2 3 3" xfId="307"/>
    <cellStyle name="Normal 10 3 2 3 3 2" xfId="3986"/>
    <cellStyle name="Normal 10 3 2 3 4" xfId="308"/>
    <cellStyle name="Normal 10 3 2 3 4 2" xfId="3987"/>
    <cellStyle name="Normal 10 3 2 3 5" xfId="309"/>
    <cellStyle name="Normal 10 3 2 3 5 2" xfId="3988"/>
    <cellStyle name="Normal 10 3 2 3 6" xfId="3984"/>
    <cellStyle name="Normal 10 3 2 4" xfId="310"/>
    <cellStyle name="Normal 10 3 2 4 2" xfId="3989"/>
    <cellStyle name="Normal 10 3 2 5" xfId="311"/>
    <cellStyle name="Normal 10 3 2 5 2" xfId="3990"/>
    <cellStyle name="Normal 10 3 2 6" xfId="312"/>
    <cellStyle name="Normal 10 3 2 6 2" xfId="3991"/>
    <cellStyle name="Normal 10 3 2 7" xfId="313"/>
    <cellStyle name="Normal 10 3 2 7 2" xfId="3992"/>
    <cellStyle name="Normal 10 3 2 8" xfId="314"/>
    <cellStyle name="Normal 10 3 2 8 2" xfId="3993"/>
    <cellStyle name="Normal 10 3 2 9" xfId="315"/>
    <cellStyle name="Normal 10 3 2 9 2" xfId="3994"/>
    <cellStyle name="Normal 10 3 3" xfId="316"/>
    <cellStyle name="Normal 10 3 3 2" xfId="3995"/>
    <cellStyle name="Normal 10 3 4" xfId="317"/>
    <cellStyle name="Normal 10 3 4 2" xfId="318"/>
    <cellStyle name="Normal 10 3 4 2 2" xfId="3997"/>
    <cellStyle name="Normal 10 3 4 3" xfId="319"/>
    <cellStyle name="Normal 10 3 4 3 2" xfId="3998"/>
    <cellStyle name="Normal 10 3 4 4" xfId="320"/>
    <cellStyle name="Normal 10 3 4 4 2" xfId="3999"/>
    <cellStyle name="Normal 10 3 4 5" xfId="321"/>
    <cellStyle name="Normal 10 3 4 5 2" xfId="4000"/>
    <cellStyle name="Normal 10 3 4 6" xfId="322"/>
    <cellStyle name="Normal 10 3 4 6 2" xfId="4001"/>
    <cellStyle name="Normal 10 3 4 7" xfId="323"/>
    <cellStyle name="Normal 10 3 4 7 2" xfId="4002"/>
    <cellStyle name="Normal 10 3 4 8" xfId="3996"/>
    <cellStyle name="Normal 10 3 5" xfId="324"/>
    <cellStyle name="Normal 10 3 5 2" xfId="325"/>
    <cellStyle name="Normal 10 3 5 2 2" xfId="4004"/>
    <cellStyle name="Normal 10 3 5 3" xfId="326"/>
    <cellStyle name="Normal 10 3 5 3 2" xfId="4005"/>
    <cellStyle name="Normal 10 3 5 4" xfId="327"/>
    <cellStyle name="Normal 10 3 5 4 2" xfId="4006"/>
    <cellStyle name="Normal 10 3 5 5" xfId="328"/>
    <cellStyle name="Normal 10 3 5 5 2" xfId="4007"/>
    <cellStyle name="Normal 10 3 5 6" xfId="4003"/>
    <cellStyle name="Normal 10 3 6" xfId="329"/>
    <cellStyle name="Normal 10 3 6 2" xfId="4008"/>
    <cellStyle name="Normal 10 3 7" xfId="330"/>
    <cellStyle name="Normal 10 3 7 2" xfId="4009"/>
    <cellStyle name="Normal 10 3 8" xfId="331"/>
    <cellStyle name="Normal 10 3 8 2" xfId="4010"/>
    <cellStyle name="Normal 10 3 9" xfId="332"/>
    <cellStyle name="Normal 10 3 9 2" xfId="4011"/>
    <cellStyle name="Normal 10 30" xfId="3123"/>
    <cellStyle name="Normal 10 31" xfId="3124"/>
    <cellStyle name="Normal 10 32" xfId="3125"/>
    <cellStyle name="Normal 10 33" xfId="3126"/>
    <cellStyle name="Normal 10 34" xfId="3127"/>
    <cellStyle name="Normal 10 35" xfId="3128"/>
    <cellStyle name="Normal 10 36" xfId="3129"/>
    <cellStyle name="Normal 10 37" xfId="3130"/>
    <cellStyle name="Normal 10 38" xfId="3131"/>
    <cellStyle name="Normal 10 39" xfId="3132"/>
    <cellStyle name="Normal 10 4" xfId="333"/>
    <cellStyle name="Normal 10 4 2" xfId="334"/>
    <cellStyle name="Normal 10 4 2 10" xfId="4012"/>
    <cellStyle name="Normal 10 4 2 2" xfId="335"/>
    <cellStyle name="Normal 10 4 2 2 2" xfId="336"/>
    <cellStyle name="Normal 10 4 2 2 2 2" xfId="4014"/>
    <cellStyle name="Normal 10 4 2 2 3" xfId="337"/>
    <cellStyle name="Normal 10 4 2 2 3 2" xfId="4015"/>
    <cellStyle name="Normal 10 4 2 2 4" xfId="338"/>
    <cellStyle name="Normal 10 4 2 2 4 2" xfId="4016"/>
    <cellStyle name="Normal 10 4 2 2 5" xfId="339"/>
    <cellStyle name="Normal 10 4 2 2 5 2" xfId="4017"/>
    <cellStyle name="Normal 10 4 2 2 6" xfId="340"/>
    <cellStyle name="Normal 10 4 2 2 6 2" xfId="4018"/>
    <cellStyle name="Normal 10 4 2 2 7" xfId="341"/>
    <cellStyle name="Normal 10 4 2 2 7 2" xfId="4019"/>
    <cellStyle name="Normal 10 4 2 2 8" xfId="4013"/>
    <cellStyle name="Normal 10 4 2 3" xfId="342"/>
    <cellStyle name="Normal 10 4 2 3 2" xfId="343"/>
    <cellStyle name="Normal 10 4 2 3 2 2" xfId="4021"/>
    <cellStyle name="Normal 10 4 2 3 3" xfId="344"/>
    <cellStyle name="Normal 10 4 2 3 3 2" xfId="4022"/>
    <cellStyle name="Normal 10 4 2 3 4" xfId="345"/>
    <cellStyle name="Normal 10 4 2 3 4 2" xfId="4023"/>
    <cellStyle name="Normal 10 4 2 3 5" xfId="346"/>
    <cellStyle name="Normal 10 4 2 3 5 2" xfId="4024"/>
    <cellStyle name="Normal 10 4 2 3 6" xfId="4020"/>
    <cellStyle name="Normal 10 4 2 4" xfId="347"/>
    <cellStyle name="Normal 10 4 2 4 2" xfId="4025"/>
    <cellStyle name="Normal 10 4 2 5" xfId="348"/>
    <cellStyle name="Normal 10 4 2 5 2" xfId="4026"/>
    <cellStyle name="Normal 10 4 2 6" xfId="349"/>
    <cellStyle name="Normal 10 4 2 6 2" xfId="4027"/>
    <cellStyle name="Normal 10 4 2 7" xfId="350"/>
    <cellStyle name="Normal 10 4 2 7 2" xfId="4028"/>
    <cellStyle name="Normal 10 4 2 8" xfId="351"/>
    <cellStyle name="Normal 10 4 2 8 2" xfId="4029"/>
    <cellStyle name="Normal 10 4 2 9" xfId="352"/>
    <cellStyle name="Normal 10 4 2 9 2" xfId="4030"/>
    <cellStyle name="Normal 10 4 3" xfId="353"/>
    <cellStyle name="Normal 10 4 3 2" xfId="4031"/>
    <cellStyle name="Normal 10 4 4" xfId="354"/>
    <cellStyle name="Normal 10 4 4 2" xfId="4032"/>
    <cellStyle name="Normal 10 4 5" xfId="355"/>
    <cellStyle name="Normal 10 4 5 2" xfId="4033"/>
    <cellStyle name="Normal 10 4 6" xfId="3133"/>
    <cellStyle name="Normal 10 40" xfId="3134"/>
    <cellStyle name="Normal 10 5" xfId="356"/>
    <cellStyle name="Normal 10 5 2" xfId="357"/>
    <cellStyle name="Normal 10 5 2 2" xfId="4034"/>
    <cellStyle name="Normal 10 5 3" xfId="358"/>
    <cellStyle name="Normal 10 5 3 2" xfId="4035"/>
    <cellStyle name="Normal 10 5 4" xfId="359"/>
    <cellStyle name="Normal 10 5 4 2" xfId="4036"/>
    <cellStyle name="Normal 10 5 5" xfId="360"/>
    <cellStyle name="Normal 10 5 5 2" xfId="4037"/>
    <cellStyle name="Normal 10 5 6" xfId="3041"/>
    <cellStyle name="Normal 10 5 7" xfId="3135"/>
    <cellStyle name="Normal 10 6" xfId="361"/>
    <cellStyle name="Normal 10 6 2" xfId="3136"/>
    <cellStyle name="Normal 10 7" xfId="362"/>
    <cellStyle name="Normal 10 7 2" xfId="3137"/>
    <cellStyle name="Normal 10 8" xfId="363"/>
    <cellStyle name="Normal 10 8 2" xfId="3138"/>
    <cellStyle name="Normal 10 9" xfId="364"/>
    <cellStyle name="Normal 10 9 2" xfId="365"/>
    <cellStyle name="Normal 10 9 2 2" xfId="4038"/>
    <cellStyle name="Normal 10 9 3" xfId="366"/>
    <cellStyle name="Normal 10 9 3 2" xfId="4039"/>
    <cellStyle name="Normal 10 9 4" xfId="367"/>
    <cellStyle name="Normal 10 9 4 2" xfId="4040"/>
    <cellStyle name="Normal 10 9 5" xfId="368"/>
    <cellStyle name="Normal 10 9 5 2" xfId="4041"/>
    <cellStyle name="Normal 10 9 6" xfId="3139"/>
    <cellStyle name="Normal 10_41 Package Work slip " xfId="369"/>
    <cellStyle name="Normal 100" xfId="3140"/>
    <cellStyle name="Normal 101" xfId="3141"/>
    <cellStyle name="Normal 102" xfId="3142"/>
    <cellStyle name="Normal 103" xfId="3143"/>
    <cellStyle name="Normal 104" xfId="3144"/>
    <cellStyle name="Normal 105" xfId="3145"/>
    <cellStyle name="Normal 106" xfId="3146"/>
    <cellStyle name="Normal 107" xfId="3147"/>
    <cellStyle name="Normal 108" xfId="3148"/>
    <cellStyle name="Normal 109" xfId="3149"/>
    <cellStyle name="Normal 11" xfId="370"/>
    <cellStyle name="Normal 11 10" xfId="371"/>
    <cellStyle name="Normal 11 10 2" xfId="4042"/>
    <cellStyle name="Normal 11 11" xfId="372"/>
    <cellStyle name="Normal 11 11 2" xfId="4043"/>
    <cellStyle name="Normal 11 12" xfId="373"/>
    <cellStyle name="Normal 11 12 2" xfId="4044"/>
    <cellStyle name="Normal 11 13" xfId="374"/>
    <cellStyle name="Normal 11 13 2" xfId="4045"/>
    <cellStyle name="Normal 11 14" xfId="375"/>
    <cellStyle name="Normal 11 14 2" xfId="4046"/>
    <cellStyle name="Normal 11 15" xfId="376"/>
    <cellStyle name="Normal 11 15 2" xfId="4047"/>
    <cellStyle name="Normal 11 16" xfId="3150"/>
    <cellStyle name="Normal 11 2" xfId="377"/>
    <cellStyle name="Normal 11 2 10" xfId="378"/>
    <cellStyle name="Normal 11 2 10 2" xfId="4049"/>
    <cellStyle name="Normal 11 2 11" xfId="379"/>
    <cellStyle name="Normal 11 2 11 2" xfId="4050"/>
    <cellStyle name="Normal 11 2 12" xfId="4048"/>
    <cellStyle name="Normal 11 2 2" xfId="380"/>
    <cellStyle name="Normal 11 2 2 10" xfId="4051"/>
    <cellStyle name="Normal 11 2 2 2" xfId="381"/>
    <cellStyle name="Normal 11 2 2 2 2" xfId="382"/>
    <cellStyle name="Normal 11 2 2 2 2 2" xfId="4053"/>
    <cellStyle name="Normal 11 2 2 2 3" xfId="383"/>
    <cellStyle name="Normal 11 2 2 2 3 2" xfId="4054"/>
    <cellStyle name="Normal 11 2 2 2 4" xfId="384"/>
    <cellStyle name="Normal 11 2 2 2 4 2" xfId="4055"/>
    <cellStyle name="Normal 11 2 2 2 5" xfId="385"/>
    <cellStyle name="Normal 11 2 2 2 5 2" xfId="4056"/>
    <cellStyle name="Normal 11 2 2 2 6" xfId="386"/>
    <cellStyle name="Normal 11 2 2 2 6 2" xfId="4057"/>
    <cellStyle name="Normal 11 2 2 2 7" xfId="387"/>
    <cellStyle name="Normal 11 2 2 2 7 2" xfId="4058"/>
    <cellStyle name="Normal 11 2 2 2 8" xfId="4052"/>
    <cellStyle name="Normal 11 2 2 3" xfId="388"/>
    <cellStyle name="Normal 11 2 2 3 2" xfId="389"/>
    <cellStyle name="Normal 11 2 2 3 2 2" xfId="4060"/>
    <cellStyle name="Normal 11 2 2 3 3" xfId="390"/>
    <cellStyle name="Normal 11 2 2 3 3 2" xfId="4061"/>
    <cellStyle name="Normal 11 2 2 3 4" xfId="391"/>
    <cellStyle name="Normal 11 2 2 3 4 2" xfId="4062"/>
    <cellStyle name="Normal 11 2 2 3 5" xfId="392"/>
    <cellStyle name="Normal 11 2 2 3 5 2" xfId="4063"/>
    <cellStyle name="Normal 11 2 2 3 6" xfId="4059"/>
    <cellStyle name="Normal 11 2 2 4" xfId="393"/>
    <cellStyle name="Normal 11 2 2 4 2" xfId="4064"/>
    <cellStyle name="Normal 11 2 2 5" xfId="394"/>
    <cellStyle name="Normal 11 2 2 5 2" xfId="4065"/>
    <cellStyle name="Normal 11 2 2 6" xfId="395"/>
    <cellStyle name="Normal 11 2 2 6 2" xfId="4066"/>
    <cellStyle name="Normal 11 2 2 7" xfId="396"/>
    <cellStyle name="Normal 11 2 2 7 2" xfId="4067"/>
    <cellStyle name="Normal 11 2 2 8" xfId="397"/>
    <cellStyle name="Normal 11 2 2 8 2" xfId="4068"/>
    <cellStyle name="Normal 11 2 2 9" xfId="398"/>
    <cellStyle name="Normal 11 2 2 9 2" xfId="4069"/>
    <cellStyle name="Normal 11 2 3" xfId="399"/>
    <cellStyle name="Normal 11 2 3 2" xfId="4070"/>
    <cellStyle name="Normal 11 2 4" xfId="400"/>
    <cellStyle name="Normal 11 2 4 2" xfId="401"/>
    <cellStyle name="Normal 11 2 4 2 2" xfId="4072"/>
    <cellStyle name="Normal 11 2 4 3" xfId="402"/>
    <cellStyle name="Normal 11 2 4 3 2" xfId="4073"/>
    <cellStyle name="Normal 11 2 4 4" xfId="403"/>
    <cellStyle name="Normal 11 2 4 4 2" xfId="4074"/>
    <cellStyle name="Normal 11 2 4 5" xfId="404"/>
    <cellStyle name="Normal 11 2 4 5 2" xfId="4075"/>
    <cellStyle name="Normal 11 2 4 6" xfId="405"/>
    <cellStyle name="Normal 11 2 4 6 2" xfId="4076"/>
    <cellStyle name="Normal 11 2 4 7" xfId="406"/>
    <cellStyle name="Normal 11 2 4 7 2" xfId="4077"/>
    <cellStyle name="Normal 11 2 4 8" xfId="4071"/>
    <cellStyle name="Normal 11 2 5" xfId="407"/>
    <cellStyle name="Normal 11 2 5 2" xfId="408"/>
    <cellStyle name="Normal 11 2 5 2 2" xfId="4079"/>
    <cellStyle name="Normal 11 2 5 3" xfId="409"/>
    <cellStyle name="Normal 11 2 5 3 2" xfId="4080"/>
    <cellStyle name="Normal 11 2 5 4" xfId="410"/>
    <cellStyle name="Normal 11 2 5 4 2" xfId="4081"/>
    <cellStyle name="Normal 11 2 5 5" xfId="411"/>
    <cellStyle name="Normal 11 2 5 5 2" xfId="4082"/>
    <cellStyle name="Normal 11 2 5 6" xfId="4078"/>
    <cellStyle name="Normal 11 2 6" xfId="412"/>
    <cellStyle name="Normal 11 2 6 2" xfId="4083"/>
    <cellStyle name="Normal 11 2 7" xfId="413"/>
    <cellStyle name="Normal 11 2 7 2" xfId="4084"/>
    <cellStyle name="Normal 11 2 8" xfId="414"/>
    <cellStyle name="Normal 11 2 8 2" xfId="4085"/>
    <cellStyle name="Normal 11 2 9" xfId="415"/>
    <cellStyle name="Normal 11 2 9 2" xfId="4086"/>
    <cellStyle name="Normal 11 3" xfId="416"/>
    <cellStyle name="Normal 11 3 10" xfId="4087"/>
    <cellStyle name="Normal 11 3 2" xfId="417"/>
    <cellStyle name="Normal 11 3 2 2" xfId="418"/>
    <cellStyle name="Normal 11 3 2 2 2" xfId="4089"/>
    <cellStyle name="Normal 11 3 2 3" xfId="419"/>
    <cellStyle name="Normal 11 3 2 3 2" xfId="4090"/>
    <cellStyle name="Normal 11 3 2 4" xfId="420"/>
    <cellStyle name="Normal 11 3 2 4 2" xfId="4091"/>
    <cellStyle name="Normal 11 3 2 5" xfId="421"/>
    <cellStyle name="Normal 11 3 2 5 2" xfId="4092"/>
    <cellStyle name="Normal 11 3 2 6" xfId="422"/>
    <cellStyle name="Normal 11 3 2 6 2" xfId="4093"/>
    <cellStyle name="Normal 11 3 2 7" xfId="423"/>
    <cellStyle name="Normal 11 3 2 7 2" xfId="4094"/>
    <cellStyle name="Normal 11 3 2 8" xfId="4088"/>
    <cellStyle name="Normal 11 3 3" xfId="424"/>
    <cellStyle name="Normal 11 3 3 2" xfId="425"/>
    <cellStyle name="Normal 11 3 3 2 2" xfId="4096"/>
    <cellStyle name="Normal 11 3 3 3" xfId="426"/>
    <cellStyle name="Normal 11 3 3 3 2" xfId="4097"/>
    <cellStyle name="Normal 11 3 3 4" xfId="427"/>
    <cellStyle name="Normal 11 3 3 4 2" xfId="4098"/>
    <cellStyle name="Normal 11 3 3 5" xfId="428"/>
    <cellStyle name="Normal 11 3 3 5 2" xfId="4099"/>
    <cellStyle name="Normal 11 3 3 6" xfId="4095"/>
    <cellStyle name="Normal 11 3 4" xfId="429"/>
    <cellStyle name="Normal 11 3 4 2" xfId="4100"/>
    <cellStyle name="Normal 11 3 5" xfId="430"/>
    <cellStyle name="Normal 11 3 5 2" xfId="4101"/>
    <cellStyle name="Normal 11 3 6" xfId="431"/>
    <cellStyle name="Normal 11 3 6 2" xfId="4102"/>
    <cellStyle name="Normal 11 3 6 3" xfId="3059"/>
    <cellStyle name="Normal 11 3 7" xfId="432"/>
    <cellStyle name="Normal 11 3 7 2" xfId="4103"/>
    <cellStyle name="Normal 11 3 8" xfId="433"/>
    <cellStyle name="Normal 11 3 8 2" xfId="4104"/>
    <cellStyle name="Normal 11 3 9" xfId="434"/>
    <cellStyle name="Normal 11 3 9 2" xfId="4105"/>
    <cellStyle name="Normal 11 4" xfId="435"/>
    <cellStyle name="Normal 11 4 2" xfId="4106"/>
    <cellStyle name="Normal 11 5" xfId="436"/>
    <cellStyle name="Normal 11 5 2" xfId="4107"/>
    <cellStyle name="Normal 11 6" xfId="437"/>
    <cellStyle name="Normal 11 6 2" xfId="4108"/>
    <cellStyle name="Normal 11 7" xfId="438"/>
    <cellStyle name="Normal 11 8" xfId="439"/>
    <cellStyle name="Normal 11 8 2" xfId="440"/>
    <cellStyle name="Normal 11 8 2 2" xfId="4110"/>
    <cellStyle name="Normal 11 8 3" xfId="441"/>
    <cellStyle name="Normal 11 8 3 2" xfId="4111"/>
    <cellStyle name="Normal 11 8 4" xfId="442"/>
    <cellStyle name="Normal 11 8 4 2" xfId="4112"/>
    <cellStyle name="Normal 11 8 5" xfId="443"/>
    <cellStyle name="Normal 11 8 5 2" xfId="4113"/>
    <cellStyle name="Normal 11 8 6" xfId="444"/>
    <cellStyle name="Normal 11 8 6 2" xfId="4114"/>
    <cellStyle name="Normal 11 8 7" xfId="445"/>
    <cellStyle name="Normal 11 8 7 2" xfId="4115"/>
    <cellStyle name="Normal 11 8 8" xfId="4109"/>
    <cellStyle name="Normal 11 9" xfId="446"/>
    <cellStyle name="Normal 11 9 2" xfId="447"/>
    <cellStyle name="Normal 11 9 2 2" xfId="4117"/>
    <cellStyle name="Normal 11 9 3" xfId="448"/>
    <cellStyle name="Normal 11 9 3 2" xfId="4118"/>
    <cellStyle name="Normal 11 9 4" xfId="449"/>
    <cellStyle name="Normal 11 9 4 2" xfId="4119"/>
    <cellStyle name="Normal 11 9 5" xfId="450"/>
    <cellStyle name="Normal 11 9 5 2" xfId="4120"/>
    <cellStyle name="Normal 11 9 6" xfId="4116"/>
    <cellStyle name="Normal 11_41 Package Work slip " xfId="451"/>
    <cellStyle name="Normal 110" xfId="3151"/>
    <cellStyle name="Normal 111" xfId="3152"/>
    <cellStyle name="Normal 112" xfId="3153"/>
    <cellStyle name="Normal 113" xfId="3154"/>
    <cellStyle name="Normal 117" xfId="3155"/>
    <cellStyle name="Normal 118" xfId="3156"/>
    <cellStyle name="Normal 119" xfId="3157"/>
    <cellStyle name="Normal 12" xfId="452"/>
    <cellStyle name="Normal 12 10" xfId="453"/>
    <cellStyle name="Normal 12 10 2" xfId="4121"/>
    <cellStyle name="Normal 12 11" xfId="454"/>
    <cellStyle name="Normal 12 11 2" xfId="4122"/>
    <cellStyle name="Normal 12 12" xfId="455"/>
    <cellStyle name="Normal 12 12 2" xfId="4123"/>
    <cellStyle name="Normal 12 13" xfId="456"/>
    <cellStyle name="Normal 12 13 2" xfId="4124"/>
    <cellStyle name="Normal 12 14" xfId="457"/>
    <cellStyle name="Normal 12 14 2" xfId="4125"/>
    <cellStyle name="Normal 12 15" xfId="458"/>
    <cellStyle name="Normal 12 15 2" xfId="4126"/>
    <cellStyle name="Normal 12 16" xfId="3158"/>
    <cellStyle name="Normal 12 2" xfId="459"/>
    <cellStyle name="Normal 12 2 10" xfId="460"/>
    <cellStyle name="Normal 12 2 10 2" xfId="4128"/>
    <cellStyle name="Normal 12 2 11" xfId="461"/>
    <cellStyle name="Normal 12 2 11 2" xfId="4129"/>
    <cellStyle name="Normal 12 2 12" xfId="462"/>
    <cellStyle name="Normal 12 2 12 2" xfId="4130"/>
    <cellStyle name="Normal 12 2 13" xfId="463"/>
    <cellStyle name="Normal 12 2 13 2" xfId="4131"/>
    <cellStyle name="Normal 12 2 14" xfId="464"/>
    <cellStyle name="Normal 12 2 14 2" xfId="4132"/>
    <cellStyle name="Normal 12 2 15" xfId="4127"/>
    <cellStyle name="Normal 12 2 2" xfId="465"/>
    <cellStyle name="Normal 12 2 2 10" xfId="4133"/>
    <cellStyle name="Normal 12 2 2 2" xfId="466"/>
    <cellStyle name="Normal 12 2 2 2 2" xfId="467"/>
    <cellStyle name="Normal 12 2 2 2 2 2" xfId="4135"/>
    <cellStyle name="Normal 12 2 2 2 3" xfId="468"/>
    <cellStyle name="Normal 12 2 2 2 3 2" xfId="4136"/>
    <cellStyle name="Normal 12 2 2 2 4" xfId="469"/>
    <cellStyle name="Normal 12 2 2 2 4 2" xfId="4137"/>
    <cellStyle name="Normal 12 2 2 2 5" xfId="470"/>
    <cellStyle name="Normal 12 2 2 2 5 2" xfId="4138"/>
    <cellStyle name="Normal 12 2 2 2 6" xfId="471"/>
    <cellStyle name="Normal 12 2 2 2 6 2" xfId="4139"/>
    <cellStyle name="Normal 12 2 2 2 7" xfId="472"/>
    <cellStyle name="Normal 12 2 2 2 7 2" xfId="4140"/>
    <cellStyle name="Normal 12 2 2 2 8" xfId="4134"/>
    <cellStyle name="Normal 12 2 2 3" xfId="473"/>
    <cellStyle name="Normal 12 2 2 3 2" xfId="474"/>
    <cellStyle name="Normal 12 2 2 3 2 2" xfId="4142"/>
    <cellStyle name="Normal 12 2 2 3 3" xfId="475"/>
    <cellStyle name="Normal 12 2 2 3 3 2" xfId="4143"/>
    <cellStyle name="Normal 12 2 2 3 4" xfId="476"/>
    <cellStyle name="Normal 12 2 2 3 4 2" xfId="4144"/>
    <cellStyle name="Normal 12 2 2 3 5" xfId="477"/>
    <cellStyle name="Normal 12 2 2 3 5 2" xfId="4145"/>
    <cellStyle name="Normal 12 2 2 3 6" xfId="4141"/>
    <cellStyle name="Normal 12 2 2 4" xfId="478"/>
    <cellStyle name="Normal 12 2 2 4 2" xfId="4146"/>
    <cellStyle name="Normal 12 2 2 5" xfId="479"/>
    <cellStyle name="Normal 12 2 2 5 2" xfId="4147"/>
    <cellStyle name="Normal 12 2 2 6" xfId="480"/>
    <cellStyle name="Normal 12 2 2 6 2" xfId="4148"/>
    <cellStyle name="Normal 12 2 2 7" xfId="481"/>
    <cellStyle name="Normal 12 2 2 7 2" xfId="4149"/>
    <cellStyle name="Normal 12 2 2 8" xfId="482"/>
    <cellStyle name="Normal 12 2 2 8 2" xfId="4150"/>
    <cellStyle name="Normal 12 2 2 9" xfId="483"/>
    <cellStyle name="Normal 12 2 2 9 2" xfId="4151"/>
    <cellStyle name="Normal 12 2 3" xfId="484"/>
    <cellStyle name="Normal 12 2 3 2" xfId="4152"/>
    <cellStyle name="Normal 12 2 4" xfId="485"/>
    <cellStyle name="Normal 12 2 4 2" xfId="4153"/>
    <cellStyle name="Normal 12 2 5" xfId="486"/>
    <cellStyle name="Normal 12 2 5 2" xfId="4154"/>
    <cellStyle name="Normal 12 2 6" xfId="487"/>
    <cellStyle name="Normal 12 2 7" xfId="488"/>
    <cellStyle name="Normal 12 2 7 2" xfId="489"/>
    <cellStyle name="Normal 12 2 7 2 2" xfId="4156"/>
    <cellStyle name="Normal 12 2 7 3" xfId="490"/>
    <cellStyle name="Normal 12 2 7 3 2" xfId="4157"/>
    <cellStyle name="Normal 12 2 7 4" xfId="491"/>
    <cellStyle name="Normal 12 2 7 4 2" xfId="4158"/>
    <cellStyle name="Normal 12 2 7 5" xfId="492"/>
    <cellStyle name="Normal 12 2 7 5 2" xfId="4159"/>
    <cellStyle name="Normal 12 2 7 6" xfId="493"/>
    <cellStyle name="Normal 12 2 7 6 2" xfId="4160"/>
    <cellStyle name="Normal 12 2 7 7" xfId="494"/>
    <cellStyle name="Normal 12 2 7 7 2" xfId="4161"/>
    <cellStyle name="Normal 12 2 7 8" xfId="4155"/>
    <cellStyle name="Normal 12 2 8" xfId="495"/>
    <cellStyle name="Normal 12 2 8 2" xfId="496"/>
    <cellStyle name="Normal 12 2 8 2 2" xfId="4163"/>
    <cellStyle name="Normal 12 2 8 3" xfId="497"/>
    <cellStyle name="Normal 12 2 8 3 2" xfId="4164"/>
    <cellStyle name="Normal 12 2 8 4" xfId="498"/>
    <cellStyle name="Normal 12 2 8 4 2" xfId="4165"/>
    <cellStyle name="Normal 12 2 8 5" xfId="499"/>
    <cellStyle name="Normal 12 2 8 5 2" xfId="4166"/>
    <cellStyle name="Normal 12 2 8 6" xfId="4162"/>
    <cellStyle name="Normal 12 2 9" xfId="500"/>
    <cellStyle name="Normal 12 2 9 2" xfId="4167"/>
    <cellStyle name="Normal 12 3" xfId="501"/>
    <cellStyle name="Normal 12 3 10" xfId="4168"/>
    <cellStyle name="Normal 12 3 2" xfId="502"/>
    <cellStyle name="Normal 12 3 2 2" xfId="503"/>
    <cellStyle name="Normal 12 3 2 2 2" xfId="4170"/>
    <cellStyle name="Normal 12 3 2 3" xfId="504"/>
    <cellStyle name="Normal 12 3 2 3 2" xfId="4171"/>
    <cellStyle name="Normal 12 3 2 4" xfId="505"/>
    <cellStyle name="Normal 12 3 2 4 2" xfId="4172"/>
    <cellStyle name="Normal 12 3 2 5" xfId="506"/>
    <cellStyle name="Normal 12 3 2 5 2" xfId="4173"/>
    <cellStyle name="Normal 12 3 2 6" xfId="507"/>
    <cellStyle name="Normal 12 3 2 6 2" xfId="4174"/>
    <cellStyle name="Normal 12 3 2 7" xfId="508"/>
    <cellStyle name="Normal 12 3 2 7 2" xfId="4175"/>
    <cellStyle name="Normal 12 3 2 8" xfId="4169"/>
    <cellStyle name="Normal 12 3 3" xfId="509"/>
    <cellStyle name="Normal 12 3 3 2" xfId="510"/>
    <cellStyle name="Normal 12 3 3 2 2" xfId="4177"/>
    <cellStyle name="Normal 12 3 3 3" xfId="511"/>
    <cellStyle name="Normal 12 3 3 3 2" xfId="4178"/>
    <cellStyle name="Normal 12 3 3 4" xfId="512"/>
    <cellStyle name="Normal 12 3 3 4 2" xfId="4179"/>
    <cellStyle name="Normal 12 3 3 5" xfId="513"/>
    <cellStyle name="Normal 12 3 3 5 2" xfId="4180"/>
    <cellStyle name="Normal 12 3 3 6" xfId="4176"/>
    <cellStyle name="Normal 12 3 4" xfId="514"/>
    <cellStyle name="Normal 12 3 4 2" xfId="4181"/>
    <cellStyle name="Normal 12 3 5" xfId="515"/>
    <cellStyle name="Normal 12 3 5 2" xfId="4182"/>
    <cellStyle name="Normal 12 3 6" xfId="516"/>
    <cellStyle name="Normal 12 3 6 2" xfId="4183"/>
    <cellStyle name="Normal 12 3 7" xfId="517"/>
    <cellStyle name="Normal 12 3 7 2" xfId="4184"/>
    <cellStyle name="Normal 12 3 8" xfId="518"/>
    <cellStyle name="Normal 12 3 8 2" xfId="4185"/>
    <cellStyle name="Normal 12 3 9" xfId="519"/>
    <cellStyle name="Normal 12 3 9 2" xfId="4186"/>
    <cellStyle name="Normal 12 4" xfId="520"/>
    <cellStyle name="Normal 12 4 2" xfId="4187"/>
    <cellStyle name="Normal 12 5" xfId="521"/>
    <cellStyle name="Normal 12 5 2" xfId="4188"/>
    <cellStyle name="Normal 12 6" xfId="522"/>
    <cellStyle name="Normal 12 6 2" xfId="4189"/>
    <cellStyle name="Normal 12 7" xfId="523"/>
    <cellStyle name="Normal 12 8" xfId="524"/>
    <cellStyle name="Normal 12 8 2" xfId="525"/>
    <cellStyle name="Normal 12 8 2 2" xfId="4191"/>
    <cellStyle name="Normal 12 8 3" xfId="526"/>
    <cellStyle name="Normal 12 8 3 2" xfId="4192"/>
    <cellStyle name="Normal 12 8 4" xfId="527"/>
    <cellStyle name="Normal 12 8 4 2" xfId="4193"/>
    <cellStyle name="Normal 12 8 5" xfId="528"/>
    <cellStyle name="Normal 12 8 5 2" xfId="4194"/>
    <cellStyle name="Normal 12 8 6" xfId="529"/>
    <cellStyle name="Normal 12 8 6 2" xfId="4195"/>
    <cellStyle name="Normal 12 8 7" xfId="530"/>
    <cellStyle name="Normal 12 8 7 2" xfId="4196"/>
    <cellStyle name="Normal 12 8 8" xfId="4190"/>
    <cellStyle name="Normal 12 9" xfId="531"/>
    <cellStyle name="Normal 12 9 2" xfId="532"/>
    <cellStyle name="Normal 12 9 2 2" xfId="4198"/>
    <cellStyle name="Normal 12 9 3" xfId="533"/>
    <cellStyle name="Normal 12 9 3 2" xfId="4199"/>
    <cellStyle name="Normal 12 9 4" xfId="534"/>
    <cellStyle name="Normal 12 9 4 2" xfId="4200"/>
    <cellStyle name="Normal 12 9 5" xfId="535"/>
    <cellStyle name="Normal 12 9 5 2" xfId="4201"/>
    <cellStyle name="Normal 12 9 6" xfId="4197"/>
    <cellStyle name="Normal 12_41 Package Work slip " xfId="536"/>
    <cellStyle name="Normal 120" xfId="3159"/>
    <cellStyle name="Normal 121" xfId="3160"/>
    <cellStyle name="Normal 122" xfId="3161"/>
    <cellStyle name="Normal 123" xfId="3162"/>
    <cellStyle name="Normal 124" xfId="3163"/>
    <cellStyle name="Normal 125" xfId="3164"/>
    <cellStyle name="Normal 126" xfId="3165"/>
    <cellStyle name="Normal 127" xfId="3166"/>
    <cellStyle name="Normal 128" xfId="3167"/>
    <cellStyle name="Normal 129" xfId="3168"/>
    <cellStyle name="Normal 13" xfId="537"/>
    <cellStyle name="Normal 13 10" xfId="538"/>
    <cellStyle name="Normal 13 10 2" xfId="4202"/>
    <cellStyle name="Normal 13 11" xfId="539"/>
    <cellStyle name="Normal 13 11 2" xfId="4203"/>
    <cellStyle name="Normal 13 12" xfId="540"/>
    <cellStyle name="Normal 13 12 2" xfId="4204"/>
    <cellStyle name="Normal 13 13" xfId="541"/>
    <cellStyle name="Normal 13 13 2" xfId="4205"/>
    <cellStyle name="Normal 13 14" xfId="3033"/>
    <cellStyle name="Normal 13 15" xfId="3169"/>
    <cellStyle name="Normal 13 2" xfId="542"/>
    <cellStyle name="Normal 13 2 10" xfId="543"/>
    <cellStyle name="Normal 13 2 10 2" xfId="4207"/>
    <cellStyle name="Normal 13 2 11" xfId="544"/>
    <cellStyle name="Normal 13 2 11 2" xfId="4208"/>
    <cellStyle name="Normal 13 2 12" xfId="545"/>
    <cellStyle name="Normal 13 2 12 2" xfId="4209"/>
    <cellStyle name="Normal 13 2 13" xfId="4206"/>
    <cellStyle name="Normal 13 2 2" xfId="546"/>
    <cellStyle name="Normal 13 2 2 10" xfId="547"/>
    <cellStyle name="Normal 13 2 2 10 2" xfId="4211"/>
    <cellStyle name="Normal 13 2 2 11" xfId="548"/>
    <cellStyle name="Normal 13 2 2 11 2" xfId="4212"/>
    <cellStyle name="Normal 13 2 2 12" xfId="4210"/>
    <cellStyle name="Normal 13 2 2 2" xfId="549"/>
    <cellStyle name="Normal 13 2 2 2 10" xfId="550"/>
    <cellStyle name="Normal 13 2 2 2 10 2" xfId="4214"/>
    <cellStyle name="Normal 13 2 2 2 11" xfId="4213"/>
    <cellStyle name="Normal 13 2 2 2 2" xfId="551"/>
    <cellStyle name="Normal 13 2 2 2 2 10" xfId="4215"/>
    <cellStyle name="Normal 13 2 2 2 2 2" xfId="552"/>
    <cellStyle name="Normal 13 2 2 2 2 2 2" xfId="553"/>
    <cellStyle name="Normal 13 2 2 2 2 2 2 2" xfId="4217"/>
    <cellStyle name="Normal 13 2 2 2 2 2 3" xfId="554"/>
    <cellStyle name="Normal 13 2 2 2 2 2 3 2" xfId="4218"/>
    <cellStyle name="Normal 13 2 2 2 2 2 4" xfId="555"/>
    <cellStyle name="Normal 13 2 2 2 2 2 4 2" xfId="4219"/>
    <cellStyle name="Normal 13 2 2 2 2 2 5" xfId="556"/>
    <cellStyle name="Normal 13 2 2 2 2 2 5 2" xfId="4220"/>
    <cellStyle name="Normal 13 2 2 2 2 2 6" xfId="557"/>
    <cellStyle name="Normal 13 2 2 2 2 2 6 2" xfId="4221"/>
    <cellStyle name="Normal 13 2 2 2 2 2 7" xfId="558"/>
    <cellStyle name="Normal 13 2 2 2 2 2 7 2" xfId="4222"/>
    <cellStyle name="Normal 13 2 2 2 2 2 8" xfId="4216"/>
    <cellStyle name="Normal 13 2 2 2 2 3" xfId="559"/>
    <cellStyle name="Normal 13 2 2 2 2 3 2" xfId="560"/>
    <cellStyle name="Normal 13 2 2 2 2 3 2 2" xfId="4224"/>
    <cellStyle name="Normal 13 2 2 2 2 3 3" xfId="561"/>
    <cellStyle name="Normal 13 2 2 2 2 3 3 2" xfId="4225"/>
    <cellStyle name="Normal 13 2 2 2 2 3 4" xfId="562"/>
    <cellStyle name="Normal 13 2 2 2 2 3 4 2" xfId="4226"/>
    <cellStyle name="Normal 13 2 2 2 2 3 5" xfId="563"/>
    <cellStyle name="Normal 13 2 2 2 2 3 5 2" xfId="4227"/>
    <cellStyle name="Normal 13 2 2 2 2 3 6" xfId="4223"/>
    <cellStyle name="Normal 13 2 2 2 2 4" xfId="564"/>
    <cellStyle name="Normal 13 2 2 2 2 4 2" xfId="4228"/>
    <cellStyle name="Normal 13 2 2 2 2 5" xfId="565"/>
    <cellStyle name="Normal 13 2 2 2 2 5 2" xfId="4229"/>
    <cellStyle name="Normal 13 2 2 2 2 6" xfId="566"/>
    <cellStyle name="Normal 13 2 2 2 2 6 2" xfId="4230"/>
    <cellStyle name="Normal 13 2 2 2 2 7" xfId="567"/>
    <cellStyle name="Normal 13 2 2 2 2 7 2" xfId="4231"/>
    <cellStyle name="Normal 13 2 2 2 2 8" xfId="568"/>
    <cellStyle name="Normal 13 2 2 2 2 8 2" xfId="4232"/>
    <cellStyle name="Normal 13 2 2 2 2 9" xfId="569"/>
    <cellStyle name="Normal 13 2 2 2 2 9 2" xfId="4233"/>
    <cellStyle name="Normal 13 2 2 2 3" xfId="570"/>
    <cellStyle name="Normal 13 2 2 2 3 2" xfId="571"/>
    <cellStyle name="Normal 13 2 2 2 3 2 2" xfId="4235"/>
    <cellStyle name="Normal 13 2 2 2 3 3" xfId="572"/>
    <cellStyle name="Normal 13 2 2 2 3 3 2" xfId="4236"/>
    <cellStyle name="Normal 13 2 2 2 3 4" xfId="573"/>
    <cellStyle name="Normal 13 2 2 2 3 4 2" xfId="4237"/>
    <cellStyle name="Normal 13 2 2 2 3 5" xfId="574"/>
    <cellStyle name="Normal 13 2 2 2 3 5 2" xfId="4238"/>
    <cellStyle name="Normal 13 2 2 2 3 6" xfId="575"/>
    <cellStyle name="Normal 13 2 2 2 3 6 2" xfId="4239"/>
    <cellStyle name="Normal 13 2 2 2 3 7" xfId="576"/>
    <cellStyle name="Normal 13 2 2 2 3 7 2" xfId="4240"/>
    <cellStyle name="Normal 13 2 2 2 3 8" xfId="4234"/>
    <cellStyle name="Normal 13 2 2 2 4" xfId="577"/>
    <cellStyle name="Normal 13 2 2 2 4 2" xfId="578"/>
    <cellStyle name="Normal 13 2 2 2 4 2 2" xfId="4242"/>
    <cellStyle name="Normal 13 2 2 2 4 3" xfId="579"/>
    <cellStyle name="Normal 13 2 2 2 4 3 2" xfId="4243"/>
    <cellStyle name="Normal 13 2 2 2 4 4" xfId="580"/>
    <cellStyle name="Normal 13 2 2 2 4 4 2" xfId="4244"/>
    <cellStyle name="Normal 13 2 2 2 4 5" xfId="581"/>
    <cellStyle name="Normal 13 2 2 2 4 5 2" xfId="4245"/>
    <cellStyle name="Normal 13 2 2 2 4 6" xfId="4241"/>
    <cellStyle name="Normal 13 2 2 2 5" xfId="582"/>
    <cellStyle name="Normal 13 2 2 2 5 2" xfId="4246"/>
    <cellStyle name="Normal 13 2 2 2 6" xfId="583"/>
    <cellStyle name="Normal 13 2 2 2 6 2" xfId="4247"/>
    <cellStyle name="Normal 13 2 2 2 7" xfId="584"/>
    <cellStyle name="Normal 13 2 2 2 7 2" xfId="4248"/>
    <cellStyle name="Normal 13 2 2 2 8" xfId="585"/>
    <cellStyle name="Normal 13 2 2 2 8 2" xfId="4249"/>
    <cellStyle name="Normal 13 2 2 2 9" xfId="586"/>
    <cellStyle name="Normal 13 2 2 2 9 2" xfId="4250"/>
    <cellStyle name="Normal 13 2 2 3" xfId="587"/>
    <cellStyle name="Normal 13 2 2 3 10" xfId="4251"/>
    <cellStyle name="Normal 13 2 2 3 2" xfId="588"/>
    <cellStyle name="Normal 13 2 2 3 2 2" xfId="589"/>
    <cellStyle name="Normal 13 2 2 3 2 2 2" xfId="4253"/>
    <cellStyle name="Normal 13 2 2 3 2 3" xfId="590"/>
    <cellStyle name="Normal 13 2 2 3 2 3 2" xfId="4254"/>
    <cellStyle name="Normal 13 2 2 3 2 4" xfId="591"/>
    <cellStyle name="Normal 13 2 2 3 2 4 2" xfId="4255"/>
    <cellStyle name="Normal 13 2 2 3 2 5" xfId="592"/>
    <cellStyle name="Normal 13 2 2 3 2 5 2" xfId="4256"/>
    <cellStyle name="Normal 13 2 2 3 2 6" xfId="593"/>
    <cellStyle name="Normal 13 2 2 3 2 6 2" xfId="4257"/>
    <cellStyle name="Normal 13 2 2 3 2 7" xfId="594"/>
    <cellStyle name="Normal 13 2 2 3 2 7 2" xfId="4258"/>
    <cellStyle name="Normal 13 2 2 3 2 8" xfId="4252"/>
    <cellStyle name="Normal 13 2 2 3 3" xfId="595"/>
    <cellStyle name="Normal 13 2 2 3 3 2" xfId="596"/>
    <cellStyle name="Normal 13 2 2 3 3 2 2" xfId="4260"/>
    <cellStyle name="Normal 13 2 2 3 3 3" xfId="597"/>
    <cellStyle name="Normal 13 2 2 3 3 3 2" xfId="4261"/>
    <cellStyle name="Normal 13 2 2 3 3 4" xfId="598"/>
    <cellStyle name="Normal 13 2 2 3 3 4 2" xfId="4262"/>
    <cellStyle name="Normal 13 2 2 3 3 5" xfId="599"/>
    <cellStyle name="Normal 13 2 2 3 3 5 2" xfId="4263"/>
    <cellStyle name="Normal 13 2 2 3 3 6" xfId="4259"/>
    <cellStyle name="Normal 13 2 2 3 4" xfId="600"/>
    <cellStyle name="Normal 13 2 2 3 4 2" xfId="4264"/>
    <cellStyle name="Normal 13 2 2 3 5" xfId="601"/>
    <cellStyle name="Normal 13 2 2 3 5 2" xfId="4265"/>
    <cellStyle name="Normal 13 2 2 3 6" xfId="602"/>
    <cellStyle name="Normal 13 2 2 3 6 2" xfId="4266"/>
    <cellStyle name="Normal 13 2 2 3 7" xfId="603"/>
    <cellStyle name="Normal 13 2 2 3 7 2" xfId="4267"/>
    <cellStyle name="Normal 13 2 2 3 8" xfId="604"/>
    <cellStyle name="Normal 13 2 2 3 8 2" xfId="4268"/>
    <cellStyle name="Normal 13 2 2 3 9" xfId="605"/>
    <cellStyle name="Normal 13 2 2 3 9 2" xfId="4269"/>
    <cellStyle name="Normal 13 2 2 4" xfId="606"/>
    <cellStyle name="Normal 13 2 2 4 2" xfId="607"/>
    <cellStyle name="Normal 13 2 2 4 2 2" xfId="4271"/>
    <cellStyle name="Normal 13 2 2 4 3" xfId="608"/>
    <cellStyle name="Normal 13 2 2 4 3 2" xfId="4272"/>
    <cellStyle name="Normal 13 2 2 4 4" xfId="609"/>
    <cellStyle name="Normal 13 2 2 4 4 2" xfId="4273"/>
    <cellStyle name="Normal 13 2 2 4 5" xfId="610"/>
    <cellStyle name="Normal 13 2 2 4 5 2" xfId="4274"/>
    <cellStyle name="Normal 13 2 2 4 6" xfId="611"/>
    <cellStyle name="Normal 13 2 2 4 6 2" xfId="4275"/>
    <cellStyle name="Normal 13 2 2 4 7" xfId="612"/>
    <cellStyle name="Normal 13 2 2 4 7 2" xfId="4276"/>
    <cellStyle name="Normal 13 2 2 4 8" xfId="4270"/>
    <cellStyle name="Normal 13 2 2 5" xfId="613"/>
    <cellStyle name="Normal 13 2 2 5 2" xfId="614"/>
    <cellStyle name="Normal 13 2 2 5 2 2" xfId="4278"/>
    <cellStyle name="Normal 13 2 2 5 3" xfId="615"/>
    <cellStyle name="Normal 13 2 2 5 3 2" xfId="4279"/>
    <cellStyle name="Normal 13 2 2 5 4" xfId="616"/>
    <cellStyle name="Normal 13 2 2 5 4 2" xfId="4280"/>
    <cellStyle name="Normal 13 2 2 5 5" xfId="617"/>
    <cellStyle name="Normal 13 2 2 5 5 2" xfId="4281"/>
    <cellStyle name="Normal 13 2 2 5 6" xfId="4277"/>
    <cellStyle name="Normal 13 2 2 6" xfId="618"/>
    <cellStyle name="Normal 13 2 2 6 2" xfId="4282"/>
    <cellStyle name="Normal 13 2 2 7" xfId="619"/>
    <cellStyle name="Normal 13 2 2 7 2" xfId="4283"/>
    <cellStyle name="Normal 13 2 2 8" xfId="620"/>
    <cellStyle name="Normal 13 2 2 8 2" xfId="4284"/>
    <cellStyle name="Normal 13 2 2 9" xfId="621"/>
    <cellStyle name="Normal 13 2 2 9 2" xfId="4285"/>
    <cellStyle name="Normal 13 2 2_41 Package Work slip " xfId="622"/>
    <cellStyle name="Normal 13 2 3" xfId="623"/>
    <cellStyle name="Normal 13 2 3 10" xfId="624"/>
    <cellStyle name="Normal 13 2 3 10 2" xfId="4287"/>
    <cellStyle name="Normal 13 2 3 11" xfId="4286"/>
    <cellStyle name="Normal 13 2 3 2" xfId="625"/>
    <cellStyle name="Normal 13 2 3 2 10" xfId="4288"/>
    <cellStyle name="Normal 13 2 3 2 2" xfId="626"/>
    <cellStyle name="Normal 13 2 3 2 2 2" xfId="627"/>
    <cellStyle name="Normal 13 2 3 2 2 2 2" xfId="4290"/>
    <cellStyle name="Normal 13 2 3 2 2 3" xfId="628"/>
    <cellStyle name="Normal 13 2 3 2 2 3 2" xfId="4291"/>
    <cellStyle name="Normal 13 2 3 2 2 4" xfId="629"/>
    <cellStyle name="Normal 13 2 3 2 2 4 2" xfId="4292"/>
    <cellStyle name="Normal 13 2 3 2 2 5" xfId="630"/>
    <cellStyle name="Normal 13 2 3 2 2 5 2" xfId="4293"/>
    <cellStyle name="Normal 13 2 3 2 2 6" xfId="631"/>
    <cellStyle name="Normal 13 2 3 2 2 6 2" xfId="4294"/>
    <cellStyle name="Normal 13 2 3 2 2 7" xfId="632"/>
    <cellStyle name="Normal 13 2 3 2 2 7 2" xfId="4295"/>
    <cellStyle name="Normal 13 2 3 2 2 8" xfId="4289"/>
    <cellStyle name="Normal 13 2 3 2 3" xfId="633"/>
    <cellStyle name="Normal 13 2 3 2 3 2" xfId="634"/>
    <cellStyle name="Normal 13 2 3 2 3 2 2" xfId="4297"/>
    <cellStyle name="Normal 13 2 3 2 3 3" xfId="635"/>
    <cellStyle name="Normal 13 2 3 2 3 3 2" xfId="4298"/>
    <cellStyle name="Normal 13 2 3 2 3 4" xfId="636"/>
    <cellStyle name="Normal 13 2 3 2 3 4 2" xfId="4299"/>
    <cellStyle name="Normal 13 2 3 2 3 5" xfId="637"/>
    <cellStyle name="Normal 13 2 3 2 3 5 2" xfId="4300"/>
    <cellStyle name="Normal 13 2 3 2 3 6" xfId="4296"/>
    <cellStyle name="Normal 13 2 3 2 4" xfId="638"/>
    <cellStyle name="Normal 13 2 3 2 4 2" xfId="4301"/>
    <cellStyle name="Normal 13 2 3 2 5" xfId="639"/>
    <cellStyle name="Normal 13 2 3 2 5 2" xfId="4302"/>
    <cellStyle name="Normal 13 2 3 2 6" xfId="640"/>
    <cellStyle name="Normal 13 2 3 2 6 2" xfId="4303"/>
    <cellStyle name="Normal 13 2 3 2 7" xfId="641"/>
    <cellStyle name="Normal 13 2 3 2 7 2" xfId="4304"/>
    <cellStyle name="Normal 13 2 3 2 8" xfId="642"/>
    <cellStyle name="Normal 13 2 3 2 8 2" xfId="4305"/>
    <cellStyle name="Normal 13 2 3 2 9" xfId="643"/>
    <cellStyle name="Normal 13 2 3 2 9 2" xfId="4306"/>
    <cellStyle name="Normal 13 2 3 3" xfId="644"/>
    <cellStyle name="Normal 13 2 3 3 2" xfId="645"/>
    <cellStyle name="Normal 13 2 3 3 2 2" xfId="4308"/>
    <cellStyle name="Normal 13 2 3 3 3" xfId="646"/>
    <cellStyle name="Normal 13 2 3 3 3 2" xfId="4309"/>
    <cellStyle name="Normal 13 2 3 3 4" xfId="647"/>
    <cellStyle name="Normal 13 2 3 3 4 2" xfId="4310"/>
    <cellStyle name="Normal 13 2 3 3 5" xfId="648"/>
    <cellStyle name="Normal 13 2 3 3 5 2" xfId="4311"/>
    <cellStyle name="Normal 13 2 3 3 6" xfId="649"/>
    <cellStyle name="Normal 13 2 3 3 6 2" xfId="4312"/>
    <cellStyle name="Normal 13 2 3 3 7" xfId="650"/>
    <cellStyle name="Normal 13 2 3 3 7 2" xfId="4313"/>
    <cellStyle name="Normal 13 2 3 3 8" xfId="4307"/>
    <cellStyle name="Normal 13 2 3 4" xfId="651"/>
    <cellStyle name="Normal 13 2 3 4 2" xfId="652"/>
    <cellStyle name="Normal 13 2 3 4 2 2" xfId="4315"/>
    <cellStyle name="Normal 13 2 3 4 3" xfId="653"/>
    <cellStyle name="Normal 13 2 3 4 3 2" xfId="4316"/>
    <cellStyle name="Normal 13 2 3 4 4" xfId="654"/>
    <cellStyle name="Normal 13 2 3 4 4 2" xfId="4317"/>
    <cellStyle name="Normal 13 2 3 4 5" xfId="655"/>
    <cellStyle name="Normal 13 2 3 4 5 2" xfId="4318"/>
    <cellStyle name="Normal 13 2 3 4 6" xfId="4314"/>
    <cellStyle name="Normal 13 2 3 5" xfId="656"/>
    <cellStyle name="Normal 13 2 3 5 2" xfId="4319"/>
    <cellStyle name="Normal 13 2 3 6" xfId="657"/>
    <cellStyle name="Normal 13 2 3 6 2" xfId="4320"/>
    <cellStyle name="Normal 13 2 3 7" xfId="658"/>
    <cellStyle name="Normal 13 2 3 7 2" xfId="4321"/>
    <cellStyle name="Normal 13 2 3 8" xfId="659"/>
    <cellStyle name="Normal 13 2 3 8 2" xfId="4322"/>
    <cellStyle name="Normal 13 2 3 9" xfId="660"/>
    <cellStyle name="Normal 13 2 3 9 2" xfId="4323"/>
    <cellStyle name="Normal 13 2 4" xfId="661"/>
    <cellStyle name="Normal 13 2 4 10" xfId="4324"/>
    <cellStyle name="Normal 13 2 4 2" xfId="662"/>
    <cellStyle name="Normal 13 2 4 2 2" xfId="663"/>
    <cellStyle name="Normal 13 2 4 2 2 2" xfId="4326"/>
    <cellStyle name="Normal 13 2 4 2 3" xfId="664"/>
    <cellStyle name="Normal 13 2 4 2 3 2" xfId="4327"/>
    <cellStyle name="Normal 13 2 4 2 4" xfId="665"/>
    <cellStyle name="Normal 13 2 4 2 4 2" xfId="4328"/>
    <cellStyle name="Normal 13 2 4 2 5" xfId="666"/>
    <cellStyle name="Normal 13 2 4 2 5 2" xfId="4329"/>
    <cellStyle name="Normal 13 2 4 2 6" xfId="667"/>
    <cellStyle name="Normal 13 2 4 2 6 2" xfId="4330"/>
    <cellStyle name="Normal 13 2 4 2 7" xfId="668"/>
    <cellStyle name="Normal 13 2 4 2 7 2" xfId="4331"/>
    <cellStyle name="Normal 13 2 4 2 8" xfId="4325"/>
    <cellStyle name="Normal 13 2 4 3" xfId="669"/>
    <cellStyle name="Normal 13 2 4 3 2" xfId="670"/>
    <cellStyle name="Normal 13 2 4 3 2 2" xfId="4333"/>
    <cellStyle name="Normal 13 2 4 3 3" xfId="671"/>
    <cellStyle name="Normal 13 2 4 3 3 2" xfId="4334"/>
    <cellStyle name="Normal 13 2 4 3 4" xfId="672"/>
    <cellStyle name="Normal 13 2 4 3 4 2" xfId="4335"/>
    <cellStyle name="Normal 13 2 4 3 5" xfId="673"/>
    <cellStyle name="Normal 13 2 4 3 5 2" xfId="4336"/>
    <cellStyle name="Normal 13 2 4 3 6" xfId="4332"/>
    <cellStyle name="Normal 13 2 4 4" xfId="674"/>
    <cellStyle name="Normal 13 2 4 4 2" xfId="4337"/>
    <cellStyle name="Normal 13 2 4 5" xfId="675"/>
    <cellStyle name="Normal 13 2 4 5 2" xfId="4338"/>
    <cellStyle name="Normal 13 2 4 6" xfId="676"/>
    <cellStyle name="Normal 13 2 4 6 2" xfId="4339"/>
    <cellStyle name="Normal 13 2 4 7" xfId="677"/>
    <cellStyle name="Normal 13 2 4 7 2" xfId="4340"/>
    <cellStyle name="Normal 13 2 4 8" xfId="678"/>
    <cellStyle name="Normal 13 2 4 8 2" xfId="4341"/>
    <cellStyle name="Normal 13 2 4 9" xfId="679"/>
    <cellStyle name="Normal 13 2 4 9 2" xfId="4342"/>
    <cellStyle name="Normal 13 2 5" xfId="680"/>
    <cellStyle name="Normal 13 2 5 2" xfId="681"/>
    <cellStyle name="Normal 13 2 5 2 2" xfId="4344"/>
    <cellStyle name="Normal 13 2 5 3" xfId="682"/>
    <cellStyle name="Normal 13 2 5 3 2" xfId="4345"/>
    <cellStyle name="Normal 13 2 5 4" xfId="683"/>
    <cellStyle name="Normal 13 2 5 4 2" xfId="4346"/>
    <cellStyle name="Normal 13 2 5 5" xfId="684"/>
    <cellStyle name="Normal 13 2 5 5 2" xfId="4347"/>
    <cellStyle name="Normal 13 2 5 6" xfId="685"/>
    <cellStyle name="Normal 13 2 5 6 2" xfId="4348"/>
    <cellStyle name="Normal 13 2 5 7" xfId="686"/>
    <cellStyle name="Normal 13 2 5 7 2" xfId="4349"/>
    <cellStyle name="Normal 13 2 5 8" xfId="4343"/>
    <cellStyle name="Normal 13 2 6" xfId="687"/>
    <cellStyle name="Normal 13 2 6 2" xfId="688"/>
    <cellStyle name="Normal 13 2 6 2 2" xfId="4351"/>
    <cellStyle name="Normal 13 2 6 3" xfId="689"/>
    <cellStyle name="Normal 13 2 6 3 2" xfId="4352"/>
    <cellStyle name="Normal 13 2 6 4" xfId="690"/>
    <cellStyle name="Normal 13 2 6 4 2" xfId="4353"/>
    <cellStyle name="Normal 13 2 6 5" xfId="691"/>
    <cellStyle name="Normal 13 2 6 5 2" xfId="4354"/>
    <cellStyle name="Normal 13 2 6 6" xfId="4350"/>
    <cellStyle name="Normal 13 2 7" xfId="692"/>
    <cellStyle name="Normal 13 2 7 2" xfId="4355"/>
    <cellStyle name="Normal 13 2 8" xfId="693"/>
    <cellStyle name="Normal 13 2 8 2" xfId="4356"/>
    <cellStyle name="Normal 13 2 9" xfId="694"/>
    <cellStyle name="Normal 13 2 9 2" xfId="4357"/>
    <cellStyle name="Normal 13 2_41 Package Work slip " xfId="695"/>
    <cellStyle name="Normal 13 3" xfId="696"/>
    <cellStyle name="Normal 13 3 10" xfId="697"/>
    <cellStyle name="Normal 13 3 10 2" xfId="4359"/>
    <cellStyle name="Normal 13 3 11" xfId="4358"/>
    <cellStyle name="Normal 13 3 2" xfId="698"/>
    <cellStyle name="Normal 13 3 2 10" xfId="4360"/>
    <cellStyle name="Normal 13 3 2 2" xfId="699"/>
    <cellStyle name="Normal 13 3 2 2 2" xfId="700"/>
    <cellStyle name="Normal 13 3 2 2 2 2" xfId="4362"/>
    <cellStyle name="Normal 13 3 2 2 3" xfId="701"/>
    <cellStyle name="Normal 13 3 2 2 3 2" xfId="4363"/>
    <cellStyle name="Normal 13 3 2 2 4" xfId="702"/>
    <cellStyle name="Normal 13 3 2 2 4 2" xfId="4364"/>
    <cellStyle name="Normal 13 3 2 2 5" xfId="703"/>
    <cellStyle name="Normal 13 3 2 2 5 2" xfId="4365"/>
    <cellStyle name="Normal 13 3 2 2 6" xfId="704"/>
    <cellStyle name="Normal 13 3 2 2 6 2" xfId="4366"/>
    <cellStyle name="Normal 13 3 2 2 7" xfId="705"/>
    <cellStyle name="Normal 13 3 2 2 7 2" xfId="4367"/>
    <cellStyle name="Normal 13 3 2 2 8" xfId="4361"/>
    <cellStyle name="Normal 13 3 2 3" xfId="706"/>
    <cellStyle name="Normal 13 3 2 3 2" xfId="707"/>
    <cellStyle name="Normal 13 3 2 3 2 2" xfId="4369"/>
    <cellStyle name="Normal 13 3 2 3 3" xfId="708"/>
    <cellStyle name="Normal 13 3 2 3 3 2" xfId="4370"/>
    <cellStyle name="Normal 13 3 2 3 4" xfId="709"/>
    <cellStyle name="Normal 13 3 2 3 4 2" xfId="4371"/>
    <cellStyle name="Normal 13 3 2 3 5" xfId="710"/>
    <cellStyle name="Normal 13 3 2 3 5 2" xfId="4372"/>
    <cellStyle name="Normal 13 3 2 3 6" xfId="4368"/>
    <cellStyle name="Normal 13 3 2 4" xfId="711"/>
    <cellStyle name="Normal 13 3 2 4 2" xfId="4373"/>
    <cellStyle name="Normal 13 3 2 5" xfId="712"/>
    <cellStyle name="Normal 13 3 2 5 2" xfId="4374"/>
    <cellStyle name="Normal 13 3 2 6" xfId="713"/>
    <cellStyle name="Normal 13 3 2 6 2" xfId="4375"/>
    <cellStyle name="Normal 13 3 2 7" xfId="714"/>
    <cellStyle name="Normal 13 3 2 7 2" xfId="4376"/>
    <cellStyle name="Normal 13 3 2 8" xfId="715"/>
    <cellStyle name="Normal 13 3 2 8 2" xfId="4377"/>
    <cellStyle name="Normal 13 3 2 9" xfId="716"/>
    <cellStyle name="Normal 13 3 2 9 2" xfId="4378"/>
    <cellStyle name="Normal 13 3 3" xfId="717"/>
    <cellStyle name="Normal 13 3 3 2" xfId="718"/>
    <cellStyle name="Normal 13 3 3 2 2" xfId="4380"/>
    <cellStyle name="Normal 13 3 3 3" xfId="719"/>
    <cellStyle name="Normal 13 3 3 3 2" xfId="4381"/>
    <cellStyle name="Normal 13 3 3 4" xfId="720"/>
    <cellStyle name="Normal 13 3 3 4 2" xfId="4382"/>
    <cellStyle name="Normal 13 3 3 5" xfId="721"/>
    <cellStyle name="Normal 13 3 3 5 2" xfId="4383"/>
    <cellStyle name="Normal 13 3 3 6" xfId="722"/>
    <cellStyle name="Normal 13 3 3 6 2" xfId="4384"/>
    <cellStyle name="Normal 13 3 3 7" xfId="723"/>
    <cellStyle name="Normal 13 3 3 7 2" xfId="4385"/>
    <cellStyle name="Normal 13 3 3 8" xfId="4379"/>
    <cellStyle name="Normal 13 3 4" xfId="724"/>
    <cellStyle name="Normal 13 3 4 2" xfId="725"/>
    <cellStyle name="Normal 13 3 4 2 2" xfId="4387"/>
    <cellStyle name="Normal 13 3 4 3" xfId="726"/>
    <cellStyle name="Normal 13 3 4 3 2" xfId="4388"/>
    <cellStyle name="Normal 13 3 4 4" xfId="727"/>
    <cellStyle name="Normal 13 3 4 4 2" xfId="4389"/>
    <cellStyle name="Normal 13 3 4 5" xfId="728"/>
    <cellStyle name="Normal 13 3 4 5 2" xfId="4390"/>
    <cellStyle name="Normal 13 3 4 6" xfId="4386"/>
    <cellStyle name="Normal 13 3 5" xfId="729"/>
    <cellStyle name="Normal 13 3 5 2" xfId="4391"/>
    <cellStyle name="Normal 13 3 6" xfId="730"/>
    <cellStyle name="Normal 13 3 6 2" xfId="4392"/>
    <cellStyle name="Normal 13 3 7" xfId="731"/>
    <cellStyle name="Normal 13 3 7 2" xfId="4393"/>
    <cellStyle name="Normal 13 3 8" xfId="732"/>
    <cellStyle name="Normal 13 3 8 2" xfId="4394"/>
    <cellStyle name="Normal 13 3 9" xfId="733"/>
    <cellStyle name="Normal 13 3 9 2" xfId="4395"/>
    <cellStyle name="Normal 13 4" xfId="734"/>
    <cellStyle name="Normal 13 4 2" xfId="735"/>
    <cellStyle name="Normal 13 4 2 2" xfId="736"/>
    <cellStyle name="Normal 13 4 2 2 2" xfId="4397"/>
    <cellStyle name="Normal 13 4 2 3" xfId="737"/>
    <cellStyle name="Normal 13 4 2 3 2" xfId="4398"/>
    <cellStyle name="Normal 13 4 2 4" xfId="738"/>
    <cellStyle name="Normal 13 4 2 4 2" xfId="4399"/>
    <cellStyle name="Normal 13 4 2 5" xfId="739"/>
    <cellStyle name="Normal 13 4 2 5 2" xfId="4400"/>
    <cellStyle name="Normal 13 4 2 6" xfId="740"/>
    <cellStyle name="Normal 13 4 2 6 2" xfId="4401"/>
    <cellStyle name="Normal 13 4 2 7" xfId="741"/>
    <cellStyle name="Normal 13 4 2 7 2" xfId="4402"/>
    <cellStyle name="Normal 13 4 2 8" xfId="4396"/>
    <cellStyle name="Normal 13 4 3" xfId="742"/>
    <cellStyle name="Normal 13 4 3 2" xfId="743"/>
    <cellStyle name="Normal 13 4 3 2 2" xfId="4404"/>
    <cellStyle name="Normal 13 4 3 3" xfId="744"/>
    <cellStyle name="Normal 13 4 3 3 2" xfId="4405"/>
    <cellStyle name="Normal 13 4 3 4" xfId="745"/>
    <cellStyle name="Normal 13 4 3 4 2" xfId="4406"/>
    <cellStyle name="Normal 13 4 3 5" xfId="746"/>
    <cellStyle name="Normal 13 4 3 5 2" xfId="4407"/>
    <cellStyle name="Normal 13 4 3 6" xfId="4403"/>
    <cellStyle name="Normal 13 4 4" xfId="747"/>
    <cellStyle name="Normal 13 4 4 2" xfId="4408"/>
    <cellStyle name="Normal 13 4 5" xfId="748"/>
    <cellStyle name="Normal 13 4 5 2" xfId="4409"/>
    <cellStyle name="Normal 13 4 6" xfId="749"/>
    <cellStyle name="Normal 13 4 6 2" xfId="4410"/>
    <cellStyle name="Normal 13 4 7" xfId="750"/>
    <cellStyle name="Normal 13 4 7 2" xfId="4411"/>
    <cellStyle name="Normal 13 4 8" xfId="751"/>
    <cellStyle name="Normal 13 4 8 2" xfId="4412"/>
    <cellStyle name="Normal 13 4 9" xfId="752"/>
    <cellStyle name="Normal 13 4 9 2" xfId="4413"/>
    <cellStyle name="Normal 13 5" xfId="753"/>
    <cellStyle name="Normal 13 6" xfId="754"/>
    <cellStyle name="Normal 13 6 2" xfId="755"/>
    <cellStyle name="Normal 13 6 2 2" xfId="4414"/>
    <cellStyle name="Normal 13 6 3" xfId="756"/>
    <cellStyle name="Normal 13 6 3 2" xfId="4415"/>
    <cellStyle name="Normal 13 6 4" xfId="757"/>
    <cellStyle name="Normal 13 6 4 2" xfId="4416"/>
    <cellStyle name="Normal 13 6 5" xfId="758"/>
    <cellStyle name="Normal 13 6 5 2" xfId="4417"/>
    <cellStyle name="Normal 13 6 6" xfId="759"/>
    <cellStyle name="Normal 13 6 6 2" xfId="4418"/>
    <cellStyle name="Normal 13 6 7" xfId="760"/>
    <cellStyle name="Normal 13 6 7 2" xfId="4419"/>
    <cellStyle name="Normal 13 7" xfId="761"/>
    <cellStyle name="Normal 13 7 2" xfId="762"/>
    <cellStyle name="Normal 13 7 2 2" xfId="4420"/>
    <cellStyle name="Normal 13 7 3" xfId="763"/>
    <cellStyle name="Normal 13 7 3 2" xfId="4421"/>
    <cellStyle name="Normal 13 7 4" xfId="764"/>
    <cellStyle name="Normal 13 7 4 2" xfId="4422"/>
    <cellStyle name="Normal 13 7 5" xfId="765"/>
    <cellStyle name="Normal 13 7 5 2" xfId="4423"/>
    <cellStyle name="Normal 13 7 6" xfId="3047"/>
    <cellStyle name="Normal 13 8" xfId="766"/>
    <cellStyle name="Normal 13 8 2" xfId="4424"/>
    <cellStyle name="Normal 13 9" xfId="767"/>
    <cellStyle name="Normal 13 9 2" xfId="4425"/>
    <cellStyle name="Normal 13_41 Package Work slip " xfId="768"/>
    <cellStyle name="Normal 130" xfId="3170"/>
    <cellStyle name="Normal 131" xfId="3171"/>
    <cellStyle name="Normal 132" xfId="3172"/>
    <cellStyle name="Normal 133" xfId="3173"/>
    <cellStyle name="Normal 134" xfId="3174"/>
    <cellStyle name="Normal 135" xfId="3175"/>
    <cellStyle name="Normal 136" xfId="3176"/>
    <cellStyle name="Normal 137" xfId="3177"/>
    <cellStyle name="Normal 138" xfId="3178"/>
    <cellStyle name="Normal 139" xfId="3179"/>
    <cellStyle name="Normal 14" xfId="769"/>
    <cellStyle name="Normal 14 10" xfId="770"/>
    <cellStyle name="Normal 14 10 2" xfId="4426"/>
    <cellStyle name="Normal 14 11" xfId="771"/>
    <cellStyle name="Normal 14 11 2" xfId="4427"/>
    <cellStyle name="Normal 14 12" xfId="772"/>
    <cellStyle name="Normal 14 13" xfId="3180"/>
    <cellStyle name="Normal 14 2" xfId="773"/>
    <cellStyle name="Normal 14 2 10" xfId="774"/>
    <cellStyle name="Normal 14 2 10 2" xfId="4429"/>
    <cellStyle name="Normal 14 2 11" xfId="4428"/>
    <cellStyle name="Normal 14 2 2" xfId="775"/>
    <cellStyle name="Normal 14 2 2 10" xfId="4430"/>
    <cellStyle name="Normal 14 2 2 2" xfId="776"/>
    <cellStyle name="Normal 14 2 2 2 2" xfId="777"/>
    <cellStyle name="Normal 14 2 2 2 2 2" xfId="4432"/>
    <cellStyle name="Normal 14 2 2 2 3" xfId="778"/>
    <cellStyle name="Normal 14 2 2 2 3 2" xfId="4433"/>
    <cellStyle name="Normal 14 2 2 2 4" xfId="779"/>
    <cellStyle name="Normal 14 2 2 2 4 2" xfId="4434"/>
    <cellStyle name="Normal 14 2 2 2 5" xfId="780"/>
    <cellStyle name="Normal 14 2 2 2 5 2" xfId="4435"/>
    <cellStyle name="Normal 14 2 2 2 6" xfId="781"/>
    <cellStyle name="Normal 14 2 2 2 6 2" xfId="4436"/>
    <cellStyle name="Normal 14 2 2 2 7" xfId="782"/>
    <cellStyle name="Normal 14 2 2 2 7 2" xfId="4437"/>
    <cellStyle name="Normal 14 2 2 2 8" xfId="4431"/>
    <cellStyle name="Normal 14 2 2 3" xfId="783"/>
    <cellStyle name="Normal 14 2 2 3 2" xfId="784"/>
    <cellStyle name="Normal 14 2 2 3 2 2" xfId="4439"/>
    <cellStyle name="Normal 14 2 2 3 3" xfId="785"/>
    <cellStyle name="Normal 14 2 2 3 3 2" xfId="4440"/>
    <cellStyle name="Normal 14 2 2 3 4" xfId="786"/>
    <cellStyle name="Normal 14 2 2 3 4 2" xfId="4441"/>
    <cellStyle name="Normal 14 2 2 3 5" xfId="787"/>
    <cellStyle name="Normal 14 2 2 3 5 2" xfId="4442"/>
    <cellStyle name="Normal 14 2 2 3 6" xfId="4438"/>
    <cellStyle name="Normal 14 2 2 4" xfId="788"/>
    <cellStyle name="Normal 14 2 2 4 2" xfId="4443"/>
    <cellStyle name="Normal 14 2 2 5" xfId="789"/>
    <cellStyle name="Normal 14 2 2 5 2" xfId="4444"/>
    <cellStyle name="Normal 14 2 2 6" xfId="790"/>
    <cellStyle name="Normal 14 2 2 6 2" xfId="4445"/>
    <cellStyle name="Normal 14 2 2 7" xfId="791"/>
    <cellStyle name="Normal 14 2 2 7 2" xfId="4446"/>
    <cellStyle name="Normal 14 2 2 8" xfId="792"/>
    <cellStyle name="Normal 14 2 2 8 2" xfId="4447"/>
    <cellStyle name="Normal 14 2 2 9" xfId="793"/>
    <cellStyle name="Normal 14 2 2 9 2" xfId="4448"/>
    <cellStyle name="Normal 14 2 3" xfId="794"/>
    <cellStyle name="Normal 14 2 3 2" xfId="795"/>
    <cellStyle name="Normal 14 2 3 2 2" xfId="4450"/>
    <cellStyle name="Normal 14 2 3 3" xfId="796"/>
    <cellStyle name="Normal 14 2 3 3 2" xfId="4451"/>
    <cellStyle name="Normal 14 2 3 4" xfId="797"/>
    <cellStyle name="Normal 14 2 3 4 2" xfId="4452"/>
    <cellStyle name="Normal 14 2 3 5" xfId="798"/>
    <cellStyle name="Normal 14 2 3 5 2" xfId="4453"/>
    <cellStyle name="Normal 14 2 3 6" xfId="799"/>
    <cellStyle name="Normal 14 2 3 6 2" xfId="4454"/>
    <cellStyle name="Normal 14 2 3 7" xfId="800"/>
    <cellStyle name="Normal 14 2 3 7 2" xfId="4455"/>
    <cellStyle name="Normal 14 2 3 8" xfId="4449"/>
    <cellStyle name="Normal 14 2 4" xfId="801"/>
    <cellStyle name="Normal 14 2 4 2" xfId="802"/>
    <cellStyle name="Normal 14 2 4 2 2" xfId="4457"/>
    <cellStyle name="Normal 14 2 4 3" xfId="803"/>
    <cellStyle name="Normal 14 2 4 3 2" xfId="4458"/>
    <cellStyle name="Normal 14 2 4 4" xfId="804"/>
    <cellStyle name="Normal 14 2 4 4 2" xfId="4459"/>
    <cellStyle name="Normal 14 2 4 5" xfId="805"/>
    <cellStyle name="Normal 14 2 4 5 2" xfId="4460"/>
    <cellStyle name="Normal 14 2 4 6" xfId="4456"/>
    <cellStyle name="Normal 14 2 5" xfId="806"/>
    <cellStyle name="Normal 14 2 5 2" xfId="4461"/>
    <cellStyle name="Normal 14 2 6" xfId="807"/>
    <cellStyle name="Normal 14 2 6 2" xfId="4462"/>
    <cellStyle name="Normal 14 2 7" xfId="808"/>
    <cellStyle name="Normal 14 2 7 2" xfId="4463"/>
    <cellStyle name="Normal 14 2 8" xfId="809"/>
    <cellStyle name="Normal 14 2 8 2" xfId="4464"/>
    <cellStyle name="Normal 14 2 9" xfId="810"/>
    <cellStyle name="Normal 14 2 9 2" xfId="4465"/>
    <cellStyle name="Normal 14 3" xfId="811"/>
    <cellStyle name="Normal 14 3 2" xfId="812"/>
    <cellStyle name="Normal 14 3 2 2" xfId="813"/>
    <cellStyle name="Normal 14 3 2 2 2" xfId="4467"/>
    <cellStyle name="Normal 14 3 2 3" xfId="814"/>
    <cellStyle name="Normal 14 3 2 3 2" xfId="4468"/>
    <cellStyle name="Normal 14 3 2 4" xfId="815"/>
    <cellStyle name="Normal 14 3 2 4 2" xfId="4469"/>
    <cellStyle name="Normal 14 3 2 5" xfId="816"/>
    <cellStyle name="Normal 14 3 2 5 2" xfId="4470"/>
    <cellStyle name="Normal 14 3 2 6" xfId="817"/>
    <cellStyle name="Normal 14 3 2 6 2" xfId="4471"/>
    <cellStyle name="Normal 14 3 2 7" xfId="818"/>
    <cellStyle name="Normal 14 3 2 7 2" xfId="4472"/>
    <cellStyle name="Normal 14 3 2 8" xfId="4466"/>
    <cellStyle name="Normal 14 3 3" xfId="819"/>
    <cellStyle name="Normal 14 3 3 2" xfId="820"/>
    <cellStyle name="Normal 14 3 3 2 2" xfId="4474"/>
    <cellStyle name="Normal 14 3 3 3" xfId="821"/>
    <cellStyle name="Normal 14 3 3 3 2" xfId="4475"/>
    <cellStyle name="Normal 14 3 3 4" xfId="822"/>
    <cellStyle name="Normal 14 3 3 4 2" xfId="4476"/>
    <cellStyle name="Normal 14 3 3 5" xfId="823"/>
    <cellStyle name="Normal 14 3 3 5 2" xfId="4477"/>
    <cellStyle name="Normal 14 3 3 6" xfId="4473"/>
    <cellStyle name="Normal 14 3 4" xfId="824"/>
    <cellStyle name="Normal 14 3 4 2" xfId="4478"/>
    <cellStyle name="Normal 14 3 5" xfId="825"/>
    <cellStyle name="Normal 14 3 5 2" xfId="3056"/>
    <cellStyle name="Normal 14 3 5 3" xfId="4479"/>
    <cellStyle name="Normal 14 3 6" xfId="826"/>
    <cellStyle name="Normal 14 3 6 2" xfId="4480"/>
    <cellStyle name="Normal 14 3 7" xfId="827"/>
    <cellStyle name="Normal 14 3 7 2" xfId="4481"/>
    <cellStyle name="Normal 14 3 8" xfId="828"/>
    <cellStyle name="Normal 14 3 8 2" xfId="4482"/>
    <cellStyle name="Normal 14 3 9" xfId="829"/>
    <cellStyle name="Normal 14 3 9 2" xfId="4483"/>
    <cellStyle name="Normal 14 4" xfId="830"/>
    <cellStyle name="Normal 14 5" xfId="831"/>
    <cellStyle name="Normal 14 5 2" xfId="832"/>
    <cellStyle name="Normal 14 5 2 2" xfId="4484"/>
    <cellStyle name="Normal 14 5 3" xfId="833"/>
    <cellStyle name="Normal 14 5 3 2" xfId="4485"/>
    <cellStyle name="Normal 14 5 4" xfId="834"/>
    <cellStyle name="Normal 14 5 4 2" xfId="4486"/>
    <cellStyle name="Normal 14 5 5" xfId="835"/>
    <cellStyle name="Normal 14 5 5 2" xfId="4487"/>
    <cellStyle name="Normal 14 5 6" xfId="836"/>
    <cellStyle name="Normal 14 5 6 2" xfId="4488"/>
    <cellStyle name="Normal 14 5 7" xfId="837"/>
    <cellStyle name="Normal 14 5 7 2" xfId="4489"/>
    <cellStyle name="Normal 14 6" xfId="838"/>
    <cellStyle name="Normal 14 6 2" xfId="839"/>
    <cellStyle name="Normal 14 6 2 2" xfId="4490"/>
    <cellStyle name="Normal 14 6 3" xfId="840"/>
    <cellStyle name="Normal 14 6 3 2" xfId="4491"/>
    <cellStyle name="Normal 14 6 4" xfId="841"/>
    <cellStyle name="Normal 14 6 4 2" xfId="4492"/>
    <cellStyle name="Normal 14 6 5" xfId="842"/>
    <cellStyle name="Normal 14 6 5 2" xfId="4493"/>
    <cellStyle name="Normal 14 7" xfId="843"/>
    <cellStyle name="Normal 14 8" xfId="844"/>
    <cellStyle name="Normal 14 8 2" xfId="4494"/>
    <cellStyle name="Normal 14 9" xfId="845"/>
    <cellStyle name="Normal 14 9 2" xfId="4495"/>
    <cellStyle name="Normal 14_41 Package Work slip " xfId="846"/>
    <cellStyle name="Normal 140" xfId="3181"/>
    <cellStyle name="Normal 141" xfId="3182"/>
    <cellStyle name="Normal 142" xfId="3183"/>
    <cellStyle name="Normal 143" xfId="3184"/>
    <cellStyle name="Normal 144" xfId="3185"/>
    <cellStyle name="Normal 145" xfId="3186"/>
    <cellStyle name="Normal 146" xfId="3187"/>
    <cellStyle name="Normal 147" xfId="3188"/>
    <cellStyle name="Normal 148" xfId="3189"/>
    <cellStyle name="Normal 149" xfId="3190"/>
    <cellStyle name="Normal 15" xfId="847"/>
    <cellStyle name="Normal 15 2" xfId="848"/>
    <cellStyle name="Normal 15 2 2" xfId="3051"/>
    <cellStyle name="Normal 15 3" xfId="849"/>
    <cellStyle name="Normal 15 3 2" xfId="3043"/>
    <cellStyle name="Normal 15 4" xfId="850"/>
    <cellStyle name="Normal 15 4 2" xfId="3044"/>
    <cellStyle name="Normal 15 5" xfId="851"/>
    <cellStyle name="Normal 15 6" xfId="852"/>
    <cellStyle name="Normal 15 7" xfId="853"/>
    <cellStyle name="Normal 15 8" xfId="3032"/>
    <cellStyle name="Normal 15 9" xfId="3191"/>
    <cellStyle name="Normal 150" xfId="3192"/>
    <cellStyle name="Normal 151" xfId="3193"/>
    <cellStyle name="Normal 152" xfId="3194"/>
    <cellStyle name="Normal 153" xfId="3195"/>
    <cellStyle name="Normal 154" xfId="3196"/>
    <cellStyle name="Normal 155" xfId="3197"/>
    <cellStyle name="Normal 156" xfId="3198"/>
    <cellStyle name="Normal 157" xfId="3199"/>
    <cellStyle name="Normal 158" xfId="3200"/>
    <cellStyle name="Normal 159" xfId="3201"/>
    <cellStyle name="Normal 16" xfId="854"/>
    <cellStyle name="Normal 16 10" xfId="855"/>
    <cellStyle name="Normal 16 11" xfId="3202"/>
    <cellStyle name="Normal 16 2" xfId="856"/>
    <cellStyle name="Normal 16 2 2" xfId="857"/>
    <cellStyle name="Normal 16 2 3" xfId="858"/>
    <cellStyle name="Normal 16 2 4" xfId="859"/>
    <cellStyle name="Normal 16 2 5" xfId="860"/>
    <cellStyle name="Normal 16 2 6" xfId="3203"/>
    <cellStyle name="Normal 16 3" xfId="861"/>
    <cellStyle name="Normal 16 3 2" xfId="862"/>
    <cellStyle name="Normal 16 3 3" xfId="863"/>
    <cellStyle name="Normal 16 3 4" xfId="864"/>
    <cellStyle name="Normal 16 3 5" xfId="865"/>
    <cellStyle name="Normal 16 4" xfId="866"/>
    <cellStyle name="Normal 16 4 2" xfId="3204"/>
    <cellStyle name="Normal 16 5" xfId="867"/>
    <cellStyle name="Normal 16 6" xfId="868"/>
    <cellStyle name="Normal 16 7" xfId="869"/>
    <cellStyle name="Normal 16 8" xfId="870"/>
    <cellStyle name="Normal 16 9" xfId="871"/>
    <cellStyle name="Normal 160" xfId="3205"/>
    <cellStyle name="Normal 161" xfId="3206"/>
    <cellStyle name="Normal 162" xfId="3207"/>
    <cellStyle name="Normal 163" xfId="3208"/>
    <cellStyle name="Normal 164" xfId="3209"/>
    <cellStyle name="Normal 165" xfId="3210"/>
    <cellStyle name="Normal 166" xfId="3211"/>
    <cellStyle name="Normal 167" xfId="3212"/>
    <cellStyle name="Normal 168" xfId="3213"/>
    <cellStyle name="Normal 169" xfId="3214"/>
    <cellStyle name="Normal 17" xfId="872"/>
    <cellStyle name="Normal 17 2" xfId="873"/>
    <cellStyle name="Normal 17 3" xfId="874"/>
    <cellStyle name="Normal 17 4" xfId="875"/>
    <cellStyle name="Normal 17 5" xfId="876"/>
    <cellStyle name="Normal 17 6" xfId="877"/>
    <cellStyle name="Normal 17 7" xfId="878"/>
    <cellStyle name="Normal 17 8" xfId="3215"/>
    <cellStyle name="Normal 170" xfId="3216"/>
    <cellStyle name="Normal 171" xfId="3217"/>
    <cellStyle name="Normal 172" xfId="3218"/>
    <cellStyle name="Normal 173" xfId="3219"/>
    <cellStyle name="Normal 174" xfId="3220"/>
    <cellStyle name="Normal 175" xfId="3221"/>
    <cellStyle name="Normal 176" xfId="3222"/>
    <cellStyle name="Normal 177" xfId="3223"/>
    <cellStyle name="Normal 178" xfId="3224"/>
    <cellStyle name="Normal 179" xfId="3225"/>
    <cellStyle name="Normal 18" xfId="879"/>
    <cellStyle name="Normal 18 2" xfId="880"/>
    <cellStyle name="Normal 18 3" xfId="881"/>
    <cellStyle name="Normal 18 4" xfId="882"/>
    <cellStyle name="Normal 18 5" xfId="883"/>
    <cellStyle name="Normal 18 6" xfId="884"/>
    <cellStyle name="Normal 18 7" xfId="885"/>
    <cellStyle name="Normal 18 8" xfId="3226"/>
    <cellStyle name="Normal 180" xfId="3227"/>
    <cellStyle name="Normal 181" xfId="3228"/>
    <cellStyle name="Normal 182" xfId="3229"/>
    <cellStyle name="Normal 183" xfId="3230"/>
    <cellStyle name="Normal 184" xfId="3231"/>
    <cellStyle name="Normal 185" xfId="3232"/>
    <cellStyle name="Normal 186" xfId="3233"/>
    <cellStyle name="Normal 187" xfId="3234"/>
    <cellStyle name="Normal 188" xfId="3235"/>
    <cellStyle name="Normal 189" xfId="3236"/>
    <cellStyle name="Normal 19" xfId="886"/>
    <cellStyle name="Normal 19 10" xfId="887"/>
    <cellStyle name="Normal 19 10 2" xfId="4496"/>
    <cellStyle name="Normal 19 11" xfId="888"/>
    <cellStyle name="Normal 19 11 2" xfId="4497"/>
    <cellStyle name="Normal 19 12" xfId="3237"/>
    <cellStyle name="Normal 19 2" xfId="889"/>
    <cellStyle name="Normal 19 2 2" xfId="890"/>
    <cellStyle name="Normal 19 2 2 2" xfId="4498"/>
    <cellStyle name="Normal 19 3" xfId="891"/>
    <cellStyle name="Normal 19 4" xfId="892"/>
    <cellStyle name="Normal 19 5" xfId="893"/>
    <cellStyle name="Normal 19 6" xfId="894"/>
    <cellStyle name="Normal 19 7" xfId="895"/>
    <cellStyle name="Normal 19 8" xfId="896"/>
    <cellStyle name="Normal 19 8 2" xfId="4499"/>
    <cellStyle name="Normal 19 9" xfId="897"/>
    <cellStyle name="Normal 19 9 2" xfId="4500"/>
    <cellStyle name="Normal 19_41 Package Work slip " xfId="898"/>
    <cellStyle name="Normal 190" xfId="3238"/>
    <cellStyle name="Normal 191" xfId="3239"/>
    <cellStyle name="Normal 192" xfId="3240"/>
    <cellStyle name="Normal 193" xfId="3241"/>
    <cellStyle name="Normal 194" xfId="3242"/>
    <cellStyle name="Normal 195" xfId="3243"/>
    <cellStyle name="Normal 196" xfId="3244"/>
    <cellStyle name="Normal 197" xfId="3245"/>
    <cellStyle name="Normal 198" xfId="3246"/>
    <cellStyle name="Normal 199" xfId="3247"/>
    <cellStyle name="Normal 2" xfId="899"/>
    <cellStyle name="Normal 2 10" xfId="900"/>
    <cellStyle name="Normal 2 10 2" xfId="901"/>
    <cellStyle name="Normal 2 10 2 2" xfId="902"/>
    <cellStyle name="Normal 2 10 2 3" xfId="903"/>
    <cellStyle name="Normal 2 10 2 4" xfId="904"/>
    <cellStyle name="Normal 2 10 2 5" xfId="905"/>
    <cellStyle name="Normal 2 10 3" xfId="906"/>
    <cellStyle name="Normal 2 10 4" xfId="907"/>
    <cellStyle name="Normal 2 10 5" xfId="908"/>
    <cellStyle name="Normal 2 10 6" xfId="909"/>
    <cellStyle name="Normal 2 10 7" xfId="910"/>
    <cellStyle name="Normal 2 11" xfId="911"/>
    <cellStyle name="Normal 2 11 2" xfId="912"/>
    <cellStyle name="Normal 2 11 3" xfId="913"/>
    <cellStyle name="Normal 2 11 4" xfId="914"/>
    <cellStyle name="Normal 2 11 5" xfId="915"/>
    <cellStyle name="Normal 2 11 6" xfId="916"/>
    <cellStyle name="Normal 2 12" xfId="917"/>
    <cellStyle name="Normal 2 12 2" xfId="918"/>
    <cellStyle name="Normal 2 12 3" xfId="919"/>
    <cellStyle name="Normal 2 12 4" xfId="920"/>
    <cellStyle name="Normal 2 12 5" xfId="921"/>
    <cellStyle name="Normal 2 13" xfId="922"/>
    <cellStyle name="Normal 2 13 2" xfId="923"/>
    <cellStyle name="Normal 2 13 3" xfId="924"/>
    <cellStyle name="Normal 2 13 4" xfId="925"/>
    <cellStyle name="Normal 2 13 5" xfId="926"/>
    <cellStyle name="Normal 2 14" xfId="927"/>
    <cellStyle name="Normal 2 14 2" xfId="928"/>
    <cellStyle name="Normal 2 14 3" xfId="929"/>
    <cellStyle name="Normal 2 14 4" xfId="930"/>
    <cellStyle name="Normal 2 14 5" xfId="931"/>
    <cellStyle name="Normal 2 15" xfId="932"/>
    <cellStyle name="Normal 2 15 2" xfId="3248"/>
    <cellStyle name="Normal 2 15 3" xfId="3249"/>
    <cellStyle name="Normal 2 15 4" xfId="3250"/>
    <cellStyle name="Normal 2 16" xfId="933"/>
    <cellStyle name="Normal 2 16 2" xfId="3251"/>
    <cellStyle name="Normal 2 16 3" xfId="3252"/>
    <cellStyle name="Normal 2 16 4" xfId="3253"/>
    <cellStyle name="Normal 2 17" xfId="934"/>
    <cellStyle name="Normal 2 17 2" xfId="3254"/>
    <cellStyle name="Normal 2 17 3" xfId="3255"/>
    <cellStyle name="Normal 2 17 4" xfId="3256"/>
    <cellStyle name="Normal 2 18" xfId="935"/>
    <cellStyle name="Normal 2 18 2" xfId="3257"/>
    <cellStyle name="Normal 2 18 3" xfId="3258"/>
    <cellStyle name="Normal 2 18 4" xfId="3259"/>
    <cellStyle name="Normal 2 19" xfId="936"/>
    <cellStyle name="Normal 2 19 2" xfId="3260"/>
    <cellStyle name="Normal 2 19 3" xfId="3261"/>
    <cellStyle name="Normal 2 19 4" xfId="3262"/>
    <cellStyle name="Normal 2 2" xfId="937"/>
    <cellStyle name="Normal 2 2 10" xfId="938"/>
    <cellStyle name="Normal 2 2 10 2" xfId="939"/>
    <cellStyle name="Normal 2 2 10 3" xfId="940"/>
    <cellStyle name="Normal 2 2 10 4" xfId="941"/>
    <cellStyle name="Normal 2 2 10 5" xfId="942"/>
    <cellStyle name="Normal 2 2 10 6" xfId="3025"/>
    <cellStyle name="Normal 2 2 11" xfId="943"/>
    <cellStyle name="Normal 2 2 11 2" xfId="3263"/>
    <cellStyle name="Normal 2 2 12" xfId="944"/>
    <cellStyle name="Normal 2 2 12 2" xfId="3264"/>
    <cellStyle name="Normal 2 2 13" xfId="945"/>
    <cellStyle name="Normal 2 2 13 2" xfId="3265"/>
    <cellStyle name="Normal 2 2 14" xfId="946"/>
    <cellStyle name="Normal 2 2 14 2" xfId="3266"/>
    <cellStyle name="Normal 2 2 15" xfId="947"/>
    <cellStyle name="Normal 2 2 15 2" xfId="3267"/>
    <cellStyle name="Normal 2 2 16" xfId="948"/>
    <cellStyle name="Normal 2 2 16 2" xfId="3268"/>
    <cellStyle name="Normal 2 2 17" xfId="949"/>
    <cellStyle name="Normal 2 2 17 2" xfId="3269"/>
    <cellStyle name="Normal 2 2 18" xfId="3270"/>
    <cellStyle name="Normal 2 2 19" xfId="3271"/>
    <cellStyle name="Normal 2 2 2" xfId="950"/>
    <cellStyle name="Normal 2 2 2 10" xfId="951"/>
    <cellStyle name="Normal 2 2 2 10 2" xfId="3273"/>
    <cellStyle name="Normal 2 2 2 11" xfId="952"/>
    <cellStyle name="Normal 2 2 2 11 2" xfId="3274"/>
    <cellStyle name="Normal 2 2 2 12" xfId="953"/>
    <cellStyle name="Normal 2 2 2 12 2" xfId="3275"/>
    <cellStyle name="Normal 2 2 2 13" xfId="3276"/>
    <cellStyle name="Normal 2 2 2 14" xfId="3277"/>
    <cellStyle name="Normal 2 2 2 15" xfId="3278"/>
    <cellStyle name="Normal 2 2 2 16" xfId="3279"/>
    <cellStyle name="Normal 2 2 2 17" xfId="3280"/>
    <cellStyle name="Normal 2 2 2 18" xfId="3281"/>
    <cellStyle name="Normal 2 2 2 19" xfId="3282"/>
    <cellStyle name="Normal 2 2 2 2" xfId="954"/>
    <cellStyle name="Normal 2 2 2 2 2" xfId="955"/>
    <cellStyle name="Normal 2 2 2 2 3" xfId="956"/>
    <cellStyle name="Normal 2 2 2 2 4" xfId="957"/>
    <cellStyle name="Normal 2 2 2 2 5" xfId="958"/>
    <cellStyle name="Normal 2 2 2 2 6" xfId="3283"/>
    <cellStyle name="Normal 2 2 2 20" xfId="3284"/>
    <cellStyle name="Normal 2 2 2 21" xfId="3285"/>
    <cellStyle name="Normal 2 2 2 22" xfId="3286"/>
    <cellStyle name="Normal 2 2 2 23" xfId="3287"/>
    <cellStyle name="Normal 2 2 2 24" xfId="3288"/>
    <cellStyle name="Normal 2 2 2 25" xfId="3289"/>
    <cellStyle name="Normal 2 2 2 26" xfId="3290"/>
    <cellStyle name="Normal 2 2 2 27" xfId="3291"/>
    <cellStyle name="Normal 2 2 2 28" xfId="3292"/>
    <cellStyle name="Normal 2 2 2 29" xfId="3293"/>
    <cellStyle name="Normal 2 2 2 3" xfId="959"/>
    <cellStyle name="Normal 2 2 2 3 2" xfId="3294"/>
    <cellStyle name="Normal 2 2 2 30" xfId="3295"/>
    <cellStyle name="Normal 2 2 2 31" xfId="3296"/>
    <cellStyle name="Normal 2 2 2 32" xfId="3297"/>
    <cellStyle name="Normal 2 2 2 33" xfId="3298"/>
    <cellStyle name="Normal 2 2 2 34" xfId="3299"/>
    <cellStyle name="Normal 2 2 2 35" xfId="3300"/>
    <cellStyle name="Normal 2 2 2 36" xfId="3301"/>
    <cellStyle name="Normal 2 2 2 37" xfId="3302"/>
    <cellStyle name="Normal 2 2 2 38" xfId="3303"/>
    <cellStyle name="Normal 2 2 2 39" xfId="3304"/>
    <cellStyle name="Normal 2 2 2 4" xfId="960"/>
    <cellStyle name="Normal 2 2 2 4 2" xfId="961"/>
    <cellStyle name="Normal 2 2 2 4 2 2" xfId="3057"/>
    <cellStyle name="Normal 2 2 2 4 3" xfId="962"/>
    <cellStyle name="Normal 2 2 2 4 4" xfId="963"/>
    <cellStyle name="Normal 2 2 2 4 5" xfId="964"/>
    <cellStyle name="Normal 2 2 2 4 6" xfId="3305"/>
    <cellStyle name="Normal 2 2 2 40" xfId="3306"/>
    <cellStyle name="Normal 2 2 2 41" xfId="3307"/>
    <cellStyle name="Normal 2 2 2 42" xfId="3308"/>
    <cellStyle name="Normal 2 2 2 43" xfId="3309"/>
    <cellStyle name="Normal 2 2 2 44" xfId="3310"/>
    <cellStyle name="Normal 2 2 2 45" xfId="3311"/>
    <cellStyle name="Normal 2 2 2 46" xfId="3312"/>
    <cellStyle name="Normal 2 2 2 47" xfId="3313"/>
    <cellStyle name="Normal 2 2 2 48" xfId="3314"/>
    <cellStyle name="Normal 2 2 2 49" xfId="3315"/>
    <cellStyle name="Normal 2 2 2 5" xfId="965"/>
    <cellStyle name="Normal 2 2 2 5 2" xfId="3316"/>
    <cellStyle name="Normal 2 2 2 50" xfId="3317"/>
    <cellStyle name="Normal 2 2 2 51" xfId="3318"/>
    <cellStyle name="Normal 2 2 2 52" xfId="3319"/>
    <cellStyle name="Normal 2 2 2 53" xfId="3320"/>
    <cellStyle name="Normal 2 2 2 54" xfId="3321"/>
    <cellStyle name="Normal 2 2 2 55" xfId="3322"/>
    <cellStyle name="Normal 2 2 2 56" xfId="3323"/>
    <cellStyle name="Normal 2 2 2 57" xfId="3272"/>
    <cellStyle name="Normal 2 2 2 6" xfId="966"/>
    <cellStyle name="Normal 2 2 2 6 2" xfId="3324"/>
    <cellStyle name="Normal 2 2 2 7" xfId="967"/>
    <cellStyle name="Normal 2 2 2 7 2" xfId="3325"/>
    <cellStyle name="Normal 2 2 2 8" xfId="968"/>
    <cellStyle name="Normal 2 2 2 8 2" xfId="3326"/>
    <cellStyle name="Normal 2 2 2 9" xfId="969"/>
    <cellStyle name="Normal 2 2 2 9 2" xfId="3327"/>
    <cellStyle name="Normal 2 2 20" xfId="3328"/>
    <cellStyle name="Normal 2 2 21" xfId="3329"/>
    <cellStyle name="Normal 2 2 22" xfId="3330"/>
    <cellStyle name="Normal 2 2 23" xfId="3331"/>
    <cellStyle name="Normal 2 2 24" xfId="3332"/>
    <cellStyle name="Normal 2 2 25" xfId="3333"/>
    <cellStyle name="Normal 2 2 26" xfId="3334"/>
    <cellStyle name="Normal 2 2 27" xfId="3335"/>
    <cellStyle name="Normal 2 2 28" xfId="3336"/>
    <cellStyle name="Normal 2 2 29" xfId="3337"/>
    <cellStyle name="Normal 2 2 3" xfId="970"/>
    <cellStyle name="Normal 2 2 3 10" xfId="3339"/>
    <cellStyle name="Normal 2 2 3 11" xfId="3340"/>
    <cellStyle name="Normal 2 2 3 12" xfId="3341"/>
    <cellStyle name="Normal 2 2 3 13" xfId="3342"/>
    <cellStyle name="Normal 2 2 3 14" xfId="3343"/>
    <cellStyle name="Normal 2 2 3 15" xfId="3344"/>
    <cellStyle name="Normal 2 2 3 16" xfId="3345"/>
    <cellStyle name="Normal 2 2 3 17" xfId="3346"/>
    <cellStyle name="Normal 2 2 3 18" xfId="3347"/>
    <cellStyle name="Normal 2 2 3 19" xfId="3348"/>
    <cellStyle name="Normal 2 2 3 2" xfId="3030"/>
    <cellStyle name="Normal 2 2 3 2 2" xfId="3349"/>
    <cellStyle name="Normal 2 2 3 20" xfId="3350"/>
    <cellStyle name="Normal 2 2 3 21" xfId="3351"/>
    <cellStyle name="Normal 2 2 3 22" xfId="3352"/>
    <cellStyle name="Normal 2 2 3 23" xfId="3353"/>
    <cellStyle name="Normal 2 2 3 24" xfId="3354"/>
    <cellStyle name="Normal 2 2 3 25" xfId="3355"/>
    <cellStyle name="Normal 2 2 3 26" xfId="3338"/>
    <cellStyle name="Normal 2 2 3 3" xfId="3356"/>
    <cellStyle name="Normal 2 2 3 4" xfId="3357"/>
    <cellStyle name="Normal 2 2 3 5" xfId="3358"/>
    <cellStyle name="Normal 2 2 3 6" xfId="3359"/>
    <cellStyle name="Normal 2 2 3 7" xfId="3360"/>
    <cellStyle name="Normal 2 2 3 8" xfId="3361"/>
    <cellStyle name="Normal 2 2 3 9" xfId="3362"/>
    <cellStyle name="Normal 2 2 30" xfId="3363"/>
    <cellStyle name="Normal 2 2 31" xfId="3364"/>
    <cellStyle name="Normal 2 2 32" xfId="3365"/>
    <cellStyle name="Normal 2 2 33" xfId="3366"/>
    <cellStyle name="Normal 2 2 34" xfId="3367"/>
    <cellStyle name="Normal 2 2 35" xfId="3368"/>
    <cellStyle name="Normal 2 2 36" xfId="3369"/>
    <cellStyle name="Normal 2 2 37" xfId="3370"/>
    <cellStyle name="Normal 2 2 38" xfId="3371"/>
    <cellStyle name="Normal 2 2 39" xfId="3372"/>
    <cellStyle name="Normal 2 2 4" xfId="971"/>
    <cellStyle name="Normal 2 2 4 10" xfId="3374"/>
    <cellStyle name="Normal 2 2 4 11" xfId="3375"/>
    <cellStyle name="Normal 2 2 4 12" xfId="3376"/>
    <cellStyle name="Normal 2 2 4 13" xfId="3377"/>
    <cellStyle name="Normal 2 2 4 14" xfId="3378"/>
    <cellStyle name="Normal 2 2 4 15" xfId="3373"/>
    <cellStyle name="Normal 2 2 4 2" xfId="3379"/>
    <cellStyle name="Normal 2 2 4 3" xfId="3380"/>
    <cellStyle name="Normal 2 2 4 4" xfId="3381"/>
    <cellStyle name="Normal 2 2 4 5" xfId="3382"/>
    <cellStyle name="Normal 2 2 4 6" xfId="3383"/>
    <cellStyle name="Normal 2 2 4 7" xfId="3384"/>
    <cellStyle name="Normal 2 2 4 8" xfId="3385"/>
    <cellStyle name="Normal 2 2 4 9" xfId="3386"/>
    <cellStyle name="Normal 2 2 40" xfId="3387"/>
    <cellStyle name="Normal 2 2 41" xfId="3388"/>
    <cellStyle name="Normal 2 2 42" xfId="3389"/>
    <cellStyle name="Normal 2 2 43" xfId="3390"/>
    <cellStyle name="Normal 2 2 44" xfId="3391"/>
    <cellStyle name="Normal 2 2 45" xfId="3392"/>
    <cellStyle name="Normal 2 2 46" xfId="3393"/>
    <cellStyle name="Normal 2 2 47" xfId="3394"/>
    <cellStyle name="Normal 2 2 48" xfId="3395"/>
    <cellStyle name="Normal 2 2 49" xfId="3396"/>
    <cellStyle name="Normal 2 2 5" xfId="972"/>
    <cellStyle name="Normal 2 2 5 2" xfId="3398"/>
    <cellStyle name="Normal 2 2 5 3" xfId="3397"/>
    <cellStyle name="Normal 2 2 50" xfId="3399"/>
    <cellStyle name="Normal 2 2 51" xfId="3400"/>
    <cellStyle name="Normal 2 2 52" xfId="3401"/>
    <cellStyle name="Normal 2 2 53" xfId="3402"/>
    <cellStyle name="Normal 2 2 54" xfId="3403"/>
    <cellStyle name="Normal 2 2 55" xfId="3404"/>
    <cellStyle name="Normal 2 2 56" xfId="3405"/>
    <cellStyle name="Normal 2 2 57" xfId="3406"/>
    <cellStyle name="Normal 2 2 6" xfId="973"/>
    <cellStyle name="Normal 2 2 6 2" xfId="3407"/>
    <cellStyle name="Normal 2 2 7" xfId="974"/>
    <cellStyle name="Normal 2 2 7 2" xfId="3408"/>
    <cellStyle name="Normal 2 2 8" xfId="975"/>
    <cellStyle name="Normal 2 2 8 2" xfId="3409"/>
    <cellStyle name="Normal 2 2 9" xfId="976"/>
    <cellStyle name="Normal 2 2 9 2" xfId="977"/>
    <cellStyle name="Normal 2 2 9 3" xfId="978"/>
    <cellStyle name="Normal 2 2 9 4" xfId="979"/>
    <cellStyle name="Normal 2 2 9 5" xfId="980"/>
    <cellStyle name="Normal 2 2 9 6" xfId="3410"/>
    <cellStyle name="Normal 2 2_MDR-CHICKNAYKANAHALLI_ EST-rev1" xfId="981"/>
    <cellStyle name="Normal 2 20" xfId="982"/>
    <cellStyle name="Normal 2 20 10" xfId="3411"/>
    <cellStyle name="Normal 2 20 2" xfId="983"/>
    <cellStyle name="Normal 2 20 2 2" xfId="984"/>
    <cellStyle name="Normal 2 20 2 2 2" xfId="4501"/>
    <cellStyle name="Normal 2 20 2 3" xfId="985"/>
    <cellStyle name="Normal 2 20 2 3 2" xfId="4502"/>
    <cellStyle name="Normal 2 20 2 4" xfId="986"/>
    <cellStyle name="Normal 2 20 2 4 2" xfId="4503"/>
    <cellStyle name="Normal 2 20 2 5" xfId="987"/>
    <cellStyle name="Normal 2 20 2 5 2" xfId="4504"/>
    <cellStyle name="Normal 2 20 2 6" xfId="988"/>
    <cellStyle name="Normal 2 20 2 6 2" xfId="4505"/>
    <cellStyle name="Normal 2 20 2 7" xfId="989"/>
    <cellStyle name="Normal 2 20 2 7 2" xfId="4506"/>
    <cellStyle name="Normal 2 20 2 8" xfId="3412"/>
    <cellStyle name="Normal 2 20 3" xfId="990"/>
    <cellStyle name="Normal 2 20 3 2" xfId="991"/>
    <cellStyle name="Normal 2 20 3 2 2" xfId="4507"/>
    <cellStyle name="Normal 2 20 3 3" xfId="992"/>
    <cellStyle name="Normal 2 20 3 3 2" xfId="4508"/>
    <cellStyle name="Normal 2 20 3 4" xfId="993"/>
    <cellStyle name="Normal 2 20 3 4 2" xfId="4509"/>
    <cellStyle name="Normal 2 20 3 5" xfId="994"/>
    <cellStyle name="Normal 2 20 3 5 2" xfId="4510"/>
    <cellStyle name="Normal 2 20 3 6" xfId="3413"/>
    <cellStyle name="Normal 2 20 4" xfId="995"/>
    <cellStyle name="Normal 2 20 4 2" xfId="3414"/>
    <cellStyle name="Normal 2 20 5" xfId="996"/>
    <cellStyle name="Normal 2 20 5 2" xfId="4511"/>
    <cellStyle name="Normal 2 20 6" xfId="997"/>
    <cellStyle name="Normal 2 20 6 2" xfId="4512"/>
    <cellStyle name="Normal 2 20 7" xfId="998"/>
    <cellStyle name="Normal 2 20 7 2" xfId="4513"/>
    <cellStyle name="Normal 2 20 8" xfId="999"/>
    <cellStyle name="Normal 2 20 8 2" xfId="4514"/>
    <cellStyle name="Normal 2 20 9" xfId="1000"/>
    <cellStyle name="Normal 2 20 9 2" xfId="4515"/>
    <cellStyle name="Normal 2 21" xfId="1001"/>
    <cellStyle name="Normal 2 21 2" xfId="3416"/>
    <cellStyle name="Normal 2 21 3" xfId="3417"/>
    <cellStyle name="Normal 2 21 4" xfId="3418"/>
    <cellStyle name="Normal 2 21 5" xfId="3415"/>
    <cellStyle name="Normal 2 22" xfId="1002"/>
    <cellStyle name="Normal 2 22 2" xfId="1003"/>
    <cellStyle name="Normal 2 22 3" xfId="1004"/>
    <cellStyle name="Normal 2 22 4" xfId="1005"/>
    <cellStyle name="Normal 2 22 5" xfId="1006"/>
    <cellStyle name="Normal 2 23" xfId="1007"/>
    <cellStyle name="Normal 2 23 2" xfId="3419"/>
    <cellStyle name="Normal 2 23 3" xfId="3420"/>
    <cellStyle name="Normal 2 23 4" xfId="3421"/>
    <cellStyle name="Normal 2 24" xfId="1008"/>
    <cellStyle name="Normal 2 24 2" xfId="3422"/>
    <cellStyle name="Normal 2 24 3" xfId="3423"/>
    <cellStyle name="Normal 2 24 4" xfId="3424"/>
    <cellStyle name="Normal 2 25" xfId="1009"/>
    <cellStyle name="Normal 2 25 2" xfId="3425"/>
    <cellStyle name="Normal 2 25 3" xfId="3426"/>
    <cellStyle name="Normal 2 25 4" xfId="3427"/>
    <cellStyle name="Normal 2 26" xfId="1010"/>
    <cellStyle name="Normal 2 26 2" xfId="3428"/>
    <cellStyle name="Normal 2 27" xfId="1011"/>
    <cellStyle name="Normal 2 28" xfId="1012"/>
    <cellStyle name="Normal 2 29" xfId="1013"/>
    <cellStyle name="Normal 2 3" xfId="1014"/>
    <cellStyle name="Normal 2 3 10" xfId="3062"/>
    <cellStyle name="Normal 2 3 11" xfId="3429"/>
    <cellStyle name="Normal 2 3 12" xfId="3430"/>
    <cellStyle name="Normal 2 3 13" xfId="3431"/>
    <cellStyle name="Normal 2 3 14" xfId="3432"/>
    <cellStyle name="Normal 2 3 15" xfId="3433"/>
    <cellStyle name="Normal 2 3 16" xfId="3434"/>
    <cellStyle name="Normal 2 3 17" xfId="3435"/>
    <cellStyle name="Normal 2 3 18" xfId="3436"/>
    <cellStyle name="Normal 2 3 19" xfId="3437"/>
    <cellStyle name="Normal 2 3 2" xfId="1015"/>
    <cellStyle name="Normal 2 3 2 2" xfId="1016"/>
    <cellStyle name="Normal 2 3 2 2 2" xfId="3438"/>
    <cellStyle name="Normal 2 3 2 3" xfId="1017"/>
    <cellStyle name="Normal 2 3 2 4" xfId="1018"/>
    <cellStyle name="Normal 2 3 2 5" xfId="1019"/>
    <cellStyle name="Normal 2 3 20" xfId="3439"/>
    <cellStyle name="Normal 2 3 21" xfId="3440"/>
    <cellStyle name="Normal 2 3 22" xfId="3441"/>
    <cellStyle name="Normal 2 3 23" xfId="3442"/>
    <cellStyle name="Normal 2 3 24" xfId="3443"/>
    <cellStyle name="Normal 2 3 25" xfId="3444"/>
    <cellStyle name="Normal 2 3 26" xfId="3445"/>
    <cellStyle name="Normal 2 3 27" xfId="3446"/>
    <cellStyle name="Normal 2 3 28" xfId="3447"/>
    <cellStyle name="Normal 2 3 29" xfId="3448"/>
    <cellStyle name="Normal 2 3 3" xfId="1020"/>
    <cellStyle name="Normal 2 3 30" xfId="3449"/>
    <cellStyle name="Normal 2 3 31" xfId="3450"/>
    <cellStyle name="Normal 2 3 32" xfId="3451"/>
    <cellStyle name="Normal 2 3 33" xfId="3452"/>
    <cellStyle name="Normal 2 3 34" xfId="3453"/>
    <cellStyle name="Normal 2 3 35" xfId="3454"/>
    <cellStyle name="Normal 2 3 36" xfId="3455"/>
    <cellStyle name="Normal 2 3 37" xfId="3456"/>
    <cellStyle name="Normal 2 3 38" xfId="3457"/>
    <cellStyle name="Normal 2 3 39" xfId="3458"/>
    <cellStyle name="Normal 2 3 4" xfId="1021"/>
    <cellStyle name="Normal 2 3 40" xfId="3459"/>
    <cellStyle name="Normal 2 3 41" xfId="3460"/>
    <cellStyle name="Normal 2 3 42" xfId="3461"/>
    <cellStyle name="Normal 2 3 43" xfId="3462"/>
    <cellStyle name="Normal 2 3 44" xfId="3463"/>
    <cellStyle name="Normal 2 3 45" xfId="3464"/>
    <cellStyle name="Normal 2 3 46" xfId="3465"/>
    <cellStyle name="Normal 2 3 47" xfId="3466"/>
    <cellStyle name="Normal 2 3 48" xfId="3467"/>
    <cellStyle name="Normal 2 3 49" xfId="3468"/>
    <cellStyle name="Normal 2 3 5" xfId="1022"/>
    <cellStyle name="Normal 2 3 50" xfId="3469"/>
    <cellStyle name="Normal 2 3 51" xfId="3470"/>
    <cellStyle name="Normal 2 3 52" xfId="3471"/>
    <cellStyle name="Normal 2 3 53" xfId="3472"/>
    <cellStyle name="Normal 2 3 54" xfId="3473"/>
    <cellStyle name="Normal 2 3 55" xfId="3474"/>
    <cellStyle name="Normal 2 3 56" xfId="3475"/>
    <cellStyle name="Normal 2 3 57" xfId="3476"/>
    <cellStyle name="Normal 2 3 58" xfId="3477"/>
    <cellStyle name="Normal 2 3 6" xfId="1023"/>
    <cellStyle name="Normal 2 3 7" xfId="1024"/>
    <cellStyle name="Normal 2 3 7 2" xfId="3478"/>
    <cellStyle name="Normal 2 3 8" xfId="1025"/>
    <cellStyle name="Normal 2 3 8 2" xfId="3479"/>
    <cellStyle name="Normal 2 3 9" xfId="1026"/>
    <cellStyle name="Normal 2 3 9 2" xfId="3480"/>
    <cellStyle name="Normal 2 30" xfId="1027"/>
    <cellStyle name="Normal 2 31" xfId="1028"/>
    <cellStyle name="Normal 2 32" xfId="1029"/>
    <cellStyle name="Normal 2 33" xfId="1030"/>
    <cellStyle name="Normal 2 34" xfId="1031"/>
    <cellStyle name="Normal 2 35" xfId="1032"/>
    <cellStyle name="Normal 2 36" xfId="1033"/>
    <cellStyle name="Normal 2 37" xfId="1034"/>
    <cellStyle name="Normal 2 38" xfId="1035"/>
    <cellStyle name="Normal 2 39" xfId="1036"/>
    <cellStyle name="Normal 2 39 2" xfId="3035"/>
    <cellStyle name="Normal 2 4" xfId="1037"/>
    <cellStyle name="Normal 2 4 10" xfId="1038"/>
    <cellStyle name="Normal 2 4 10 2" xfId="4516"/>
    <cellStyle name="Normal 2 4 11" xfId="1039"/>
    <cellStyle name="Normal 2 4 11 2" xfId="4517"/>
    <cellStyle name="Normal 2 4 12" xfId="1040"/>
    <cellStyle name="Normal 2 4 12 2" xfId="4518"/>
    <cellStyle name="Normal 2 4 13" xfId="1041"/>
    <cellStyle name="Normal 2 4 13 2" xfId="4519"/>
    <cellStyle name="Normal 2 4 14" xfId="1042"/>
    <cellStyle name="Normal 2 4 14 2" xfId="4520"/>
    <cellStyle name="Normal 2 4 15" xfId="1043"/>
    <cellStyle name="Normal 2 4 15 2" xfId="4521"/>
    <cellStyle name="Normal 2 4 16" xfId="1044"/>
    <cellStyle name="Normal 2 4 16 2" xfId="4522"/>
    <cellStyle name="Normal 2 4 17" xfId="1045"/>
    <cellStyle name="Normal 2 4 17 2" xfId="4523"/>
    <cellStyle name="Normal 2 4 18" xfId="1046"/>
    <cellStyle name="Normal 2 4 18 2" xfId="4524"/>
    <cellStyle name="Normal 2 4 19" xfId="3481"/>
    <cellStyle name="Normal 2 4 2" xfId="1047"/>
    <cellStyle name="Normal 2 4 2 10" xfId="1048"/>
    <cellStyle name="Normal 2 4 2 10 2" xfId="4526"/>
    <cellStyle name="Normal 2 4 2 11" xfId="1049"/>
    <cellStyle name="Normal 2 4 2 11 2" xfId="4527"/>
    <cellStyle name="Normal 2 4 2 12" xfId="1050"/>
    <cellStyle name="Normal 2 4 2 12 2" xfId="4528"/>
    <cellStyle name="Normal 2 4 2 13" xfId="1051"/>
    <cellStyle name="Normal 2 4 2 13 2" xfId="4529"/>
    <cellStyle name="Normal 2 4 2 14" xfId="1052"/>
    <cellStyle name="Normal 2 4 2 14 2" xfId="4530"/>
    <cellStyle name="Normal 2 4 2 15" xfId="1053"/>
    <cellStyle name="Normal 2 4 2 15 2" xfId="4531"/>
    <cellStyle name="Normal 2 4 2 16" xfId="4525"/>
    <cellStyle name="Normal 2 4 2 2" xfId="1054"/>
    <cellStyle name="Normal 2 4 2 2 10" xfId="1055"/>
    <cellStyle name="Normal 2 4 2 2 10 2" xfId="4533"/>
    <cellStyle name="Normal 2 4 2 2 11" xfId="1056"/>
    <cellStyle name="Normal 2 4 2 2 11 2" xfId="4534"/>
    <cellStyle name="Normal 2 4 2 2 12" xfId="1057"/>
    <cellStyle name="Normal 2 4 2 2 12 2" xfId="4535"/>
    <cellStyle name="Normal 2 4 2 2 13" xfId="4532"/>
    <cellStyle name="Normal 2 4 2 2 2" xfId="1058"/>
    <cellStyle name="Normal 2 4 2 2 2 10" xfId="1059"/>
    <cellStyle name="Normal 2 4 2 2 2 10 2" xfId="4537"/>
    <cellStyle name="Normal 2 4 2 2 2 11" xfId="1060"/>
    <cellStyle name="Normal 2 4 2 2 2 11 2" xfId="4538"/>
    <cellStyle name="Normal 2 4 2 2 2 12" xfId="4536"/>
    <cellStyle name="Normal 2 4 2 2 2 2" xfId="1061"/>
    <cellStyle name="Normal 2 4 2 2 2 2 10" xfId="1062"/>
    <cellStyle name="Normal 2 4 2 2 2 2 10 2" xfId="4540"/>
    <cellStyle name="Normal 2 4 2 2 2 2 11" xfId="4539"/>
    <cellStyle name="Normal 2 4 2 2 2 2 2" xfId="1063"/>
    <cellStyle name="Normal 2 4 2 2 2 2 2 10" xfId="4541"/>
    <cellStyle name="Normal 2 4 2 2 2 2 2 2" xfId="1064"/>
    <cellStyle name="Normal 2 4 2 2 2 2 2 2 2" xfId="1065"/>
    <cellStyle name="Normal 2 4 2 2 2 2 2 2 2 2" xfId="4543"/>
    <cellStyle name="Normal 2 4 2 2 2 2 2 2 3" xfId="1066"/>
    <cellStyle name="Normal 2 4 2 2 2 2 2 2 3 2" xfId="4544"/>
    <cellStyle name="Normal 2 4 2 2 2 2 2 2 4" xfId="1067"/>
    <cellStyle name="Normal 2 4 2 2 2 2 2 2 4 2" xfId="4545"/>
    <cellStyle name="Normal 2 4 2 2 2 2 2 2 5" xfId="1068"/>
    <cellStyle name="Normal 2 4 2 2 2 2 2 2 5 2" xfId="4546"/>
    <cellStyle name="Normal 2 4 2 2 2 2 2 2 6" xfId="1069"/>
    <cellStyle name="Normal 2 4 2 2 2 2 2 2 6 2" xfId="4547"/>
    <cellStyle name="Normal 2 4 2 2 2 2 2 2 7" xfId="1070"/>
    <cellStyle name="Normal 2 4 2 2 2 2 2 2 7 2" xfId="4548"/>
    <cellStyle name="Normal 2 4 2 2 2 2 2 2 8" xfId="4542"/>
    <cellStyle name="Normal 2 4 2 2 2 2 2 3" xfId="1071"/>
    <cellStyle name="Normal 2 4 2 2 2 2 2 3 2" xfId="1072"/>
    <cellStyle name="Normal 2 4 2 2 2 2 2 3 2 2" xfId="4550"/>
    <cellStyle name="Normal 2 4 2 2 2 2 2 3 3" xfId="1073"/>
    <cellStyle name="Normal 2 4 2 2 2 2 2 3 3 2" xfId="4551"/>
    <cellStyle name="Normal 2 4 2 2 2 2 2 3 4" xfId="1074"/>
    <cellStyle name="Normal 2 4 2 2 2 2 2 3 4 2" xfId="4552"/>
    <cellStyle name="Normal 2 4 2 2 2 2 2 3 5" xfId="1075"/>
    <cellStyle name="Normal 2 4 2 2 2 2 2 3 5 2" xfId="4553"/>
    <cellStyle name="Normal 2 4 2 2 2 2 2 3 6" xfId="4549"/>
    <cellStyle name="Normal 2 4 2 2 2 2 2 4" xfId="1076"/>
    <cellStyle name="Normal 2 4 2 2 2 2 2 4 2" xfId="4554"/>
    <cellStyle name="Normal 2 4 2 2 2 2 2 5" xfId="1077"/>
    <cellStyle name="Normal 2 4 2 2 2 2 2 5 2" xfId="4555"/>
    <cellStyle name="Normal 2 4 2 2 2 2 2 6" xfId="1078"/>
    <cellStyle name="Normal 2 4 2 2 2 2 2 6 2" xfId="4556"/>
    <cellStyle name="Normal 2 4 2 2 2 2 2 7" xfId="1079"/>
    <cellStyle name="Normal 2 4 2 2 2 2 2 7 2" xfId="4557"/>
    <cellStyle name="Normal 2 4 2 2 2 2 2 8" xfId="1080"/>
    <cellStyle name="Normal 2 4 2 2 2 2 2 8 2" xfId="4558"/>
    <cellStyle name="Normal 2 4 2 2 2 2 2 9" xfId="1081"/>
    <cellStyle name="Normal 2 4 2 2 2 2 2 9 2" xfId="4559"/>
    <cellStyle name="Normal 2 4 2 2 2 2 3" xfId="1082"/>
    <cellStyle name="Normal 2 4 2 2 2 2 3 2" xfId="1083"/>
    <cellStyle name="Normal 2 4 2 2 2 2 3 2 2" xfId="4561"/>
    <cellStyle name="Normal 2 4 2 2 2 2 3 3" xfId="1084"/>
    <cellStyle name="Normal 2 4 2 2 2 2 3 3 2" xfId="4562"/>
    <cellStyle name="Normal 2 4 2 2 2 2 3 4" xfId="1085"/>
    <cellStyle name="Normal 2 4 2 2 2 2 3 4 2" xfId="4563"/>
    <cellStyle name="Normal 2 4 2 2 2 2 3 5" xfId="1086"/>
    <cellStyle name="Normal 2 4 2 2 2 2 3 5 2" xfId="4564"/>
    <cellStyle name="Normal 2 4 2 2 2 2 3 6" xfId="1087"/>
    <cellStyle name="Normal 2 4 2 2 2 2 3 6 2" xfId="4565"/>
    <cellStyle name="Normal 2 4 2 2 2 2 3 7" xfId="1088"/>
    <cellStyle name="Normal 2 4 2 2 2 2 3 7 2" xfId="4566"/>
    <cellStyle name="Normal 2 4 2 2 2 2 3 8" xfId="4560"/>
    <cellStyle name="Normal 2 4 2 2 2 2 4" xfId="1089"/>
    <cellStyle name="Normal 2 4 2 2 2 2 4 2" xfId="1090"/>
    <cellStyle name="Normal 2 4 2 2 2 2 4 2 2" xfId="4568"/>
    <cellStyle name="Normal 2 4 2 2 2 2 4 3" xfId="1091"/>
    <cellStyle name="Normal 2 4 2 2 2 2 4 3 2" xfId="4569"/>
    <cellStyle name="Normal 2 4 2 2 2 2 4 4" xfId="1092"/>
    <cellStyle name="Normal 2 4 2 2 2 2 4 4 2" xfId="4570"/>
    <cellStyle name="Normal 2 4 2 2 2 2 4 5" xfId="1093"/>
    <cellStyle name="Normal 2 4 2 2 2 2 4 5 2" xfId="4571"/>
    <cellStyle name="Normal 2 4 2 2 2 2 4 6" xfId="4567"/>
    <cellStyle name="Normal 2 4 2 2 2 2 5" xfId="1094"/>
    <cellStyle name="Normal 2 4 2 2 2 2 5 2" xfId="4572"/>
    <cellStyle name="Normal 2 4 2 2 2 2 6" xfId="1095"/>
    <cellStyle name="Normal 2 4 2 2 2 2 6 2" xfId="4573"/>
    <cellStyle name="Normal 2 4 2 2 2 2 7" xfId="1096"/>
    <cellStyle name="Normal 2 4 2 2 2 2 7 2" xfId="4574"/>
    <cellStyle name="Normal 2 4 2 2 2 2 8" xfId="1097"/>
    <cellStyle name="Normal 2 4 2 2 2 2 8 2" xfId="4575"/>
    <cellStyle name="Normal 2 4 2 2 2 2 9" xfId="1098"/>
    <cellStyle name="Normal 2 4 2 2 2 2 9 2" xfId="4576"/>
    <cellStyle name="Normal 2 4 2 2 2 3" xfId="1099"/>
    <cellStyle name="Normal 2 4 2 2 2 3 10" xfId="4577"/>
    <cellStyle name="Normal 2 4 2 2 2 3 2" xfId="1100"/>
    <cellStyle name="Normal 2 4 2 2 2 3 2 2" xfId="1101"/>
    <cellStyle name="Normal 2 4 2 2 2 3 2 2 2" xfId="4579"/>
    <cellStyle name="Normal 2 4 2 2 2 3 2 3" xfId="1102"/>
    <cellStyle name="Normal 2 4 2 2 2 3 2 3 2" xfId="4580"/>
    <cellStyle name="Normal 2 4 2 2 2 3 2 4" xfId="1103"/>
    <cellStyle name="Normal 2 4 2 2 2 3 2 4 2" xfId="4581"/>
    <cellStyle name="Normal 2 4 2 2 2 3 2 5" xfId="1104"/>
    <cellStyle name="Normal 2 4 2 2 2 3 2 5 2" xfId="4582"/>
    <cellStyle name="Normal 2 4 2 2 2 3 2 6" xfId="1105"/>
    <cellStyle name="Normal 2 4 2 2 2 3 2 6 2" xfId="4583"/>
    <cellStyle name="Normal 2 4 2 2 2 3 2 7" xfId="1106"/>
    <cellStyle name="Normal 2 4 2 2 2 3 2 7 2" xfId="4584"/>
    <cellStyle name="Normal 2 4 2 2 2 3 2 8" xfId="4578"/>
    <cellStyle name="Normal 2 4 2 2 2 3 3" xfId="1107"/>
    <cellStyle name="Normal 2 4 2 2 2 3 3 2" xfId="1108"/>
    <cellStyle name="Normal 2 4 2 2 2 3 3 2 2" xfId="4586"/>
    <cellStyle name="Normal 2 4 2 2 2 3 3 3" xfId="1109"/>
    <cellStyle name="Normal 2 4 2 2 2 3 3 3 2" xfId="4587"/>
    <cellStyle name="Normal 2 4 2 2 2 3 3 4" xfId="1110"/>
    <cellStyle name="Normal 2 4 2 2 2 3 3 4 2" xfId="4588"/>
    <cellStyle name="Normal 2 4 2 2 2 3 3 5" xfId="1111"/>
    <cellStyle name="Normal 2 4 2 2 2 3 3 5 2" xfId="4589"/>
    <cellStyle name="Normal 2 4 2 2 2 3 3 6" xfId="4585"/>
    <cellStyle name="Normal 2 4 2 2 2 3 4" xfId="1112"/>
    <cellStyle name="Normal 2 4 2 2 2 3 4 2" xfId="4590"/>
    <cellStyle name="Normal 2 4 2 2 2 3 5" xfId="1113"/>
    <cellStyle name="Normal 2 4 2 2 2 3 5 2" xfId="4591"/>
    <cellStyle name="Normal 2 4 2 2 2 3 6" xfId="1114"/>
    <cellStyle name="Normal 2 4 2 2 2 3 6 2" xfId="4592"/>
    <cellStyle name="Normal 2 4 2 2 2 3 7" xfId="1115"/>
    <cellStyle name="Normal 2 4 2 2 2 3 7 2" xfId="4593"/>
    <cellStyle name="Normal 2 4 2 2 2 3 8" xfId="1116"/>
    <cellStyle name="Normal 2 4 2 2 2 3 8 2" xfId="4594"/>
    <cellStyle name="Normal 2 4 2 2 2 3 9" xfId="1117"/>
    <cellStyle name="Normal 2 4 2 2 2 3 9 2" xfId="4595"/>
    <cellStyle name="Normal 2 4 2 2 2 4" xfId="1118"/>
    <cellStyle name="Normal 2 4 2 2 2 4 2" xfId="1119"/>
    <cellStyle name="Normal 2 4 2 2 2 4 2 2" xfId="4597"/>
    <cellStyle name="Normal 2 4 2 2 2 4 3" xfId="1120"/>
    <cellStyle name="Normal 2 4 2 2 2 4 3 2" xfId="4598"/>
    <cellStyle name="Normal 2 4 2 2 2 4 4" xfId="1121"/>
    <cellStyle name="Normal 2 4 2 2 2 4 4 2" xfId="4599"/>
    <cellStyle name="Normal 2 4 2 2 2 4 5" xfId="1122"/>
    <cellStyle name="Normal 2 4 2 2 2 4 5 2" xfId="4600"/>
    <cellStyle name="Normal 2 4 2 2 2 4 6" xfId="1123"/>
    <cellStyle name="Normal 2 4 2 2 2 4 6 2" xfId="4601"/>
    <cellStyle name="Normal 2 4 2 2 2 4 7" xfId="1124"/>
    <cellStyle name="Normal 2 4 2 2 2 4 7 2" xfId="4602"/>
    <cellStyle name="Normal 2 4 2 2 2 4 8" xfId="4596"/>
    <cellStyle name="Normal 2 4 2 2 2 5" xfId="1125"/>
    <cellStyle name="Normal 2 4 2 2 2 5 2" xfId="1126"/>
    <cellStyle name="Normal 2 4 2 2 2 5 2 2" xfId="4604"/>
    <cellStyle name="Normal 2 4 2 2 2 5 3" xfId="1127"/>
    <cellStyle name="Normal 2 4 2 2 2 5 3 2" xfId="4605"/>
    <cellStyle name="Normal 2 4 2 2 2 5 4" xfId="1128"/>
    <cellStyle name="Normal 2 4 2 2 2 5 4 2" xfId="4606"/>
    <cellStyle name="Normal 2 4 2 2 2 5 5" xfId="1129"/>
    <cellStyle name="Normal 2 4 2 2 2 5 5 2" xfId="4607"/>
    <cellStyle name="Normal 2 4 2 2 2 5 6" xfId="4603"/>
    <cellStyle name="Normal 2 4 2 2 2 6" xfId="1130"/>
    <cellStyle name="Normal 2 4 2 2 2 6 2" xfId="4608"/>
    <cellStyle name="Normal 2 4 2 2 2 7" xfId="1131"/>
    <cellStyle name="Normal 2 4 2 2 2 7 2" xfId="4609"/>
    <cellStyle name="Normal 2 4 2 2 2 8" xfId="1132"/>
    <cellStyle name="Normal 2 4 2 2 2 8 2" xfId="4610"/>
    <cellStyle name="Normal 2 4 2 2 2 9" xfId="1133"/>
    <cellStyle name="Normal 2 4 2 2 2 9 2" xfId="4611"/>
    <cellStyle name="Normal 2 4 2 2 2_41 Package Work slip " xfId="1134"/>
    <cellStyle name="Normal 2 4 2 2 3" xfId="1135"/>
    <cellStyle name="Normal 2 4 2 2 3 10" xfId="1136"/>
    <cellStyle name="Normal 2 4 2 2 3 10 2" xfId="4613"/>
    <cellStyle name="Normal 2 4 2 2 3 11" xfId="4612"/>
    <cellStyle name="Normal 2 4 2 2 3 2" xfId="1137"/>
    <cellStyle name="Normal 2 4 2 2 3 2 10" xfId="4614"/>
    <cellStyle name="Normal 2 4 2 2 3 2 2" xfId="1138"/>
    <cellStyle name="Normal 2 4 2 2 3 2 2 2" xfId="1139"/>
    <cellStyle name="Normal 2 4 2 2 3 2 2 2 2" xfId="4616"/>
    <cellStyle name="Normal 2 4 2 2 3 2 2 3" xfId="1140"/>
    <cellStyle name="Normal 2 4 2 2 3 2 2 3 2" xfId="4617"/>
    <cellStyle name="Normal 2 4 2 2 3 2 2 4" xfId="1141"/>
    <cellStyle name="Normal 2 4 2 2 3 2 2 4 2" xfId="4618"/>
    <cellStyle name="Normal 2 4 2 2 3 2 2 5" xfId="1142"/>
    <cellStyle name="Normal 2 4 2 2 3 2 2 5 2" xfId="4619"/>
    <cellStyle name="Normal 2 4 2 2 3 2 2 6" xfId="1143"/>
    <cellStyle name="Normal 2 4 2 2 3 2 2 6 2" xfId="4620"/>
    <cellStyle name="Normal 2 4 2 2 3 2 2 7" xfId="1144"/>
    <cellStyle name="Normal 2 4 2 2 3 2 2 7 2" xfId="4621"/>
    <cellStyle name="Normal 2 4 2 2 3 2 2 8" xfId="4615"/>
    <cellStyle name="Normal 2 4 2 2 3 2 3" xfId="1145"/>
    <cellStyle name="Normal 2 4 2 2 3 2 3 2" xfId="1146"/>
    <cellStyle name="Normal 2 4 2 2 3 2 3 2 2" xfId="4623"/>
    <cellStyle name="Normal 2 4 2 2 3 2 3 3" xfId="1147"/>
    <cellStyle name="Normal 2 4 2 2 3 2 3 3 2" xfId="4624"/>
    <cellStyle name="Normal 2 4 2 2 3 2 3 4" xfId="1148"/>
    <cellStyle name="Normal 2 4 2 2 3 2 3 4 2" xfId="4625"/>
    <cellStyle name="Normal 2 4 2 2 3 2 3 5" xfId="1149"/>
    <cellStyle name="Normal 2 4 2 2 3 2 3 5 2" xfId="4626"/>
    <cellStyle name="Normal 2 4 2 2 3 2 3 6" xfId="4622"/>
    <cellStyle name="Normal 2 4 2 2 3 2 4" xfId="1150"/>
    <cellStyle name="Normal 2 4 2 2 3 2 4 2" xfId="4627"/>
    <cellStyle name="Normal 2 4 2 2 3 2 5" xfId="1151"/>
    <cellStyle name="Normal 2 4 2 2 3 2 5 2" xfId="4628"/>
    <cellStyle name="Normal 2 4 2 2 3 2 6" xfId="1152"/>
    <cellStyle name="Normal 2 4 2 2 3 2 6 2" xfId="4629"/>
    <cellStyle name="Normal 2 4 2 2 3 2 7" xfId="1153"/>
    <cellStyle name="Normal 2 4 2 2 3 2 7 2" xfId="4630"/>
    <cellStyle name="Normal 2 4 2 2 3 2 8" xfId="1154"/>
    <cellStyle name="Normal 2 4 2 2 3 2 8 2" xfId="4631"/>
    <cellStyle name="Normal 2 4 2 2 3 2 9" xfId="1155"/>
    <cellStyle name="Normal 2 4 2 2 3 2 9 2" xfId="4632"/>
    <cellStyle name="Normal 2 4 2 2 3 3" xfId="1156"/>
    <cellStyle name="Normal 2 4 2 2 3 3 2" xfId="1157"/>
    <cellStyle name="Normal 2 4 2 2 3 3 2 2" xfId="4634"/>
    <cellStyle name="Normal 2 4 2 2 3 3 3" xfId="1158"/>
    <cellStyle name="Normal 2 4 2 2 3 3 3 2" xfId="4635"/>
    <cellStyle name="Normal 2 4 2 2 3 3 4" xfId="1159"/>
    <cellStyle name="Normal 2 4 2 2 3 3 4 2" xfId="4636"/>
    <cellStyle name="Normal 2 4 2 2 3 3 5" xfId="1160"/>
    <cellStyle name="Normal 2 4 2 2 3 3 5 2" xfId="4637"/>
    <cellStyle name="Normal 2 4 2 2 3 3 6" xfId="1161"/>
    <cellStyle name="Normal 2 4 2 2 3 3 6 2" xfId="4638"/>
    <cellStyle name="Normal 2 4 2 2 3 3 7" xfId="1162"/>
    <cellStyle name="Normal 2 4 2 2 3 3 7 2" xfId="4639"/>
    <cellStyle name="Normal 2 4 2 2 3 3 8" xfId="4633"/>
    <cellStyle name="Normal 2 4 2 2 3 4" xfId="1163"/>
    <cellStyle name="Normal 2 4 2 2 3 4 2" xfId="1164"/>
    <cellStyle name="Normal 2 4 2 2 3 4 2 2" xfId="4641"/>
    <cellStyle name="Normal 2 4 2 2 3 4 3" xfId="1165"/>
    <cellStyle name="Normal 2 4 2 2 3 4 3 2" xfId="4642"/>
    <cellStyle name="Normal 2 4 2 2 3 4 4" xfId="1166"/>
    <cellStyle name="Normal 2 4 2 2 3 4 4 2" xfId="4643"/>
    <cellStyle name="Normal 2 4 2 2 3 4 5" xfId="1167"/>
    <cellStyle name="Normal 2 4 2 2 3 4 5 2" xfId="4644"/>
    <cellStyle name="Normal 2 4 2 2 3 4 6" xfId="4640"/>
    <cellStyle name="Normal 2 4 2 2 3 5" xfId="1168"/>
    <cellStyle name="Normal 2 4 2 2 3 5 2" xfId="4645"/>
    <cellStyle name="Normal 2 4 2 2 3 6" xfId="1169"/>
    <cellStyle name="Normal 2 4 2 2 3 6 2" xfId="4646"/>
    <cellStyle name="Normal 2 4 2 2 3 7" xfId="1170"/>
    <cellStyle name="Normal 2 4 2 2 3 7 2" xfId="4647"/>
    <cellStyle name="Normal 2 4 2 2 3 8" xfId="1171"/>
    <cellStyle name="Normal 2 4 2 2 3 8 2" xfId="4648"/>
    <cellStyle name="Normal 2 4 2 2 3 9" xfId="1172"/>
    <cellStyle name="Normal 2 4 2 2 3 9 2" xfId="4649"/>
    <cellStyle name="Normal 2 4 2 2 4" xfId="1173"/>
    <cellStyle name="Normal 2 4 2 2 4 10" xfId="4650"/>
    <cellStyle name="Normal 2 4 2 2 4 2" xfId="1174"/>
    <cellStyle name="Normal 2 4 2 2 4 2 2" xfId="1175"/>
    <cellStyle name="Normal 2 4 2 2 4 2 2 2" xfId="4652"/>
    <cellStyle name="Normal 2 4 2 2 4 2 3" xfId="1176"/>
    <cellStyle name="Normal 2 4 2 2 4 2 3 2" xfId="4653"/>
    <cellStyle name="Normal 2 4 2 2 4 2 4" xfId="1177"/>
    <cellStyle name="Normal 2 4 2 2 4 2 4 2" xfId="4654"/>
    <cellStyle name="Normal 2 4 2 2 4 2 5" xfId="1178"/>
    <cellStyle name="Normal 2 4 2 2 4 2 5 2" xfId="4655"/>
    <cellStyle name="Normal 2 4 2 2 4 2 6" xfId="1179"/>
    <cellStyle name="Normal 2 4 2 2 4 2 6 2" xfId="4656"/>
    <cellStyle name="Normal 2 4 2 2 4 2 7" xfId="1180"/>
    <cellStyle name="Normal 2 4 2 2 4 2 7 2" xfId="4657"/>
    <cellStyle name="Normal 2 4 2 2 4 2 8" xfId="4651"/>
    <cellStyle name="Normal 2 4 2 2 4 3" xfId="1181"/>
    <cellStyle name="Normal 2 4 2 2 4 3 2" xfId="1182"/>
    <cellStyle name="Normal 2 4 2 2 4 3 2 2" xfId="4659"/>
    <cellStyle name="Normal 2 4 2 2 4 3 3" xfId="1183"/>
    <cellStyle name="Normal 2 4 2 2 4 3 3 2" xfId="4660"/>
    <cellStyle name="Normal 2 4 2 2 4 3 4" xfId="1184"/>
    <cellStyle name="Normal 2 4 2 2 4 3 4 2" xfId="4661"/>
    <cellStyle name="Normal 2 4 2 2 4 3 5" xfId="1185"/>
    <cellStyle name="Normal 2 4 2 2 4 3 5 2" xfId="4662"/>
    <cellStyle name="Normal 2 4 2 2 4 3 6" xfId="4658"/>
    <cellStyle name="Normal 2 4 2 2 4 4" xfId="1186"/>
    <cellStyle name="Normal 2 4 2 2 4 4 2" xfId="4663"/>
    <cellStyle name="Normal 2 4 2 2 4 5" xfId="1187"/>
    <cellStyle name="Normal 2 4 2 2 4 5 2" xfId="4664"/>
    <cellStyle name="Normal 2 4 2 2 4 6" xfId="1188"/>
    <cellStyle name="Normal 2 4 2 2 4 6 2" xfId="4665"/>
    <cellStyle name="Normal 2 4 2 2 4 7" xfId="1189"/>
    <cellStyle name="Normal 2 4 2 2 4 7 2" xfId="4666"/>
    <cellStyle name="Normal 2 4 2 2 4 8" xfId="1190"/>
    <cellStyle name="Normal 2 4 2 2 4 8 2" xfId="4667"/>
    <cellStyle name="Normal 2 4 2 2 4 9" xfId="1191"/>
    <cellStyle name="Normal 2 4 2 2 4 9 2" xfId="4668"/>
    <cellStyle name="Normal 2 4 2 2 5" xfId="1192"/>
    <cellStyle name="Normal 2 4 2 2 5 2" xfId="1193"/>
    <cellStyle name="Normal 2 4 2 2 5 2 2" xfId="4670"/>
    <cellStyle name="Normal 2 4 2 2 5 3" xfId="1194"/>
    <cellStyle name="Normal 2 4 2 2 5 3 2" xfId="4671"/>
    <cellStyle name="Normal 2 4 2 2 5 4" xfId="1195"/>
    <cellStyle name="Normal 2 4 2 2 5 4 2" xfId="4672"/>
    <cellStyle name="Normal 2 4 2 2 5 5" xfId="1196"/>
    <cellStyle name="Normal 2 4 2 2 5 5 2" xfId="4673"/>
    <cellStyle name="Normal 2 4 2 2 5 6" xfId="1197"/>
    <cellStyle name="Normal 2 4 2 2 5 6 2" xfId="4674"/>
    <cellStyle name="Normal 2 4 2 2 5 7" xfId="1198"/>
    <cellStyle name="Normal 2 4 2 2 5 7 2" xfId="4675"/>
    <cellStyle name="Normal 2 4 2 2 5 8" xfId="4669"/>
    <cellStyle name="Normal 2 4 2 2 6" xfId="1199"/>
    <cellStyle name="Normal 2 4 2 2 6 2" xfId="1200"/>
    <cellStyle name="Normal 2 4 2 2 6 2 2" xfId="4677"/>
    <cellStyle name="Normal 2 4 2 2 6 3" xfId="1201"/>
    <cellStyle name="Normal 2 4 2 2 6 3 2" xfId="4678"/>
    <cellStyle name="Normal 2 4 2 2 6 4" xfId="1202"/>
    <cellStyle name="Normal 2 4 2 2 6 4 2" xfId="4679"/>
    <cellStyle name="Normal 2 4 2 2 6 5" xfId="1203"/>
    <cellStyle name="Normal 2 4 2 2 6 5 2" xfId="4680"/>
    <cellStyle name="Normal 2 4 2 2 6 6" xfId="4676"/>
    <cellStyle name="Normal 2 4 2 2 7" xfId="1204"/>
    <cellStyle name="Normal 2 4 2 2 7 2" xfId="4681"/>
    <cellStyle name="Normal 2 4 2 2 8" xfId="1205"/>
    <cellStyle name="Normal 2 4 2 2 8 2" xfId="4682"/>
    <cellStyle name="Normal 2 4 2 2 9" xfId="1206"/>
    <cellStyle name="Normal 2 4 2 2 9 2" xfId="4683"/>
    <cellStyle name="Normal 2 4 2 2_41 Package Work slip " xfId="1207"/>
    <cellStyle name="Normal 2 4 2 3" xfId="1208"/>
    <cellStyle name="Normal 2 4 2 3 10" xfId="1209"/>
    <cellStyle name="Normal 2 4 2 3 10 2" xfId="4685"/>
    <cellStyle name="Normal 2 4 2 3 11" xfId="1210"/>
    <cellStyle name="Normal 2 4 2 3 11 2" xfId="4686"/>
    <cellStyle name="Normal 2 4 2 3 12" xfId="4684"/>
    <cellStyle name="Normal 2 4 2 3 2" xfId="1211"/>
    <cellStyle name="Normal 2 4 2 3 2 10" xfId="1212"/>
    <cellStyle name="Normal 2 4 2 3 2 10 2" xfId="4688"/>
    <cellStyle name="Normal 2 4 2 3 2 11" xfId="4687"/>
    <cellStyle name="Normal 2 4 2 3 2 2" xfId="1213"/>
    <cellStyle name="Normal 2 4 2 3 2 2 10" xfId="4689"/>
    <cellStyle name="Normal 2 4 2 3 2 2 2" xfId="1214"/>
    <cellStyle name="Normal 2 4 2 3 2 2 2 2" xfId="1215"/>
    <cellStyle name="Normal 2 4 2 3 2 2 2 2 2" xfId="4691"/>
    <cellStyle name="Normal 2 4 2 3 2 2 2 3" xfId="1216"/>
    <cellStyle name="Normal 2 4 2 3 2 2 2 3 2" xfId="4692"/>
    <cellStyle name="Normal 2 4 2 3 2 2 2 4" xfId="1217"/>
    <cellStyle name="Normal 2 4 2 3 2 2 2 4 2" xfId="4693"/>
    <cellStyle name="Normal 2 4 2 3 2 2 2 5" xfId="1218"/>
    <cellStyle name="Normal 2 4 2 3 2 2 2 5 2" xfId="4694"/>
    <cellStyle name="Normal 2 4 2 3 2 2 2 6" xfId="1219"/>
    <cellStyle name="Normal 2 4 2 3 2 2 2 6 2" xfId="4695"/>
    <cellStyle name="Normal 2 4 2 3 2 2 2 7" xfId="1220"/>
    <cellStyle name="Normal 2 4 2 3 2 2 2 7 2" xfId="4696"/>
    <cellStyle name="Normal 2 4 2 3 2 2 2 8" xfId="4690"/>
    <cellStyle name="Normal 2 4 2 3 2 2 3" xfId="1221"/>
    <cellStyle name="Normal 2 4 2 3 2 2 3 2" xfId="1222"/>
    <cellStyle name="Normal 2 4 2 3 2 2 3 2 2" xfId="4698"/>
    <cellStyle name="Normal 2 4 2 3 2 2 3 3" xfId="1223"/>
    <cellStyle name="Normal 2 4 2 3 2 2 3 3 2" xfId="4699"/>
    <cellStyle name="Normal 2 4 2 3 2 2 3 4" xfId="1224"/>
    <cellStyle name="Normal 2 4 2 3 2 2 3 4 2" xfId="4700"/>
    <cellStyle name="Normal 2 4 2 3 2 2 3 5" xfId="1225"/>
    <cellStyle name="Normal 2 4 2 3 2 2 3 5 2" xfId="4701"/>
    <cellStyle name="Normal 2 4 2 3 2 2 3 6" xfId="4697"/>
    <cellStyle name="Normal 2 4 2 3 2 2 4" xfId="1226"/>
    <cellStyle name="Normal 2 4 2 3 2 2 4 2" xfId="4702"/>
    <cellStyle name="Normal 2 4 2 3 2 2 5" xfId="1227"/>
    <cellStyle name="Normal 2 4 2 3 2 2 5 2" xfId="4703"/>
    <cellStyle name="Normal 2 4 2 3 2 2 6" xfId="1228"/>
    <cellStyle name="Normal 2 4 2 3 2 2 6 2" xfId="4704"/>
    <cellStyle name="Normal 2 4 2 3 2 2 7" xfId="1229"/>
    <cellStyle name="Normal 2 4 2 3 2 2 7 2" xfId="4705"/>
    <cellStyle name="Normal 2 4 2 3 2 2 8" xfId="1230"/>
    <cellStyle name="Normal 2 4 2 3 2 2 8 2" xfId="4706"/>
    <cellStyle name="Normal 2 4 2 3 2 2 9" xfId="1231"/>
    <cellStyle name="Normal 2 4 2 3 2 2 9 2" xfId="4707"/>
    <cellStyle name="Normal 2 4 2 3 2 3" xfId="1232"/>
    <cellStyle name="Normal 2 4 2 3 2 3 2" xfId="1233"/>
    <cellStyle name="Normal 2 4 2 3 2 3 2 2" xfId="4709"/>
    <cellStyle name="Normal 2 4 2 3 2 3 3" xfId="1234"/>
    <cellStyle name="Normal 2 4 2 3 2 3 3 2" xfId="4710"/>
    <cellStyle name="Normal 2 4 2 3 2 3 4" xfId="1235"/>
    <cellStyle name="Normal 2 4 2 3 2 3 4 2" xfId="4711"/>
    <cellStyle name="Normal 2 4 2 3 2 3 5" xfId="1236"/>
    <cellStyle name="Normal 2 4 2 3 2 3 5 2" xfId="4712"/>
    <cellStyle name="Normal 2 4 2 3 2 3 6" xfId="1237"/>
    <cellStyle name="Normal 2 4 2 3 2 3 6 2" xfId="4713"/>
    <cellStyle name="Normal 2 4 2 3 2 3 7" xfId="1238"/>
    <cellStyle name="Normal 2 4 2 3 2 3 7 2" xfId="4714"/>
    <cellStyle name="Normal 2 4 2 3 2 3 8" xfId="4708"/>
    <cellStyle name="Normal 2 4 2 3 2 4" xfId="1239"/>
    <cellStyle name="Normal 2 4 2 3 2 4 2" xfId="1240"/>
    <cellStyle name="Normal 2 4 2 3 2 4 2 2" xfId="4716"/>
    <cellStyle name="Normal 2 4 2 3 2 4 3" xfId="1241"/>
    <cellStyle name="Normal 2 4 2 3 2 4 3 2" xfId="4717"/>
    <cellStyle name="Normal 2 4 2 3 2 4 4" xfId="1242"/>
    <cellStyle name="Normal 2 4 2 3 2 4 4 2" xfId="4718"/>
    <cellStyle name="Normal 2 4 2 3 2 4 5" xfId="1243"/>
    <cellStyle name="Normal 2 4 2 3 2 4 5 2" xfId="4719"/>
    <cellStyle name="Normal 2 4 2 3 2 4 6" xfId="4715"/>
    <cellStyle name="Normal 2 4 2 3 2 5" xfId="1244"/>
    <cellStyle name="Normal 2 4 2 3 2 5 2" xfId="4720"/>
    <cellStyle name="Normal 2 4 2 3 2 6" xfId="1245"/>
    <cellStyle name="Normal 2 4 2 3 2 6 2" xfId="4721"/>
    <cellStyle name="Normal 2 4 2 3 2 7" xfId="1246"/>
    <cellStyle name="Normal 2 4 2 3 2 7 2" xfId="4722"/>
    <cellStyle name="Normal 2 4 2 3 2 8" xfId="1247"/>
    <cellStyle name="Normal 2 4 2 3 2 8 2" xfId="4723"/>
    <cellStyle name="Normal 2 4 2 3 2 9" xfId="1248"/>
    <cellStyle name="Normal 2 4 2 3 2 9 2" xfId="4724"/>
    <cellStyle name="Normal 2 4 2 3 3" xfId="1249"/>
    <cellStyle name="Normal 2 4 2 3 3 10" xfId="4725"/>
    <cellStyle name="Normal 2 4 2 3 3 2" xfId="1250"/>
    <cellStyle name="Normal 2 4 2 3 3 2 2" xfId="1251"/>
    <cellStyle name="Normal 2 4 2 3 3 2 2 2" xfId="4727"/>
    <cellStyle name="Normal 2 4 2 3 3 2 3" xfId="1252"/>
    <cellStyle name="Normal 2 4 2 3 3 2 3 2" xfId="4728"/>
    <cellStyle name="Normal 2 4 2 3 3 2 4" xfId="1253"/>
    <cellStyle name="Normal 2 4 2 3 3 2 4 2" xfId="4729"/>
    <cellStyle name="Normal 2 4 2 3 3 2 5" xfId="1254"/>
    <cellStyle name="Normal 2 4 2 3 3 2 5 2" xfId="4730"/>
    <cellStyle name="Normal 2 4 2 3 3 2 6" xfId="1255"/>
    <cellStyle name="Normal 2 4 2 3 3 2 6 2" xfId="4731"/>
    <cellStyle name="Normal 2 4 2 3 3 2 7" xfId="1256"/>
    <cellStyle name="Normal 2 4 2 3 3 2 7 2" xfId="4732"/>
    <cellStyle name="Normal 2 4 2 3 3 2 8" xfId="4726"/>
    <cellStyle name="Normal 2 4 2 3 3 3" xfId="1257"/>
    <cellStyle name="Normal 2 4 2 3 3 3 2" xfId="1258"/>
    <cellStyle name="Normal 2 4 2 3 3 3 2 2" xfId="4734"/>
    <cellStyle name="Normal 2 4 2 3 3 3 3" xfId="1259"/>
    <cellStyle name="Normal 2 4 2 3 3 3 3 2" xfId="4735"/>
    <cellStyle name="Normal 2 4 2 3 3 3 4" xfId="1260"/>
    <cellStyle name="Normal 2 4 2 3 3 3 4 2" xfId="4736"/>
    <cellStyle name="Normal 2 4 2 3 3 3 5" xfId="1261"/>
    <cellStyle name="Normal 2 4 2 3 3 3 5 2" xfId="4737"/>
    <cellStyle name="Normal 2 4 2 3 3 3 6" xfId="4733"/>
    <cellStyle name="Normal 2 4 2 3 3 4" xfId="1262"/>
    <cellStyle name="Normal 2 4 2 3 3 4 2" xfId="4738"/>
    <cellStyle name="Normal 2 4 2 3 3 5" xfId="1263"/>
    <cellStyle name="Normal 2 4 2 3 3 5 2" xfId="4739"/>
    <cellStyle name="Normal 2 4 2 3 3 6" xfId="1264"/>
    <cellStyle name="Normal 2 4 2 3 3 6 2" xfId="4740"/>
    <cellStyle name="Normal 2 4 2 3 3 7" xfId="1265"/>
    <cellStyle name="Normal 2 4 2 3 3 7 2" xfId="4741"/>
    <cellStyle name="Normal 2 4 2 3 3 8" xfId="1266"/>
    <cellStyle name="Normal 2 4 2 3 3 8 2" xfId="4742"/>
    <cellStyle name="Normal 2 4 2 3 3 9" xfId="1267"/>
    <cellStyle name="Normal 2 4 2 3 3 9 2" xfId="4743"/>
    <cellStyle name="Normal 2 4 2 3 4" xfId="1268"/>
    <cellStyle name="Normal 2 4 2 3 4 2" xfId="1269"/>
    <cellStyle name="Normal 2 4 2 3 4 2 2" xfId="4745"/>
    <cellStyle name="Normal 2 4 2 3 4 3" xfId="1270"/>
    <cellStyle name="Normal 2 4 2 3 4 3 2" xfId="4746"/>
    <cellStyle name="Normal 2 4 2 3 4 4" xfId="1271"/>
    <cellStyle name="Normal 2 4 2 3 4 4 2" xfId="4747"/>
    <cellStyle name="Normal 2 4 2 3 4 5" xfId="1272"/>
    <cellStyle name="Normal 2 4 2 3 4 5 2" xfId="4748"/>
    <cellStyle name="Normal 2 4 2 3 4 6" xfId="1273"/>
    <cellStyle name="Normal 2 4 2 3 4 6 2" xfId="4749"/>
    <cellStyle name="Normal 2 4 2 3 4 7" xfId="1274"/>
    <cellStyle name="Normal 2 4 2 3 4 7 2" xfId="4750"/>
    <cellStyle name="Normal 2 4 2 3 4 8" xfId="4744"/>
    <cellStyle name="Normal 2 4 2 3 5" xfId="1275"/>
    <cellStyle name="Normal 2 4 2 3 5 2" xfId="1276"/>
    <cellStyle name="Normal 2 4 2 3 5 2 2" xfId="4752"/>
    <cellStyle name="Normal 2 4 2 3 5 3" xfId="1277"/>
    <cellStyle name="Normal 2 4 2 3 5 3 2" xfId="4753"/>
    <cellStyle name="Normal 2 4 2 3 5 4" xfId="1278"/>
    <cellStyle name="Normal 2 4 2 3 5 4 2" xfId="4754"/>
    <cellStyle name="Normal 2 4 2 3 5 5" xfId="1279"/>
    <cellStyle name="Normal 2 4 2 3 5 5 2" xfId="4755"/>
    <cellStyle name="Normal 2 4 2 3 5 6" xfId="4751"/>
    <cellStyle name="Normal 2 4 2 3 6" xfId="1280"/>
    <cellStyle name="Normal 2 4 2 3 6 2" xfId="4756"/>
    <cellStyle name="Normal 2 4 2 3 7" xfId="1281"/>
    <cellStyle name="Normal 2 4 2 3 7 2" xfId="4757"/>
    <cellStyle name="Normal 2 4 2 3 8" xfId="1282"/>
    <cellStyle name="Normal 2 4 2 3 8 2" xfId="4758"/>
    <cellStyle name="Normal 2 4 2 3 9" xfId="1283"/>
    <cellStyle name="Normal 2 4 2 3 9 2" xfId="4759"/>
    <cellStyle name="Normal 2 4 2 3_41 Package Work slip " xfId="1284"/>
    <cellStyle name="Normal 2 4 2 4" xfId="1285"/>
    <cellStyle name="Normal 2 4 2 4 10" xfId="1286"/>
    <cellStyle name="Normal 2 4 2 4 10 2" xfId="4761"/>
    <cellStyle name="Normal 2 4 2 4 11" xfId="4760"/>
    <cellStyle name="Normal 2 4 2 4 2" xfId="1287"/>
    <cellStyle name="Normal 2 4 2 4 2 10" xfId="4762"/>
    <cellStyle name="Normal 2 4 2 4 2 2" xfId="1288"/>
    <cellStyle name="Normal 2 4 2 4 2 2 2" xfId="1289"/>
    <cellStyle name="Normal 2 4 2 4 2 2 2 2" xfId="4764"/>
    <cellStyle name="Normal 2 4 2 4 2 2 3" xfId="1290"/>
    <cellStyle name="Normal 2 4 2 4 2 2 3 2" xfId="4765"/>
    <cellStyle name="Normal 2 4 2 4 2 2 4" xfId="1291"/>
    <cellStyle name="Normal 2 4 2 4 2 2 4 2" xfId="4766"/>
    <cellStyle name="Normal 2 4 2 4 2 2 5" xfId="1292"/>
    <cellStyle name="Normal 2 4 2 4 2 2 5 2" xfId="4767"/>
    <cellStyle name="Normal 2 4 2 4 2 2 6" xfId="1293"/>
    <cellStyle name="Normal 2 4 2 4 2 2 6 2" xfId="4768"/>
    <cellStyle name="Normal 2 4 2 4 2 2 7" xfId="1294"/>
    <cellStyle name="Normal 2 4 2 4 2 2 7 2" xfId="4769"/>
    <cellStyle name="Normal 2 4 2 4 2 2 8" xfId="4763"/>
    <cellStyle name="Normal 2 4 2 4 2 3" xfId="1295"/>
    <cellStyle name="Normal 2 4 2 4 2 3 2" xfId="1296"/>
    <cellStyle name="Normal 2 4 2 4 2 3 2 2" xfId="4771"/>
    <cellStyle name="Normal 2 4 2 4 2 3 3" xfId="1297"/>
    <cellStyle name="Normal 2 4 2 4 2 3 3 2" xfId="4772"/>
    <cellStyle name="Normal 2 4 2 4 2 3 4" xfId="1298"/>
    <cellStyle name="Normal 2 4 2 4 2 3 4 2" xfId="4773"/>
    <cellStyle name="Normal 2 4 2 4 2 3 5" xfId="1299"/>
    <cellStyle name="Normal 2 4 2 4 2 3 5 2" xfId="4774"/>
    <cellStyle name="Normal 2 4 2 4 2 3 6" xfId="4770"/>
    <cellStyle name="Normal 2 4 2 4 2 4" xfId="1300"/>
    <cellStyle name="Normal 2 4 2 4 2 4 2" xfId="4775"/>
    <cellStyle name="Normal 2 4 2 4 2 5" xfId="1301"/>
    <cellStyle name="Normal 2 4 2 4 2 5 2" xfId="4776"/>
    <cellStyle name="Normal 2 4 2 4 2 6" xfId="1302"/>
    <cellStyle name="Normal 2 4 2 4 2 6 2" xfId="4777"/>
    <cellStyle name="Normal 2 4 2 4 2 7" xfId="1303"/>
    <cellStyle name="Normal 2 4 2 4 2 7 2" xfId="4778"/>
    <cellStyle name="Normal 2 4 2 4 2 8" xfId="1304"/>
    <cellStyle name="Normal 2 4 2 4 2 8 2" xfId="4779"/>
    <cellStyle name="Normal 2 4 2 4 2 9" xfId="1305"/>
    <cellStyle name="Normal 2 4 2 4 2 9 2" xfId="4780"/>
    <cellStyle name="Normal 2 4 2 4 3" xfId="1306"/>
    <cellStyle name="Normal 2 4 2 4 3 2" xfId="1307"/>
    <cellStyle name="Normal 2 4 2 4 3 2 2" xfId="4782"/>
    <cellStyle name="Normal 2 4 2 4 3 3" xfId="1308"/>
    <cellStyle name="Normal 2 4 2 4 3 3 2" xfId="4783"/>
    <cellStyle name="Normal 2 4 2 4 3 4" xfId="1309"/>
    <cellStyle name="Normal 2 4 2 4 3 4 2" xfId="4784"/>
    <cellStyle name="Normal 2 4 2 4 3 5" xfId="1310"/>
    <cellStyle name="Normal 2 4 2 4 3 5 2" xfId="4785"/>
    <cellStyle name="Normal 2 4 2 4 3 6" xfId="1311"/>
    <cellStyle name="Normal 2 4 2 4 3 6 2" xfId="4786"/>
    <cellStyle name="Normal 2 4 2 4 3 7" xfId="1312"/>
    <cellStyle name="Normal 2 4 2 4 3 7 2" xfId="4787"/>
    <cellStyle name="Normal 2 4 2 4 3 8" xfId="4781"/>
    <cellStyle name="Normal 2 4 2 4 4" xfId="1313"/>
    <cellStyle name="Normal 2 4 2 4 4 2" xfId="1314"/>
    <cellStyle name="Normal 2 4 2 4 4 2 2" xfId="4789"/>
    <cellStyle name="Normal 2 4 2 4 4 3" xfId="1315"/>
    <cellStyle name="Normal 2 4 2 4 4 3 2" xfId="4790"/>
    <cellStyle name="Normal 2 4 2 4 4 4" xfId="1316"/>
    <cellStyle name="Normal 2 4 2 4 4 4 2" xfId="4791"/>
    <cellStyle name="Normal 2 4 2 4 4 5" xfId="1317"/>
    <cellStyle name="Normal 2 4 2 4 4 5 2" xfId="4792"/>
    <cellStyle name="Normal 2 4 2 4 4 6" xfId="4788"/>
    <cellStyle name="Normal 2 4 2 4 5" xfId="1318"/>
    <cellStyle name="Normal 2 4 2 4 5 2" xfId="4793"/>
    <cellStyle name="Normal 2 4 2 4 6" xfId="1319"/>
    <cellStyle name="Normal 2 4 2 4 6 2" xfId="4794"/>
    <cellStyle name="Normal 2 4 2 4 7" xfId="1320"/>
    <cellStyle name="Normal 2 4 2 4 7 2" xfId="4795"/>
    <cellStyle name="Normal 2 4 2 4 8" xfId="1321"/>
    <cellStyle name="Normal 2 4 2 4 8 2" xfId="4796"/>
    <cellStyle name="Normal 2 4 2 4 9" xfId="1322"/>
    <cellStyle name="Normal 2 4 2 4 9 2" xfId="4797"/>
    <cellStyle name="Normal 2 4 2 5" xfId="1323"/>
    <cellStyle name="Normal 2 4 2 5 10" xfId="1324"/>
    <cellStyle name="Normal 2 4 2 5 10 2" xfId="4799"/>
    <cellStyle name="Normal 2 4 2 5 11" xfId="4798"/>
    <cellStyle name="Normal 2 4 2 5 2" xfId="1325"/>
    <cellStyle name="Normal 2 4 2 5 2 10" xfId="4800"/>
    <cellStyle name="Normal 2 4 2 5 2 2" xfId="1326"/>
    <cellStyle name="Normal 2 4 2 5 2 2 2" xfId="1327"/>
    <cellStyle name="Normal 2 4 2 5 2 2 2 2" xfId="4802"/>
    <cellStyle name="Normal 2 4 2 5 2 2 3" xfId="1328"/>
    <cellStyle name="Normal 2 4 2 5 2 2 3 2" xfId="4803"/>
    <cellStyle name="Normal 2 4 2 5 2 2 4" xfId="1329"/>
    <cellStyle name="Normal 2 4 2 5 2 2 4 2" xfId="4804"/>
    <cellStyle name="Normal 2 4 2 5 2 2 5" xfId="1330"/>
    <cellStyle name="Normal 2 4 2 5 2 2 5 2" xfId="4805"/>
    <cellStyle name="Normal 2 4 2 5 2 2 6" xfId="1331"/>
    <cellStyle name="Normal 2 4 2 5 2 2 6 2" xfId="4806"/>
    <cellStyle name="Normal 2 4 2 5 2 2 7" xfId="1332"/>
    <cellStyle name="Normal 2 4 2 5 2 2 7 2" xfId="4807"/>
    <cellStyle name="Normal 2 4 2 5 2 2 8" xfId="4801"/>
    <cellStyle name="Normal 2 4 2 5 2 3" xfId="1333"/>
    <cellStyle name="Normal 2 4 2 5 2 3 2" xfId="1334"/>
    <cellStyle name="Normal 2 4 2 5 2 3 2 2" xfId="4809"/>
    <cellStyle name="Normal 2 4 2 5 2 3 3" xfId="1335"/>
    <cellStyle name="Normal 2 4 2 5 2 3 3 2" xfId="4810"/>
    <cellStyle name="Normal 2 4 2 5 2 3 4" xfId="1336"/>
    <cellStyle name="Normal 2 4 2 5 2 3 4 2" xfId="4811"/>
    <cellStyle name="Normal 2 4 2 5 2 3 5" xfId="1337"/>
    <cellStyle name="Normal 2 4 2 5 2 3 5 2" xfId="4812"/>
    <cellStyle name="Normal 2 4 2 5 2 3 6" xfId="4808"/>
    <cellStyle name="Normal 2 4 2 5 2 4" xfId="1338"/>
    <cellStyle name="Normal 2 4 2 5 2 4 2" xfId="4813"/>
    <cellStyle name="Normal 2 4 2 5 2 5" xfId="1339"/>
    <cellStyle name="Normal 2 4 2 5 2 5 2" xfId="4814"/>
    <cellStyle name="Normal 2 4 2 5 2 6" xfId="1340"/>
    <cellStyle name="Normal 2 4 2 5 2 6 2" xfId="4815"/>
    <cellStyle name="Normal 2 4 2 5 2 7" xfId="1341"/>
    <cellStyle name="Normal 2 4 2 5 2 7 2" xfId="4816"/>
    <cellStyle name="Normal 2 4 2 5 2 8" xfId="1342"/>
    <cellStyle name="Normal 2 4 2 5 2 8 2" xfId="4817"/>
    <cellStyle name="Normal 2 4 2 5 2 9" xfId="1343"/>
    <cellStyle name="Normal 2 4 2 5 2 9 2" xfId="4818"/>
    <cellStyle name="Normal 2 4 2 5 3" xfId="1344"/>
    <cellStyle name="Normal 2 4 2 5 3 2" xfId="1345"/>
    <cellStyle name="Normal 2 4 2 5 3 2 2" xfId="4820"/>
    <cellStyle name="Normal 2 4 2 5 3 3" xfId="1346"/>
    <cellStyle name="Normal 2 4 2 5 3 3 2" xfId="4821"/>
    <cellStyle name="Normal 2 4 2 5 3 4" xfId="1347"/>
    <cellStyle name="Normal 2 4 2 5 3 4 2" xfId="4822"/>
    <cellStyle name="Normal 2 4 2 5 3 5" xfId="1348"/>
    <cellStyle name="Normal 2 4 2 5 3 5 2" xfId="4823"/>
    <cellStyle name="Normal 2 4 2 5 3 6" xfId="1349"/>
    <cellStyle name="Normal 2 4 2 5 3 6 2" xfId="4824"/>
    <cellStyle name="Normal 2 4 2 5 3 7" xfId="1350"/>
    <cellStyle name="Normal 2 4 2 5 3 7 2" xfId="4825"/>
    <cellStyle name="Normal 2 4 2 5 3 8" xfId="4819"/>
    <cellStyle name="Normal 2 4 2 5 4" xfId="1351"/>
    <cellStyle name="Normal 2 4 2 5 4 2" xfId="1352"/>
    <cellStyle name="Normal 2 4 2 5 4 2 2" xfId="4827"/>
    <cellStyle name="Normal 2 4 2 5 4 3" xfId="1353"/>
    <cellStyle name="Normal 2 4 2 5 4 3 2" xfId="4828"/>
    <cellStyle name="Normal 2 4 2 5 4 4" xfId="1354"/>
    <cellStyle name="Normal 2 4 2 5 4 4 2" xfId="4829"/>
    <cellStyle name="Normal 2 4 2 5 4 5" xfId="1355"/>
    <cellStyle name="Normal 2 4 2 5 4 5 2" xfId="4830"/>
    <cellStyle name="Normal 2 4 2 5 4 6" xfId="4826"/>
    <cellStyle name="Normal 2 4 2 5 5" xfId="1356"/>
    <cellStyle name="Normal 2 4 2 5 5 2" xfId="4831"/>
    <cellStyle name="Normal 2 4 2 5 6" xfId="1357"/>
    <cellStyle name="Normal 2 4 2 5 6 2" xfId="4832"/>
    <cellStyle name="Normal 2 4 2 5 7" xfId="1358"/>
    <cellStyle name="Normal 2 4 2 5 7 2" xfId="4833"/>
    <cellStyle name="Normal 2 4 2 5 8" xfId="1359"/>
    <cellStyle name="Normal 2 4 2 5 8 2" xfId="4834"/>
    <cellStyle name="Normal 2 4 2 5 9" xfId="1360"/>
    <cellStyle name="Normal 2 4 2 5 9 2" xfId="4835"/>
    <cellStyle name="Normal 2 4 2 6" xfId="1361"/>
    <cellStyle name="Normal 2 4 2 6 10" xfId="4836"/>
    <cellStyle name="Normal 2 4 2 6 2" xfId="1362"/>
    <cellStyle name="Normal 2 4 2 6 2 2" xfId="1363"/>
    <cellStyle name="Normal 2 4 2 6 2 2 2" xfId="4838"/>
    <cellStyle name="Normal 2 4 2 6 2 3" xfId="1364"/>
    <cellStyle name="Normal 2 4 2 6 2 3 2" xfId="4839"/>
    <cellStyle name="Normal 2 4 2 6 2 4" xfId="1365"/>
    <cellStyle name="Normal 2 4 2 6 2 4 2" xfId="4840"/>
    <cellStyle name="Normal 2 4 2 6 2 5" xfId="1366"/>
    <cellStyle name="Normal 2 4 2 6 2 5 2" xfId="4841"/>
    <cellStyle name="Normal 2 4 2 6 2 6" xfId="1367"/>
    <cellStyle name="Normal 2 4 2 6 2 6 2" xfId="4842"/>
    <cellStyle name="Normal 2 4 2 6 2 7" xfId="1368"/>
    <cellStyle name="Normal 2 4 2 6 2 7 2" xfId="4843"/>
    <cellStyle name="Normal 2 4 2 6 2 8" xfId="4837"/>
    <cellStyle name="Normal 2 4 2 6 3" xfId="1369"/>
    <cellStyle name="Normal 2 4 2 6 3 2" xfId="1370"/>
    <cellStyle name="Normal 2 4 2 6 3 2 2" xfId="4845"/>
    <cellStyle name="Normal 2 4 2 6 3 3" xfId="1371"/>
    <cellStyle name="Normal 2 4 2 6 3 3 2" xfId="4846"/>
    <cellStyle name="Normal 2 4 2 6 3 4" xfId="1372"/>
    <cellStyle name="Normal 2 4 2 6 3 4 2" xfId="4847"/>
    <cellStyle name="Normal 2 4 2 6 3 5" xfId="1373"/>
    <cellStyle name="Normal 2 4 2 6 3 5 2" xfId="4848"/>
    <cellStyle name="Normal 2 4 2 6 3 6" xfId="4844"/>
    <cellStyle name="Normal 2 4 2 6 4" xfId="1374"/>
    <cellStyle name="Normal 2 4 2 6 4 2" xfId="4849"/>
    <cellStyle name="Normal 2 4 2 6 5" xfId="1375"/>
    <cellStyle name="Normal 2 4 2 6 5 2" xfId="4850"/>
    <cellStyle name="Normal 2 4 2 6 6" xfId="1376"/>
    <cellStyle name="Normal 2 4 2 6 6 2" xfId="4851"/>
    <cellStyle name="Normal 2 4 2 6 7" xfId="1377"/>
    <cellStyle name="Normal 2 4 2 6 7 2" xfId="4852"/>
    <cellStyle name="Normal 2 4 2 6 8" xfId="1378"/>
    <cellStyle name="Normal 2 4 2 6 8 2" xfId="4853"/>
    <cellStyle name="Normal 2 4 2 6 9" xfId="1379"/>
    <cellStyle name="Normal 2 4 2 6 9 2" xfId="4854"/>
    <cellStyle name="Normal 2 4 2 7" xfId="1380"/>
    <cellStyle name="Normal 2 4 2 7 2" xfId="4855"/>
    <cellStyle name="Normal 2 4 2 8" xfId="1381"/>
    <cellStyle name="Normal 2 4 2 8 2" xfId="1382"/>
    <cellStyle name="Normal 2 4 2 8 2 2" xfId="4857"/>
    <cellStyle name="Normal 2 4 2 8 3" xfId="1383"/>
    <cellStyle name="Normal 2 4 2 8 3 2" xfId="4858"/>
    <cellStyle name="Normal 2 4 2 8 4" xfId="1384"/>
    <cellStyle name="Normal 2 4 2 8 4 2" xfId="4859"/>
    <cellStyle name="Normal 2 4 2 8 5" xfId="1385"/>
    <cellStyle name="Normal 2 4 2 8 5 2" xfId="4860"/>
    <cellStyle name="Normal 2 4 2 8 6" xfId="1386"/>
    <cellStyle name="Normal 2 4 2 8 6 2" xfId="4861"/>
    <cellStyle name="Normal 2 4 2 8 7" xfId="1387"/>
    <cellStyle name="Normal 2 4 2 8 7 2" xfId="4862"/>
    <cellStyle name="Normal 2 4 2 8 8" xfId="4856"/>
    <cellStyle name="Normal 2 4 2 9" xfId="1388"/>
    <cellStyle name="Normal 2 4 2 9 2" xfId="1389"/>
    <cellStyle name="Normal 2 4 2 9 2 2" xfId="4864"/>
    <cellStyle name="Normal 2 4 2 9 3" xfId="1390"/>
    <cellStyle name="Normal 2 4 2 9 3 2" xfId="4865"/>
    <cellStyle name="Normal 2 4 2 9 4" xfId="1391"/>
    <cellStyle name="Normal 2 4 2 9 4 2" xfId="4866"/>
    <cellStyle name="Normal 2 4 2 9 5" xfId="1392"/>
    <cellStyle name="Normal 2 4 2 9 5 2" xfId="4867"/>
    <cellStyle name="Normal 2 4 2 9 6" xfId="4863"/>
    <cellStyle name="Normal 2 4 2_41 Package Work slip " xfId="1393"/>
    <cellStyle name="Normal 2 4 3" xfId="1394"/>
    <cellStyle name="Normal 2 4 3 10" xfId="1395"/>
    <cellStyle name="Normal 2 4 3 10 10" xfId="1396"/>
    <cellStyle name="Normal 2 4 3 10 10 2" xfId="4870"/>
    <cellStyle name="Normal 2 4 3 10 11" xfId="4869"/>
    <cellStyle name="Normal 2 4 3 10 2" xfId="1397"/>
    <cellStyle name="Normal 2 4 3 10 2 10" xfId="4871"/>
    <cellStyle name="Normal 2 4 3 10 2 2" xfId="1398"/>
    <cellStyle name="Normal 2 4 3 10 2 2 2" xfId="1399"/>
    <cellStyle name="Normal 2 4 3 10 2 2 2 2" xfId="4873"/>
    <cellStyle name="Normal 2 4 3 10 2 2 3" xfId="1400"/>
    <cellStyle name="Normal 2 4 3 10 2 2 3 2" xfId="4874"/>
    <cellStyle name="Normal 2 4 3 10 2 2 4" xfId="1401"/>
    <cellStyle name="Normal 2 4 3 10 2 2 4 2" xfId="4875"/>
    <cellStyle name="Normal 2 4 3 10 2 2 5" xfId="1402"/>
    <cellStyle name="Normal 2 4 3 10 2 2 5 2" xfId="4876"/>
    <cellStyle name="Normal 2 4 3 10 2 2 6" xfId="1403"/>
    <cellStyle name="Normal 2 4 3 10 2 2 6 2" xfId="4877"/>
    <cellStyle name="Normal 2 4 3 10 2 2 7" xfId="1404"/>
    <cellStyle name="Normal 2 4 3 10 2 2 7 2" xfId="4878"/>
    <cellStyle name="Normal 2 4 3 10 2 2 8" xfId="4872"/>
    <cellStyle name="Normal 2 4 3 10 2 3" xfId="1405"/>
    <cellStyle name="Normal 2 4 3 10 2 3 2" xfId="1406"/>
    <cellStyle name="Normal 2 4 3 10 2 3 2 2" xfId="4880"/>
    <cellStyle name="Normal 2 4 3 10 2 3 3" xfId="1407"/>
    <cellStyle name="Normal 2 4 3 10 2 3 3 2" xfId="4881"/>
    <cellStyle name="Normal 2 4 3 10 2 3 4" xfId="1408"/>
    <cellStyle name="Normal 2 4 3 10 2 3 4 2" xfId="4882"/>
    <cellStyle name="Normal 2 4 3 10 2 3 5" xfId="1409"/>
    <cellStyle name="Normal 2 4 3 10 2 3 5 2" xfId="4883"/>
    <cellStyle name="Normal 2 4 3 10 2 3 6" xfId="4879"/>
    <cellStyle name="Normal 2 4 3 10 2 4" xfId="1410"/>
    <cellStyle name="Normal 2 4 3 10 2 4 2" xfId="4884"/>
    <cellStyle name="Normal 2 4 3 10 2 5" xfId="1411"/>
    <cellStyle name="Normal 2 4 3 10 2 5 2" xfId="4885"/>
    <cellStyle name="Normal 2 4 3 10 2 6" xfId="1412"/>
    <cellStyle name="Normal 2 4 3 10 2 6 2" xfId="4886"/>
    <cellStyle name="Normal 2 4 3 10 2 7" xfId="1413"/>
    <cellStyle name="Normal 2 4 3 10 2 7 2" xfId="4887"/>
    <cellStyle name="Normal 2 4 3 10 2 8" xfId="1414"/>
    <cellStyle name="Normal 2 4 3 10 2 8 2" xfId="4888"/>
    <cellStyle name="Normal 2 4 3 10 2 9" xfId="1415"/>
    <cellStyle name="Normal 2 4 3 10 2 9 2" xfId="4889"/>
    <cellStyle name="Normal 2 4 3 10 3" xfId="1416"/>
    <cellStyle name="Normal 2 4 3 10 3 2" xfId="1417"/>
    <cellStyle name="Normal 2 4 3 10 3 2 2" xfId="4891"/>
    <cellStyle name="Normal 2 4 3 10 3 3" xfId="1418"/>
    <cellStyle name="Normal 2 4 3 10 3 3 2" xfId="4892"/>
    <cellStyle name="Normal 2 4 3 10 3 4" xfId="1419"/>
    <cellStyle name="Normal 2 4 3 10 3 4 2" xfId="4893"/>
    <cellStyle name="Normal 2 4 3 10 3 5" xfId="1420"/>
    <cellStyle name="Normal 2 4 3 10 3 5 2" xfId="4894"/>
    <cellStyle name="Normal 2 4 3 10 3 6" xfId="1421"/>
    <cellStyle name="Normal 2 4 3 10 3 6 2" xfId="4895"/>
    <cellStyle name="Normal 2 4 3 10 3 7" xfId="1422"/>
    <cellStyle name="Normal 2 4 3 10 3 7 2" xfId="4896"/>
    <cellStyle name="Normal 2 4 3 10 3 8" xfId="4890"/>
    <cellStyle name="Normal 2 4 3 10 4" xfId="1423"/>
    <cellStyle name="Normal 2 4 3 10 4 2" xfId="1424"/>
    <cellStyle name="Normal 2 4 3 10 4 2 2" xfId="4898"/>
    <cellStyle name="Normal 2 4 3 10 4 3" xfId="1425"/>
    <cellStyle name="Normal 2 4 3 10 4 3 2" xfId="4899"/>
    <cellStyle name="Normal 2 4 3 10 4 4" xfId="1426"/>
    <cellStyle name="Normal 2 4 3 10 4 4 2" xfId="4900"/>
    <cellStyle name="Normal 2 4 3 10 4 5" xfId="1427"/>
    <cellStyle name="Normal 2 4 3 10 4 5 2" xfId="4901"/>
    <cellStyle name="Normal 2 4 3 10 4 6" xfId="4897"/>
    <cellStyle name="Normal 2 4 3 10 5" xfId="1428"/>
    <cellStyle name="Normal 2 4 3 10 5 2" xfId="4902"/>
    <cellStyle name="Normal 2 4 3 10 6" xfId="1429"/>
    <cellStyle name="Normal 2 4 3 10 6 2" xfId="4903"/>
    <cellStyle name="Normal 2 4 3 10 7" xfId="1430"/>
    <cellStyle name="Normal 2 4 3 10 7 2" xfId="4904"/>
    <cellStyle name="Normal 2 4 3 10 8" xfId="1431"/>
    <cellStyle name="Normal 2 4 3 10 8 2" xfId="4905"/>
    <cellStyle name="Normal 2 4 3 10 9" xfId="1432"/>
    <cellStyle name="Normal 2 4 3 10 9 2" xfId="4906"/>
    <cellStyle name="Normal 2 4 3 11" xfId="1433"/>
    <cellStyle name="Normal 2 4 3 11 10" xfId="4907"/>
    <cellStyle name="Normal 2 4 3 11 2" xfId="1434"/>
    <cellStyle name="Normal 2 4 3 11 2 2" xfId="1435"/>
    <cellStyle name="Normal 2 4 3 11 2 2 2" xfId="4909"/>
    <cellStyle name="Normal 2 4 3 11 2 3" xfId="1436"/>
    <cellStyle name="Normal 2 4 3 11 2 3 2" xfId="4910"/>
    <cellStyle name="Normal 2 4 3 11 2 4" xfId="1437"/>
    <cellStyle name="Normal 2 4 3 11 2 4 2" xfId="4911"/>
    <cellStyle name="Normal 2 4 3 11 2 5" xfId="1438"/>
    <cellStyle name="Normal 2 4 3 11 2 5 2" xfId="4912"/>
    <cellStyle name="Normal 2 4 3 11 2 6" xfId="1439"/>
    <cellStyle name="Normal 2 4 3 11 2 6 2" xfId="4913"/>
    <cellStyle name="Normal 2 4 3 11 2 7" xfId="1440"/>
    <cellStyle name="Normal 2 4 3 11 2 7 2" xfId="4914"/>
    <cellStyle name="Normal 2 4 3 11 2 8" xfId="4908"/>
    <cellStyle name="Normal 2 4 3 11 3" xfId="1441"/>
    <cellStyle name="Normal 2 4 3 11 3 2" xfId="1442"/>
    <cellStyle name="Normal 2 4 3 11 3 2 2" xfId="4916"/>
    <cellStyle name="Normal 2 4 3 11 3 3" xfId="1443"/>
    <cellStyle name="Normal 2 4 3 11 3 3 2" xfId="4917"/>
    <cellStyle name="Normal 2 4 3 11 3 4" xfId="1444"/>
    <cellStyle name="Normal 2 4 3 11 3 4 2" xfId="4918"/>
    <cellStyle name="Normal 2 4 3 11 3 5" xfId="1445"/>
    <cellStyle name="Normal 2 4 3 11 3 5 2" xfId="4919"/>
    <cellStyle name="Normal 2 4 3 11 3 6" xfId="4915"/>
    <cellStyle name="Normal 2 4 3 11 4" xfId="1446"/>
    <cellStyle name="Normal 2 4 3 11 4 2" xfId="4920"/>
    <cellStyle name="Normal 2 4 3 11 5" xfId="1447"/>
    <cellStyle name="Normal 2 4 3 11 5 2" xfId="4921"/>
    <cellStyle name="Normal 2 4 3 11 6" xfId="1448"/>
    <cellStyle name="Normal 2 4 3 11 6 2" xfId="4922"/>
    <cellStyle name="Normal 2 4 3 11 7" xfId="1449"/>
    <cellStyle name="Normal 2 4 3 11 7 2" xfId="4923"/>
    <cellStyle name="Normal 2 4 3 11 8" xfId="1450"/>
    <cellStyle name="Normal 2 4 3 11 8 2" xfId="4924"/>
    <cellStyle name="Normal 2 4 3 11 9" xfId="1451"/>
    <cellStyle name="Normal 2 4 3 11 9 2" xfId="4925"/>
    <cellStyle name="Normal 2 4 3 12" xfId="1452"/>
    <cellStyle name="Normal 2 4 3 12 2" xfId="4926"/>
    <cellStyle name="Normal 2 4 3 13" xfId="1453"/>
    <cellStyle name="Normal 2 4 3 13 2" xfId="1454"/>
    <cellStyle name="Normal 2 4 3 13 2 2" xfId="4928"/>
    <cellStyle name="Normal 2 4 3 13 3" xfId="1455"/>
    <cellStyle name="Normal 2 4 3 13 3 2" xfId="4929"/>
    <cellStyle name="Normal 2 4 3 13 4" xfId="1456"/>
    <cellStyle name="Normal 2 4 3 13 4 2" xfId="4930"/>
    <cellStyle name="Normal 2 4 3 13 5" xfId="1457"/>
    <cellStyle name="Normal 2 4 3 13 5 2" xfId="4931"/>
    <cellStyle name="Normal 2 4 3 13 6" xfId="1458"/>
    <cellStyle name="Normal 2 4 3 13 6 2" xfId="4932"/>
    <cellStyle name="Normal 2 4 3 13 7" xfId="1459"/>
    <cellStyle name="Normal 2 4 3 13 7 2" xfId="4933"/>
    <cellStyle name="Normal 2 4 3 13 8" xfId="4927"/>
    <cellStyle name="Normal 2 4 3 14" xfId="1460"/>
    <cellStyle name="Normal 2 4 3 14 2" xfId="1461"/>
    <cellStyle name="Normal 2 4 3 14 2 2" xfId="4935"/>
    <cellStyle name="Normal 2 4 3 14 3" xfId="1462"/>
    <cellStyle name="Normal 2 4 3 14 3 2" xfId="4936"/>
    <cellStyle name="Normal 2 4 3 14 4" xfId="1463"/>
    <cellStyle name="Normal 2 4 3 14 4 2" xfId="4937"/>
    <cellStyle name="Normal 2 4 3 14 5" xfId="1464"/>
    <cellStyle name="Normal 2 4 3 14 5 2" xfId="4938"/>
    <cellStyle name="Normal 2 4 3 14 6" xfId="4934"/>
    <cellStyle name="Normal 2 4 3 15" xfId="1465"/>
    <cellStyle name="Normal 2 4 3 15 2" xfId="4939"/>
    <cellStyle name="Normal 2 4 3 16" xfId="1466"/>
    <cellStyle name="Normal 2 4 3 16 2" xfId="4940"/>
    <cellStyle name="Normal 2 4 3 17" xfId="1467"/>
    <cellStyle name="Normal 2 4 3 17 2" xfId="4941"/>
    <cellStyle name="Normal 2 4 3 18" xfId="1468"/>
    <cellStyle name="Normal 2 4 3 18 2" xfId="4942"/>
    <cellStyle name="Normal 2 4 3 19" xfId="1469"/>
    <cellStyle name="Normal 2 4 3 19 2" xfId="4943"/>
    <cellStyle name="Normal 2 4 3 2" xfId="1470"/>
    <cellStyle name="Normal 2 4 3 2 10" xfId="1471"/>
    <cellStyle name="Normal 2 4 3 2 10 2" xfId="4945"/>
    <cellStyle name="Normal 2 4 3 2 11" xfId="4944"/>
    <cellStyle name="Normal 2 4 3 2 2" xfId="1472"/>
    <cellStyle name="Normal 2 4 3 2 2 10" xfId="4946"/>
    <cellStyle name="Normal 2 4 3 2 2 2" xfId="1473"/>
    <cellStyle name="Normal 2 4 3 2 2 2 2" xfId="1474"/>
    <cellStyle name="Normal 2 4 3 2 2 2 2 2" xfId="4948"/>
    <cellStyle name="Normal 2 4 3 2 2 2 3" xfId="1475"/>
    <cellStyle name="Normal 2 4 3 2 2 2 3 2" xfId="4949"/>
    <cellStyle name="Normal 2 4 3 2 2 2 4" xfId="1476"/>
    <cellStyle name="Normal 2 4 3 2 2 2 4 2" xfId="4950"/>
    <cellStyle name="Normal 2 4 3 2 2 2 5" xfId="1477"/>
    <cellStyle name="Normal 2 4 3 2 2 2 5 2" xfId="4951"/>
    <cellStyle name="Normal 2 4 3 2 2 2 6" xfId="1478"/>
    <cellStyle name="Normal 2 4 3 2 2 2 6 2" xfId="4952"/>
    <cellStyle name="Normal 2 4 3 2 2 2 7" xfId="1479"/>
    <cellStyle name="Normal 2 4 3 2 2 2 7 2" xfId="4953"/>
    <cellStyle name="Normal 2 4 3 2 2 2 8" xfId="4947"/>
    <cellStyle name="Normal 2 4 3 2 2 3" xfId="1480"/>
    <cellStyle name="Normal 2 4 3 2 2 3 2" xfId="1481"/>
    <cellStyle name="Normal 2 4 3 2 2 3 2 2" xfId="4955"/>
    <cellStyle name="Normal 2 4 3 2 2 3 3" xfId="1482"/>
    <cellStyle name="Normal 2 4 3 2 2 3 3 2" xfId="4956"/>
    <cellStyle name="Normal 2 4 3 2 2 3 4" xfId="1483"/>
    <cellStyle name="Normal 2 4 3 2 2 3 4 2" xfId="4957"/>
    <cellStyle name="Normal 2 4 3 2 2 3 5" xfId="1484"/>
    <cellStyle name="Normal 2 4 3 2 2 3 5 2" xfId="4958"/>
    <cellStyle name="Normal 2 4 3 2 2 3 6" xfId="4954"/>
    <cellStyle name="Normal 2 4 3 2 2 4" xfId="1485"/>
    <cellStyle name="Normal 2 4 3 2 2 4 2" xfId="4959"/>
    <cellStyle name="Normal 2 4 3 2 2 5" xfId="1486"/>
    <cellStyle name="Normal 2 4 3 2 2 5 2" xfId="4960"/>
    <cellStyle name="Normal 2 4 3 2 2 6" xfId="1487"/>
    <cellStyle name="Normal 2 4 3 2 2 6 2" xfId="4961"/>
    <cellStyle name="Normal 2 4 3 2 2 7" xfId="1488"/>
    <cellStyle name="Normal 2 4 3 2 2 7 2" xfId="4962"/>
    <cellStyle name="Normal 2 4 3 2 2 8" xfId="1489"/>
    <cellStyle name="Normal 2 4 3 2 2 8 2" xfId="4963"/>
    <cellStyle name="Normal 2 4 3 2 2 9" xfId="1490"/>
    <cellStyle name="Normal 2 4 3 2 2 9 2" xfId="4964"/>
    <cellStyle name="Normal 2 4 3 2 3" xfId="1491"/>
    <cellStyle name="Normal 2 4 3 2 3 2" xfId="1492"/>
    <cellStyle name="Normal 2 4 3 2 3 2 2" xfId="4966"/>
    <cellStyle name="Normal 2 4 3 2 3 3" xfId="1493"/>
    <cellStyle name="Normal 2 4 3 2 3 3 2" xfId="4967"/>
    <cellStyle name="Normal 2 4 3 2 3 4" xfId="1494"/>
    <cellStyle name="Normal 2 4 3 2 3 4 2" xfId="4968"/>
    <cellStyle name="Normal 2 4 3 2 3 5" xfId="1495"/>
    <cellStyle name="Normal 2 4 3 2 3 5 2" xfId="4969"/>
    <cellStyle name="Normal 2 4 3 2 3 6" xfId="1496"/>
    <cellStyle name="Normal 2 4 3 2 3 6 2" xfId="4970"/>
    <cellStyle name="Normal 2 4 3 2 3 7" xfId="1497"/>
    <cellStyle name="Normal 2 4 3 2 3 7 2" xfId="4971"/>
    <cellStyle name="Normal 2 4 3 2 3 8" xfId="4965"/>
    <cellStyle name="Normal 2 4 3 2 4" xfId="1498"/>
    <cellStyle name="Normal 2 4 3 2 4 2" xfId="1499"/>
    <cellStyle name="Normal 2 4 3 2 4 2 2" xfId="4973"/>
    <cellStyle name="Normal 2 4 3 2 4 3" xfId="1500"/>
    <cellStyle name="Normal 2 4 3 2 4 3 2" xfId="4974"/>
    <cellStyle name="Normal 2 4 3 2 4 4" xfId="1501"/>
    <cellStyle name="Normal 2 4 3 2 4 4 2" xfId="4975"/>
    <cellStyle name="Normal 2 4 3 2 4 5" xfId="1502"/>
    <cellStyle name="Normal 2 4 3 2 4 5 2" xfId="4976"/>
    <cellStyle name="Normal 2 4 3 2 4 6" xfId="4972"/>
    <cellStyle name="Normal 2 4 3 2 5" xfId="1503"/>
    <cellStyle name="Normal 2 4 3 2 5 2" xfId="4977"/>
    <cellStyle name="Normal 2 4 3 2 6" xfId="1504"/>
    <cellStyle name="Normal 2 4 3 2 6 2" xfId="4978"/>
    <cellStyle name="Normal 2 4 3 2 7" xfId="1505"/>
    <cellStyle name="Normal 2 4 3 2 7 2" xfId="4979"/>
    <cellStyle name="Normal 2 4 3 2 8" xfId="1506"/>
    <cellStyle name="Normal 2 4 3 2 8 2" xfId="4980"/>
    <cellStyle name="Normal 2 4 3 2 9" xfId="1507"/>
    <cellStyle name="Normal 2 4 3 2 9 2" xfId="4981"/>
    <cellStyle name="Normal 2 4 3 20" xfId="1508"/>
    <cellStyle name="Normal 2 4 3 20 2" xfId="4982"/>
    <cellStyle name="Normal 2 4 3 21" xfId="4868"/>
    <cellStyle name="Normal 2 4 3 3" xfId="1509"/>
    <cellStyle name="Normal 2 4 3 3 10" xfId="1510"/>
    <cellStyle name="Normal 2 4 3 3 10 2" xfId="4984"/>
    <cellStyle name="Normal 2 4 3 3 11" xfId="4983"/>
    <cellStyle name="Normal 2 4 3 3 2" xfId="1511"/>
    <cellStyle name="Normal 2 4 3 3 2 10" xfId="4985"/>
    <cellStyle name="Normal 2 4 3 3 2 2" xfId="1512"/>
    <cellStyle name="Normal 2 4 3 3 2 2 2" xfId="1513"/>
    <cellStyle name="Normal 2 4 3 3 2 2 2 2" xfId="4987"/>
    <cellStyle name="Normal 2 4 3 3 2 2 3" xfId="1514"/>
    <cellStyle name="Normal 2 4 3 3 2 2 3 2" xfId="4988"/>
    <cellStyle name="Normal 2 4 3 3 2 2 4" xfId="1515"/>
    <cellStyle name="Normal 2 4 3 3 2 2 4 2" xfId="4989"/>
    <cellStyle name="Normal 2 4 3 3 2 2 5" xfId="1516"/>
    <cellStyle name="Normal 2 4 3 3 2 2 5 2" xfId="4990"/>
    <cellStyle name="Normal 2 4 3 3 2 2 6" xfId="1517"/>
    <cellStyle name="Normal 2 4 3 3 2 2 6 2" xfId="4991"/>
    <cellStyle name="Normal 2 4 3 3 2 2 7" xfId="1518"/>
    <cellStyle name="Normal 2 4 3 3 2 2 7 2" xfId="4992"/>
    <cellStyle name="Normal 2 4 3 3 2 2 8" xfId="4986"/>
    <cellStyle name="Normal 2 4 3 3 2 3" xfId="1519"/>
    <cellStyle name="Normal 2 4 3 3 2 3 2" xfId="1520"/>
    <cellStyle name="Normal 2 4 3 3 2 3 2 2" xfId="4994"/>
    <cellStyle name="Normal 2 4 3 3 2 3 3" xfId="1521"/>
    <cellStyle name="Normal 2 4 3 3 2 3 3 2" xfId="4995"/>
    <cellStyle name="Normal 2 4 3 3 2 3 4" xfId="1522"/>
    <cellStyle name="Normal 2 4 3 3 2 3 4 2" xfId="4996"/>
    <cellStyle name="Normal 2 4 3 3 2 3 5" xfId="1523"/>
    <cellStyle name="Normal 2 4 3 3 2 3 5 2" xfId="4997"/>
    <cellStyle name="Normal 2 4 3 3 2 3 6" xfId="4993"/>
    <cellStyle name="Normal 2 4 3 3 2 4" xfId="1524"/>
    <cellStyle name="Normal 2 4 3 3 2 4 2" xfId="4998"/>
    <cellStyle name="Normal 2 4 3 3 2 5" xfId="1525"/>
    <cellStyle name="Normal 2 4 3 3 2 5 2" xfId="4999"/>
    <cellStyle name="Normal 2 4 3 3 2 6" xfId="1526"/>
    <cellStyle name="Normal 2 4 3 3 2 6 2" xfId="5000"/>
    <cellStyle name="Normal 2 4 3 3 2 7" xfId="1527"/>
    <cellStyle name="Normal 2 4 3 3 2 7 2" xfId="5001"/>
    <cellStyle name="Normal 2 4 3 3 2 8" xfId="1528"/>
    <cellStyle name="Normal 2 4 3 3 2 8 2" xfId="5002"/>
    <cellStyle name="Normal 2 4 3 3 2 9" xfId="1529"/>
    <cellStyle name="Normal 2 4 3 3 2 9 2" xfId="5003"/>
    <cellStyle name="Normal 2 4 3 3 3" xfId="1530"/>
    <cellStyle name="Normal 2 4 3 3 3 2" xfId="1531"/>
    <cellStyle name="Normal 2 4 3 3 3 2 2" xfId="5005"/>
    <cellStyle name="Normal 2 4 3 3 3 3" xfId="1532"/>
    <cellStyle name="Normal 2 4 3 3 3 3 2" xfId="5006"/>
    <cellStyle name="Normal 2 4 3 3 3 4" xfId="1533"/>
    <cellStyle name="Normal 2 4 3 3 3 4 2" xfId="5007"/>
    <cellStyle name="Normal 2 4 3 3 3 5" xfId="1534"/>
    <cellStyle name="Normal 2 4 3 3 3 5 2" xfId="5008"/>
    <cellStyle name="Normal 2 4 3 3 3 6" xfId="1535"/>
    <cellStyle name="Normal 2 4 3 3 3 6 2" xfId="5009"/>
    <cellStyle name="Normal 2 4 3 3 3 7" xfId="1536"/>
    <cellStyle name="Normal 2 4 3 3 3 7 2" xfId="5010"/>
    <cellStyle name="Normal 2 4 3 3 3 8" xfId="5004"/>
    <cellStyle name="Normal 2 4 3 3 4" xfId="1537"/>
    <cellStyle name="Normal 2 4 3 3 4 2" xfId="1538"/>
    <cellStyle name="Normal 2 4 3 3 4 2 2" xfId="5012"/>
    <cellStyle name="Normal 2 4 3 3 4 3" xfId="1539"/>
    <cellStyle name="Normal 2 4 3 3 4 3 2" xfId="5013"/>
    <cellStyle name="Normal 2 4 3 3 4 4" xfId="1540"/>
    <cellStyle name="Normal 2 4 3 3 4 4 2" xfId="5014"/>
    <cellStyle name="Normal 2 4 3 3 4 5" xfId="1541"/>
    <cellStyle name="Normal 2 4 3 3 4 5 2" xfId="5015"/>
    <cellStyle name="Normal 2 4 3 3 4 6" xfId="5011"/>
    <cellStyle name="Normal 2 4 3 3 5" xfId="1542"/>
    <cellStyle name="Normal 2 4 3 3 5 2" xfId="5016"/>
    <cellStyle name="Normal 2 4 3 3 6" xfId="1543"/>
    <cellStyle name="Normal 2 4 3 3 6 2" xfId="5017"/>
    <cellStyle name="Normal 2 4 3 3 7" xfId="1544"/>
    <cellStyle name="Normal 2 4 3 3 7 2" xfId="5018"/>
    <cellStyle name="Normal 2 4 3 3 8" xfId="1545"/>
    <cellStyle name="Normal 2 4 3 3 8 2" xfId="5019"/>
    <cellStyle name="Normal 2 4 3 3 9" xfId="1546"/>
    <cellStyle name="Normal 2 4 3 3 9 2" xfId="5020"/>
    <cellStyle name="Normal 2 4 3 4" xfId="1547"/>
    <cellStyle name="Normal 2 4 3 4 10" xfId="1548"/>
    <cellStyle name="Normal 2 4 3 4 10 2" xfId="5022"/>
    <cellStyle name="Normal 2 4 3 4 11" xfId="5021"/>
    <cellStyle name="Normal 2 4 3 4 2" xfId="1549"/>
    <cellStyle name="Normal 2 4 3 4 2 10" xfId="5023"/>
    <cellStyle name="Normal 2 4 3 4 2 2" xfId="1550"/>
    <cellStyle name="Normal 2 4 3 4 2 2 2" xfId="1551"/>
    <cellStyle name="Normal 2 4 3 4 2 2 2 2" xfId="5025"/>
    <cellStyle name="Normal 2 4 3 4 2 2 3" xfId="1552"/>
    <cellStyle name="Normal 2 4 3 4 2 2 3 2" xfId="5026"/>
    <cellStyle name="Normal 2 4 3 4 2 2 4" xfId="1553"/>
    <cellStyle name="Normal 2 4 3 4 2 2 4 2" xfId="5027"/>
    <cellStyle name="Normal 2 4 3 4 2 2 5" xfId="1554"/>
    <cellStyle name="Normal 2 4 3 4 2 2 5 2" xfId="5028"/>
    <cellStyle name="Normal 2 4 3 4 2 2 6" xfId="1555"/>
    <cellStyle name="Normal 2 4 3 4 2 2 6 2" xfId="5029"/>
    <cellStyle name="Normal 2 4 3 4 2 2 7" xfId="1556"/>
    <cellStyle name="Normal 2 4 3 4 2 2 7 2" xfId="5030"/>
    <cellStyle name="Normal 2 4 3 4 2 2 8" xfId="5024"/>
    <cellStyle name="Normal 2 4 3 4 2 3" xfId="1557"/>
    <cellStyle name="Normal 2 4 3 4 2 3 2" xfId="1558"/>
    <cellStyle name="Normal 2 4 3 4 2 3 2 2" xfId="5032"/>
    <cellStyle name="Normal 2 4 3 4 2 3 3" xfId="1559"/>
    <cellStyle name="Normal 2 4 3 4 2 3 3 2" xfId="5033"/>
    <cellStyle name="Normal 2 4 3 4 2 3 4" xfId="1560"/>
    <cellStyle name="Normal 2 4 3 4 2 3 4 2" xfId="5034"/>
    <cellStyle name="Normal 2 4 3 4 2 3 5" xfId="1561"/>
    <cellStyle name="Normal 2 4 3 4 2 3 5 2" xfId="5035"/>
    <cellStyle name="Normal 2 4 3 4 2 3 6" xfId="5031"/>
    <cellStyle name="Normal 2 4 3 4 2 4" xfId="1562"/>
    <cellStyle name="Normal 2 4 3 4 2 4 2" xfId="5036"/>
    <cellStyle name="Normal 2 4 3 4 2 5" xfId="1563"/>
    <cellStyle name="Normal 2 4 3 4 2 5 2" xfId="5037"/>
    <cellStyle name="Normal 2 4 3 4 2 6" xfId="1564"/>
    <cellStyle name="Normal 2 4 3 4 2 6 2" xfId="5038"/>
    <cellStyle name="Normal 2 4 3 4 2 7" xfId="1565"/>
    <cellStyle name="Normal 2 4 3 4 2 7 2" xfId="5039"/>
    <cellStyle name="Normal 2 4 3 4 2 8" xfId="1566"/>
    <cellStyle name="Normal 2 4 3 4 2 8 2" xfId="5040"/>
    <cellStyle name="Normal 2 4 3 4 2 9" xfId="1567"/>
    <cellStyle name="Normal 2 4 3 4 2 9 2" xfId="5041"/>
    <cellStyle name="Normal 2 4 3 4 3" xfId="1568"/>
    <cellStyle name="Normal 2 4 3 4 3 2" xfId="1569"/>
    <cellStyle name="Normal 2 4 3 4 3 2 2" xfId="5043"/>
    <cellStyle name="Normal 2 4 3 4 3 3" xfId="1570"/>
    <cellStyle name="Normal 2 4 3 4 3 3 2" xfId="5044"/>
    <cellStyle name="Normal 2 4 3 4 3 4" xfId="1571"/>
    <cellStyle name="Normal 2 4 3 4 3 4 2" xfId="5045"/>
    <cellStyle name="Normal 2 4 3 4 3 5" xfId="1572"/>
    <cellStyle name="Normal 2 4 3 4 3 5 2" xfId="5046"/>
    <cellStyle name="Normal 2 4 3 4 3 6" xfId="1573"/>
    <cellStyle name="Normal 2 4 3 4 3 6 2" xfId="5047"/>
    <cellStyle name="Normal 2 4 3 4 3 7" xfId="1574"/>
    <cellStyle name="Normal 2 4 3 4 3 7 2" xfId="5048"/>
    <cellStyle name="Normal 2 4 3 4 3 8" xfId="5042"/>
    <cellStyle name="Normal 2 4 3 4 4" xfId="1575"/>
    <cellStyle name="Normal 2 4 3 4 4 2" xfId="1576"/>
    <cellStyle name="Normal 2 4 3 4 4 2 2" xfId="5050"/>
    <cellStyle name="Normal 2 4 3 4 4 3" xfId="1577"/>
    <cellStyle name="Normal 2 4 3 4 4 3 2" xfId="5051"/>
    <cellStyle name="Normal 2 4 3 4 4 4" xfId="1578"/>
    <cellStyle name="Normal 2 4 3 4 4 4 2" xfId="5052"/>
    <cellStyle name="Normal 2 4 3 4 4 5" xfId="1579"/>
    <cellStyle name="Normal 2 4 3 4 4 5 2" xfId="5053"/>
    <cellStyle name="Normal 2 4 3 4 4 6" xfId="5049"/>
    <cellStyle name="Normal 2 4 3 4 5" xfId="1580"/>
    <cellStyle name="Normal 2 4 3 4 5 2" xfId="5054"/>
    <cellStyle name="Normal 2 4 3 4 6" xfId="1581"/>
    <cellStyle name="Normal 2 4 3 4 6 2" xfId="5055"/>
    <cellStyle name="Normal 2 4 3 4 7" xfId="1582"/>
    <cellStyle name="Normal 2 4 3 4 7 2" xfId="5056"/>
    <cellStyle name="Normal 2 4 3 4 8" xfId="1583"/>
    <cellStyle name="Normal 2 4 3 4 8 2" xfId="5057"/>
    <cellStyle name="Normal 2 4 3 4 9" xfId="1584"/>
    <cellStyle name="Normal 2 4 3 4 9 2" xfId="5058"/>
    <cellStyle name="Normal 2 4 3 5" xfId="1585"/>
    <cellStyle name="Normal 2 4 3 5 10" xfId="1586"/>
    <cellStyle name="Normal 2 4 3 5 10 2" xfId="5060"/>
    <cellStyle name="Normal 2 4 3 5 11" xfId="5059"/>
    <cellStyle name="Normal 2 4 3 5 2" xfId="1587"/>
    <cellStyle name="Normal 2 4 3 5 2 10" xfId="5061"/>
    <cellStyle name="Normal 2 4 3 5 2 2" xfId="1588"/>
    <cellStyle name="Normal 2 4 3 5 2 2 2" xfId="1589"/>
    <cellStyle name="Normal 2 4 3 5 2 2 2 2" xfId="5063"/>
    <cellStyle name="Normal 2 4 3 5 2 2 3" xfId="1590"/>
    <cellStyle name="Normal 2 4 3 5 2 2 3 2" xfId="5064"/>
    <cellStyle name="Normal 2 4 3 5 2 2 4" xfId="1591"/>
    <cellStyle name="Normal 2 4 3 5 2 2 4 2" xfId="5065"/>
    <cellStyle name="Normal 2 4 3 5 2 2 5" xfId="1592"/>
    <cellStyle name="Normal 2 4 3 5 2 2 5 2" xfId="5066"/>
    <cellStyle name="Normal 2 4 3 5 2 2 6" xfId="1593"/>
    <cellStyle name="Normal 2 4 3 5 2 2 6 2" xfId="5067"/>
    <cellStyle name="Normal 2 4 3 5 2 2 7" xfId="1594"/>
    <cellStyle name="Normal 2 4 3 5 2 2 7 2" xfId="5068"/>
    <cellStyle name="Normal 2 4 3 5 2 2 8" xfId="5062"/>
    <cellStyle name="Normal 2 4 3 5 2 3" xfId="1595"/>
    <cellStyle name="Normal 2 4 3 5 2 3 2" xfId="1596"/>
    <cellStyle name="Normal 2 4 3 5 2 3 2 2" xfId="5070"/>
    <cellStyle name="Normal 2 4 3 5 2 3 3" xfId="1597"/>
    <cellStyle name="Normal 2 4 3 5 2 3 3 2" xfId="5071"/>
    <cellStyle name="Normal 2 4 3 5 2 3 4" xfId="1598"/>
    <cellStyle name="Normal 2 4 3 5 2 3 4 2" xfId="5072"/>
    <cellStyle name="Normal 2 4 3 5 2 3 5" xfId="1599"/>
    <cellStyle name="Normal 2 4 3 5 2 3 5 2" xfId="5073"/>
    <cellStyle name="Normal 2 4 3 5 2 3 6" xfId="5069"/>
    <cellStyle name="Normal 2 4 3 5 2 4" xfId="1600"/>
    <cellStyle name="Normal 2 4 3 5 2 4 2" xfId="5074"/>
    <cellStyle name="Normal 2 4 3 5 2 5" xfId="1601"/>
    <cellStyle name="Normal 2 4 3 5 2 5 2" xfId="5075"/>
    <cellStyle name="Normal 2 4 3 5 2 6" xfId="1602"/>
    <cellStyle name="Normal 2 4 3 5 2 6 2" xfId="5076"/>
    <cellStyle name="Normal 2 4 3 5 2 7" xfId="1603"/>
    <cellStyle name="Normal 2 4 3 5 2 7 2" xfId="5077"/>
    <cellStyle name="Normal 2 4 3 5 2 8" xfId="1604"/>
    <cellStyle name="Normal 2 4 3 5 2 8 2" xfId="5078"/>
    <cellStyle name="Normal 2 4 3 5 2 9" xfId="1605"/>
    <cellStyle name="Normal 2 4 3 5 2 9 2" xfId="5079"/>
    <cellStyle name="Normal 2 4 3 5 3" xfId="1606"/>
    <cellStyle name="Normal 2 4 3 5 3 2" xfId="1607"/>
    <cellStyle name="Normal 2 4 3 5 3 2 2" xfId="5081"/>
    <cellStyle name="Normal 2 4 3 5 3 3" xfId="1608"/>
    <cellStyle name="Normal 2 4 3 5 3 3 2" xfId="5082"/>
    <cellStyle name="Normal 2 4 3 5 3 4" xfId="1609"/>
    <cellStyle name="Normal 2 4 3 5 3 4 2" xfId="5083"/>
    <cellStyle name="Normal 2 4 3 5 3 5" xfId="1610"/>
    <cellStyle name="Normal 2 4 3 5 3 5 2" xfId="5084"/>
    <cellStyle name="Normal 2 4 3 5 3 6" xfId="1611"/>
    <cellStyle name="Normal 2 4 3 5 3 6 2" xfId="5085"/>
    <cellStyle name="Normal 2 4 3 5 3 7" xfId="1612"/>
    <cellStyle name="Normal 2 4 3 5 3 7 2" xfId="5086"/>
    <cellStyle name="Normal 2 4 3 5 3 8" xfId="5080"/>
    <cellStyle name="Normal 2 4 3 5 4" xfId="1613"/>
    <cellStyle name="Normal 2 4 3 5 4 2" xfId="1614"/>
    <cellStyle name="Normal 2 4 3 5 4 2 2" xfId="5088"/>
    <cellStyle name="Normal 2 4 3 5 4 3" xfId="1615"/>
    <cellStyle name="Normal 2 4 3 5 4 3 2" xfId="5089"/>
    <cellStyle name="Normal 2 4 3 5 4 4" xfId="1616"/>
    <cellStyle name="Normal 2 4 3 5 4 4 2" xfId="5090"/>
    <cellStyle name="Normal 2 4 3 5 4 5" xfId="1617"/>
    <cellStyle name="Normal 2 4 3 5 4 5 2" xfId="5091"/>
    <cellStyle name="Normal 2 4 3 5 4 6" xfId="5087"/>
    <cellStyle name="Normal 2 4 3 5 5" xfId="1618"/>
    <cellStyle name="Normal 2 4 3 5 5 2" xfId="5092"/>
    <cellStyle name="Normal 2 4 3 5 6" xfId="1619"/>
    <cellStyle name="Normal 2 4 3 5 6 2" xfId="5093"/>
    <cellStyle name="Normal 2 4 3 5 7" xfId="1620"/>
    <cellStyle name="Normal 2 4 3 5 7 2" xfId="5094"/>
    <cellStyle name="Normal 2 4 3 5 8" xfId="1621"/>
    <cellStyle name="Normal 2 4 3 5 8 2" xfId="5095"/>
    <cellStyle name="Normal 2 4 3 5 9" xfId="1622"/>
    <cellStyle name="Normal 2 4 3 5 9 2" xfId="5096"/>
    <cellStyle name="Normal 2 4 3 6" xfId="1623"/>
    <cellStyle name="Normal 2 4 3 6 10" xfId="1624"/>
    <cellStyle name="Normal 2 4 3 6 10 2" xfId="5098"/>
    <cellStyle name="Normal 2 4 3 6 11" xfId="5097"/>
    <cellStyle name="Normal 2 4 3 6 2" xfId="1625"/>
    <cellStyle name="Normal 2 4 3 6 2 10" xfId="5099"/>
    <cellStyle name="Normal 2 4 3 6 2 2" xfId="1626"/>
    <cellStyle name="Normal 2 4 3 6 2 2 2" xfId="1627"/>
    <cellStyle name="Normal 2 4 3 6 2 2 2 2" xfId="5101"/>
    <cellStyle name="Normal 2 4 3 6 2 2 3" xfId="1628"/>
    <cellStyle name="Normal 2 4 3 6 2 2 3 2" xfId="5102"/>
    <cellStyle name="Normal 2 4 3 6 2 2 4" xfId="1629"/>
    <cellStyle name="Normal 2 4 3 6 2 2 4 2" xfId="5103"/>
    <cellStyle name="Normal 2 4 3 6 2 2 5" xfId="1630"/>
    <cellStyle name="Normal 2 4 3 6 2 2 5 2" xfId="5104"/>
    <cellStyle name="Normal 2 4 3 6 2 2 6" xfId="1631"/>
    <cellStyle name="Normal 2 4 3 6 2 2 6 2" xfId="5105"/>
    <cellStyle name="Normal 2 4 3 6 2 2 7" xfId="1632"/>
    <cellStyle name="Normal 2 4 3 6 2 2 7 2" xfId="5106"/>
    <cellStyle name="Normal 2 4 3 6 2 2 8" xfId="5100"/>
    <cellStyle name="Normal 2 4 3 6 2 3" xfId="1633"/>
    <cellStyle name="Normal 2 4 3 6 2 3 2" xfId="1634"/>
    <cellStyle name="Normal 2 4 3 6 2 3 2 2" xfId="5108"/>
    <cellStyle name="Normal 2 4 3 6 2 3 3" xfId="1635"/>
    <cellStyle name="Normal 2 4 3 6 2 3 3 2" xfId="5109"/>
    <cellStyle name="Normal 2 4 3 6 2 3 4" xfId="1636"/>
    <cellStyle name="Normal 2 4 3 6 2 3 4 2" xfId="5110"/>
    <cellStyle name="Normal 2 4 3 6 2 3 5" xfId="1637"/>
    <cellStyle name="Normal 2 4 3 6 2 3 5 2" xfId="5111"/>
    <cellStyle name="Normal 2 4 3 6 2 3 6" xfId="5107"/>
    <cellStyle name="Normal 2 4 3 6 2 4" xfId="1638"/>
    <cellStyle name="Normal 2 4 3 6 2 4 2" xfId="5112"/>
    <cellStyle name="Normal 2 4 3 6 2 5" xfId="1639"/>
    <cellStyle name="Normal 2 4 3 6 2 5 2" xfId="5113"/>
    <cellStyle name="Normal 2 4 3 6 2 6" xfId="1640"/>
    <cellStyle name="Normal 2 4 3 6 2 6 2" xfId="5114"/>
    <cellStyle name="Normal 2 4 3 6 2 7" xfId="1641"/>
    <cellStyle name="Normal 2 4 3 6 2 7 2" xfId="5115"/>
    <cellStyle name="Normal 2 4 3 6 2 8" xfId="1642"/>
    <cellStyle name="Normal 2 4 3 6 2 8 2" xfId="5116"/>
    <cellStyle name="Normal 2 4 3 6 2 9" xfId="1643"/>
    <cellStyle name="Normal 2 4 3 6 2 9 2" xfId="5117"/>
    <cellStyle name="Normal 2 4 3 6 3" xfId="1644"/>
    <cellStyle name="Normal 2 4 3 6 3 2" xfId="1645"/>
    <cellStyle name="Normal 2 4 3 6 3 2 2" xfId="5119"/>
    <cellStyle name="Normal 2 4 3 6 3 3" xfId="1646"/>
    <cellStyle name="Normal 2 4 3 6 3 3 2" xfId="5120"/>
    <cellStyle name="Normal 2 4 3 6 3 4" xfId="1647"/>
    <cellStyle name="Normal 2 4 3 6 3 4 2" xfId="5121"/>
    <cellStyle name="Normal 2 4 3 6 3 5" xfId="1648"/>
    <cellStyle name="Normal 2 4 3 6 3 5 2" xfId="5122"/>
    <cellStyle name="Normal 2 4 3 6 3 6" xfId="1649"/>
    <cellStyle name="Normal 2 4 3 6 3 6 2" xfId="5123"/>
    <cellStyle name="Normal 2 4 3 6 3 7" xfId="1650"/>
    <cellStyle name="Normal 2 4 3 6 3 7 2" xfId="5124"/>
    <cellStyle name="Normal 2 4 3 6 3 8" xfId="5118"/>
    <cellStyle name="Normal 2 4 3 6 4" xfId="1651"/>
    <cellStyle name="Normal 2 4 3 6 4 2" xfId="1652"/>
    <cellStyle name="Normal 2 4 3 6 4 2 2" xfId="5126"/>
    <cellStyle name="Normal 2 4 3 6 4 3" xfId="1653"/>
    <cellStyle name="Normal 2 4 3 6 4 3 2" xfId="5127"/>
    <cellStyle name="Normal 2 4 3 6 4 4" xfId="1654"/>
    <cellStyle name="Normal 2 4 3 6 4 4 2" xfId="5128"/>
    <cellStyle name="Normal 2 4 3 6 4 5" xfId="1655"/>
    <cellStyle name="Normal 2 4 3 6 4 5 2" xfId="5129"/>
    <cellStyle name="Normal 2 4 3 6 4 6" xfId="5125"/>
    <cellStyle name="Normal 2 4 3 6 5" xfId="1656"/>
    <cellStyle name="Normal 2 4 3 6 5 2" xfId="5130"/>
    <cellStyle name="Normal 2 4 3 6 6" xfId="1657"/>
    <cellStyle name="Normal 2 4 3 6 6 2" xfId="5131"/>
    <cellStyle name="Normal 2 4 3 6 7" xfId="1658"/>
    <cellStyle name="Normal 2 4 3 6 7 2" xfId="5132"/>
    <cellStyle name="Normal 2 4 3 6 8" xfId="1659"/>
    <cellStyle name="Normal 2 4 3 6 8 2" xfId="5133"/>
    <cellStyle name="Normal 2 4 3 6 9" xfId="1660"/>
    <cellStyle name="Normal 2 4 3 6 9 2" xfId="5134"/>
    <cellStyle name="Normal 2 4 3 7" xfId="1661"/>
    <cellStyle name="Normal 2 4 3 7 10" xfId="1662"/>
    <cellStyle name="Normal 2 4 3 7 10 2" xfId="5136"/>
    <cellStyle name="Normal 2 4 3 7 11" xfId="5135"/>
    <cellStyle name="Normal 2 4 3 7 2" xfId="1663"/>
    <cellStyle name="Normal 2 4 3 7 2 10" xfId="5137"/>
    <cellStyle name="Normal 2 4 3 7 2 2" xfId="1664"/>
    <cellStyle name="Normal 2 4 3 7 2 2 2" xfId="1665"/>
    <cellStyle name="Normal 2 4 3 7 2 2 2 2" xfId="5139"/>
    <cellStyle name="Normal 2 4 3 7 2 2 3" xfId="1666"/>
    <cellStyle name="Normal 2 4 3 7 2 2 3 2" xfId="5140"/>
    <cellStyle name="Normal 2 4 3 7 2 2 4" xfId="1667"/>
    <cellStyle name="Normal 2 4 3 7 2 2 4 2" xfId="5141"/>
    <cellStyle name="Normal 2 4 3 7 2 2 5" xfId="1668"/>
    <cellStyle name="Normal 2 4 3 7 2 2 5 2" xfId="5142"/>
    <cellStyle name="Normal 2 4 3 7 2 2 6" xfId="1669"/>
    <cellStyle name="Normal 2 4 3 7 2 2 6 2" xfId="5143"/>
    <cellStyle name="Normal 2 4 3 7 2 2 7" xfId="1670"/>
    <cellStyle name="Normal 2 4 3 7 2 2 7 2" xfId="5144"/>
    <cellStyle name="Normal 2 4 3 7 2 2 8" xfId="5138"/>
    <cellStyle name="Normal 2 4 3 7 2 3" xfId="1671"/>
    <cellStyle name="Normal 2 4 3 7 2 3 2" xfId="1672"/>
    <cellStyle name="Normal 2 4 3 7 2 3 2 2" xfId="5146"/>
    <cellStyle name="Normal 2 4 3 7 2 3 3" xfId="1673"/>
    <cellStyle name="Normal 2 4 3 7 2 3 3 2" xfId="5147"/>
    <cellStyle name="Normal 2 4 3 7 2 3 4" xfId="1674"/>
    <cellStyle name="Normal 2 4 3 7 2 3 4 2" xfId="5148"/>
    <cellStyle name="Normal 2 4 3 7 2 3 5" xfId="1675"/>
    <cellStyle name="Normal 2 4 3 7 2 3 5 2" xfId="5149"/>
    <cellStyle name="Normal 2 4 3 7 2 3 6" xfId="5145"/>
    <cellStyle name="Normal 2 4 3 7 2 4" xfId="1676"/>
    <cellStyle name="Normal 2 4 3 7 2 4 2" xfId="5150"/>
    <cellStyle name="Normal 2 4 3 7 2 5" xfId="1677"/>
    <cellStyle name="Normal 2 4 3 7 2 5 2" xfId="5151"/>
    <cellStyle name="Normal 2 4 3 7 2 6" xfId="1678"/>
    <cellStyle name="Normal 2 4 3 7 2 6 2" xfId="5152"/>
    <cellStyle name="Normal 2 4 3 7 2 7" xfId="1679"/>
    <cellStyle name="Normal 2 4 3 7 2 7 2" xfId="5153"/>
    <cellStyle name="Normal 2 4 3 7 2 8" xfId="1680"/>
    <cellStyle name="Normal 2 4 3 7 2 8 2" xfId="5154"/>
    <cellStyle name="Normal 2 4 3 7 2 9" xfId="1681"/>
    <cellStyle name="Normal 2 4 3 7 2 9 2" xfId="5155"/>
    <cellStyle name="Normal 2 4 3 7 3" xfId="1682"/>
    <cellStyle name="Normal 2 4 3 7 3 2" xfId="1683"/>
    <cellStyle name="Normal 2 4 3 7 3 2 2" xfId="5157"/>
    <cellStyle name="Normal 2 4 3 7 3 3" xfId="1684"/>
    <cellStyle name="Normal 2 4 3 7 3 3 2" xfId="5158"/>
    <cellStyle name="Normal 2 4 3 7 3 4" xfId="1685"/>
    <cellStyle name="Normal 2 4 3 7 3 4 2" xfId="5159"/>
    <cellStyle name="Normal 2 4 3 7 3 5" xfId="1686"/>
    <cellStyle name="Normal 2 4 3 7 3 5 2" xfId="5160"/>
    <cellStyle name="Normal 2 4 3 7 3 6" xfId="1687"/>
    <cellStyle name="Normal 2 4 3 7 3 6 2" xfId="5161"/>
    <cellStyle name="Normal 2 4 3 7 3 7" xfId="1688"/>
    <cellStyle name="Normal 2 4 3 7 3 7 2" xfId="5162"/>
    <cellStyle name="Normal 2 4 3 7 3 8" xfId="5156"/>
    <cellStyle name="Normal 2 4 3 7 4" xfId="1689"/>
    <cellStyle name="Normal 2 4 3 7 4 2" xfId="1690"/>
    <cellStyle name="Normal 2 4 3 7 4 2 2" xfId="5164"/>
    <cellStyle name="Normal 2 4 3 7 4 3" xfId="1691"/>
    <cellStyle name="Normal 2 4 3 7 4 3 2" xfId="5165"/>
    <cellStyle name="Normal 2 4 3 7 4 4" xfId="1692"/>
    <cellStyle name="Normal 2 4 3 7 4 4 2" xfId="5166"/>
    <cellStyle name="Normal 2 4 3 7 4 5" xfId="1693"/>
    <cellStyle name="Normal 2 4 3 7 4 5 2" xfId="5167"/>
    <cellStyle name="Normal 2 4 3 7 4 6" xfId="5163"/>
    <cellStyle name="Normal 2 4 3 7 5" xfId="1694"/>
    <cellStyle name="Normal 2 4 3 7 5 2" xfId="5168"/>
    <cellStyle name="Normal 2 4 3 7 6" xfId="1695"/>
    <cellStyle name="Normal 2 4 3 7 6 2" xfId="5169"/>
    <cellStyle name="Normal 2 4 3 7 7" xfId="1696"/>
    <cellStyle name="Normal 2 4 3 7 7 2" xfId="5170"/>
    <cellStyle name="Normal 2 4 3 7 8" xfId="1697"/>
    <cellStyle name="Normal 2 4 3 7 8 2" xfId="5171"/>
    <cellStyle name="Normal 2 4 3 7 9" xfId="1698"/>
    <cellStyle name="Normal 2 4 3 7 9 2" xfId="5172"/>
    <cellStyle name="Normal 2 4 3 8" xfId="1699"/>
    <cellStyle name="Normal 2 4 3 8 10" xfId="1700"/>
    <cellStyle name="Normal 2 4 3 8 10 2" xfId="5174"/>
    <cellStyle name="Normal 2 4 3 8 11" xfId="5173"/>
    <cellStyle name="Normal 2 4 3 8 2" xfId="1701"/>
    <cellStyle name="Normal 2 4 3 8 2 10" xfId="5175"/>
    <cellStyle name="Normal 2 4 3 8 2 2" xfId="1702"/>
    <cellStyle name="Normal 2 4 3 8 2 2 2" xfId="1703"/>
    <cellStyle name="Normal 2 4 3 8 2 2 2 2" xfId="5177"/>
    <cellStyle name="Normal 2 4 3 8 2 2 3" xfId="1704"/>
    <cellStyle name="Normal 2 4 3 8 2 2 3 2" xfId="5178"/>
    <cellStyle name="Normal 2 4 3 8 2 2 4" xfId="1705"/>
    <cellStyle name="Normal 2 4 3 8 2 2 4 2" xfId="5179"/>
    <cellStyle name="Normal 2 4 3 8 2 2 5" xfId="1706"/>
    <cellStyle name="Normal 2 4 3 8 2 2 5 2" xfId="5180"/>
    <cellStyle name="Normal 2 4 3 8 2 2 6" xfId="1707"/>
    <cellStyle name="Normal 2 4 3 8 2 2 6 2" xfId="5181"/>
    <cellStyle name="Normal 2 4 3 8 2 2 7" xfId="1708"/>
    <cellStyle name="Normal 2 4 3 8 2 2 7 2" xfId="5182"/>
    <cellStyle name="Normal 2 4 3 8 2 2 8" xfId="5176"/>
    <cellStyle name="Normal 2 4 3 8 2 3" xfId="1709"/>
    <cellStyle name="Normal 2 4 3 8 2 3 2" xfId="1710"/>
    <cellStyle name="Normal 2 4 3 8 2 3 2 2" xfId="5184"/>
    <cellStyle name="Normal 2 4 3 8 2 3 3" xfId="1711"/>
    <cellStyle name="Normal 2 4 3 8 2 3 3 2" xfId="5185"/>
    <cellStyle name="Normal 2 4 3 8 2 3 4" xfId="1712"/>
    <cellStyle name="Normal 2 4 3 8 2 3 4 2" xfId="5186"/>
    <cellStyle name="Normal 2 4 3 8 2 3 5" xfId="1713"/>
    <cellStyle name="Normal 2 4 3 8 2 3 5 2" xfId="5187"/>
    <cellStyle name="Normal 2 4 3 8 2 3 6" xfId="5183"/>
    <cellStyle name="Normal 2 4 3 8 2 4" xfId="1714"/>
    <cellStyle name="Normal 2 4 3 8 2 4 2" xfId="5188"/>
    <cellStyle name="Normal 2 4 3 8 2 5" xfId="1715"/>
    <cellStyle name="Normal 2 4 3 8 2 5 2" xfId="5189"/>
    <cellStyle name="Normal 2 4 3 8 2 6" xfId="1716"/>
    <cellStyle name="Normal 2 4 3 8 2 6 2" xfId="5190"/>
    <cellStyle name="Normal 2 4 3 8 2 7" xfId="1717"/>
    <cellStyle name="Normal 2 4 3 8 2 7 2" xfId="5191"/>
    <cellStyle name="Normal 2 4 3 8 2 8" xfId="1718"/>
    <cellStyle name="Normal 2 4 3 8 2 8 2" xfId="5192"/>
    <cellStyle name="Normal 2 4 3 8 2 9" xfId="1719"/>
    <cellStyle name="Normal 2 4 3 8 2 9 2" xfId="5193"/>
    <cellStyle name="Normal 2 4 3 8 3" xfId="1720"/>
    <cellStyle name="Normal 2 4 3 8 3 2" xfId="1721"/>
    <cellStyle name="Normal 2 4 3 8 3 2 2" xfId="5195"/>
    <cellStyle name="Normal 2 4 3 8 3 3" xfId="1722"/>
    <cellStyle name="Normal 2 4 3 8 3 3 2" xfId="5196"/>
    <cellStyle name="Normal 2 4 3 8 3 4" xfId="1723"/>
    <cellStyle name="Normal 2 4 3 8 3 4 2" xfId="5197"/>
    <cellStyle name="Normal 2 4 3 8 3 5" xfId="1724"/>
    <cellStyle name="Normal 2 4 3 8 3 5 2" xfId="5198"/>
    <cellStyle name="Normal 2 4 3 8 3 6" xfId="1725"/>
    <cellStyle name="Normal 2 4 3 8 3 6 2" xfId="5199"/>
    <cellStyle name="Normal 2 4 3 8 3 7" xfId="1726"/>
    <cellStyle name="Normal 2 4 3 8 3 7 2" xfId="5200"/>
    <cellStyle name="Normal 2 4 3 8 3 8" xfId="5194"/>
    <cellStyle name="Normal 2 4 3 8 4" xfId="1727"/>
    <cellStyle name="Normal 2 4 3 8 4 2" xfId="1728"/>
    <cellStyle name="Normal 2 4 3 8 4 2 2" xfId="5202"/>
    <cellStyle name="Normal 2 4 3 8 4 3" xfId="1729"/>
    <cellStyle name="Normal 2 4 3 8 4 3 2" xfId="5203"/>
    <cellStyle name="Normal 2 4 3 8 4 4" xfId="1730"/>
    <cellStyle name="Normal 2 4 3 8 4 4 2" xfId="5204"/>
    <cellStyle name="Normal 2 4 3 8 4 5" xfId="1731"/>
    <cellStyle name="Normal 2 4 3 8 4 5 2" xfId="5205"/>
    <cellStyle name="Normal 2 4 3 8 4 6" xfId="5201"/>
    <cellStyle name="Normal 2 4 3 8 5" xfId="1732"/>
    <cellStyle name="Normal 2 4 3 8 5 2" xfId="5206"/>
    <cellStyle name="Normal 2 4 3 8 6" xfId="1733"/>
    <cellStyle name="Normal 2 4 3 8 6 2" xfId="5207"/>
    <cellStyle name="Normal 2 4 3 8 7" xfId="1734"/>
    <cellStyle name="Normal 2 4 3 8 7 2" xfId="5208"/>
    <cellStyle name="Normal 2 4 3 8 8" xfId="1735"/>
    <cellStyle name="Normal 2 4 3 8 8 2" xfId="5209"/>
    <cellStyle name="Normal 2 4 3 8 9" xfId="1736"/>
    <cellStyle name="Normal 2 4 3 8 9 2" xfId="5210"/>
    <cellStyle name="Normal 2 4 3 9" xfId="1737"/>
    <cellStyle name="Normal 2 4 3 9 10" xfId="1738"/>
    <cellStyle name="Normal 2 4 3 9 10 2" xfId="5212"/>
    <cellStyle name="Normal 2 4 3 9 11" xfId="5211"/>
    <cellStyle name="Normal 2 4 3 9 2" xfId="1739"/>
    <cellStyle name="Normal 2 4 3 9 2 10" xfId="5213"/>
    <cellStyle name="Normal 2 4 3 9 2 2" xfId="1740"/>
    <cellStyle name="Normal 2 4 3 9 2 2 2" xfId="1741"/>
    <cellStyle name="Normal 2 4 3 9 2 2 2 2" xfId="5215"/>
    <cellStyle name="Normal 2 4 3 9 2 2 3" xfId="1742"/>
    <cellStyle name="Normal 2 4 3 9 2 2 3 2" xfId="5216"/>
    <cellStyle name="Normal 2 4 3 9 2 2 4" xfId="1743"/>
    <cellStyle name="Normal 2 4 3 9 2 2 4 2" xfId="5217"/>
    <cellStyle name="Normal 2 4 3 9 2 2 5" xfId="1744"/>
    <cellStyle name="Normal 2 4 3 9 2 2 5 2" xfId="5218"/>
    <cellStyle name="Normal 2 4 3 9 2 2 6" xfId="1745"/>
    <cellStyle name="Normal 2 4 3 9 2 2 6 2" xfId="5219"/>
    <cellStyle name="Normal 2 4 3 9 2 2 7" xfId="1746"/>
    <cellStyle name="Normal 2 4 3 9 2 2 7 2" xfId="5220"/>
    <cellStyle name="Normal 2 4 3 9 2 2 8" xfId="5214"/>
    <cellStyle name="Normal 2 4 3 9 2 3" xfId="1747"/>
    <cellStyle name="Normal 2 4 3 9 2 3 2" xfId="1748"/>
    <cellStyle name="Normal 2 4 3 9 2 3 2 2" xfId="5222"/>
    <cellStyle name="Normal 2 4 3 9 2 3 3" xfId="1749"/>
    <cellStyle name="Normal 2 4 3 9 2 3 3 2" xfId="5223"/>
    <cellStyle name="Normal 2 4 3 9 2 3 4" xfId="1750"/>
    <cellStyle name="Normal 2 4 3 9 2 3 4 2" xfId="5224"/>
    <cellStyle name="Normal 2 4 3 9 2 3 5" xfId="1751"/>
    <cellStyle name="Normal 2 4 3 9 2 3 5 2" xfId="5225"/>
    <cellStyle name="Normal 2 4 3 9 2 3 6" xfId="5221"/>
    <cellStyle name="Normal 2 4 3 9 2 4" xfId="1752"/>
    <cellStyle name="Normal 2 4 3 9 2 4 2" xfId="5226"/>
    <cellStyle name="Normal 2 4 3 9 2 5" xfId="1753"/>
    <cellStyle name="Normal 2 4 3 9 2 5 2" xfId="5227"/>
    <cellStyle name="Normal 2 4 3 9 2 6" xfId="1754"/>
    <cellStyle name="Normal 2 4 3 9 2 6 2" xfId="5228"/>
    <cellStyle name="Normal 2 4 3 9 2 7" xfId="1755"/>
    <cellStyle name="Normal 2 4 3 9 2 7 2" xfId="5229"/>
    <cellStyle name="Normal 2 4 3 9 2 8" xfId="1756"/>
    <cellStyle name="Normal 2 4 3 9 2 8 2" xfId="5230"/>
    <cellStyle name="Normal 2 4 3 9 2 9" xfId="1757"/>
    <cellStyle name="Normal 2 4 3 9 2 9 2" xfId="5231"/>
    <cellStyle name="Normal 2 4 3 9 3" xfId="1758"/>
    <cellStyle name="Normal 2 4 3 9 3 2" xfId="1759"/>
    <cellStyle name="Normal 2 4 3 9 3 2 2" xfId="5233"/>
    <cellStyle name="Normal 2 4 3 9 3 3" xfId="1760"/>
    <cellStyle name="Normal 2 4 3 9 3 3 2" xfId="5234"/>
    <cellStyle name="Normal 2 4 3 9 3 4" xfId="1761"/>
    <cellStyle name="Normal 2 4 3 9 3 4 2" xfId="5235"/>
    <cellStyle name="Normal 2 4 3 9 3 5" xfId="1762"/>
    <cellStyle name="Normal 2 4 3 9 3 5 2" xfId="5236"/>
    <cellStyle name="Normal 2 4 3 9 3 6" xfId="1763"/>
    <cellStyle name="Normal 2 4 3 9 3 6 2" xfId="5237"/>
    <cellStyle name="Normal 2 4 3 9 3 7" xfId="1764"/>
    <cellStyle name="Normal 2 4 3 9 3 7 2" xfId="5238"/>
    <cellStyle name="Normal 2 4 3 9 3 8" xfId="5232"/>
    <cellStyle name="Normal 2 4 3 9 4" xfId="1765"/>
    <cellStyle name="Normal 2 4 3 9 4 2" xfId="1766"/>
    <cellStyle name="Normal 2 4 3 9 4 2 2" xfId="5240"/>
    <cellStyle name="Normal 2 4 3 9 4 3" xfId="1767"/>
    <cellStyle name="Normal 2 4 3 9 4 3 2" xfId="5241"/>
    <cellStyle name="Normal 2 4 3 9 4 4" xfId="1768"/>
    <cellStyle name="Normal 2 4 3 9 4 4 2" xfId="5242"/>
    <cellStyle name="Normal 2 4 3 9 4 5" xfId="1769"/>
    <cellStyle name="Normal 2 4 3 9 4 5 2" xfId="5243"/>
    <cellStyle name="Normal 2 4 3 9 4 6" xfId="5239"/>
    <cellStyle name="Normal 2 4 3 9 5" xfId="1770"/>
    <cellStyle name="Normal 2 4 3 9 5 2" xfId="5244"/>
    <cellStyle name="Normal 2 4 3 9 6" xfId="1771"/>
    <cellStyle name="Normal 2 4 3 9 6 2" xfId="5245"/>
    <cellStyle name="Normal 2 4 3 9 7" xfId="1772"/>
    <cellStyle name="Normal 2 4 3 9 7 2" xfId="5246"/>
    <cellStyle name="Normal 2 4 3 9 8" xfId="1773"/>
    <cellStyle name="Normal 2 4 3 9 8 2" xfId="5247"/>
    <cellStyle name="Normal 2 4 3 9 9" xfId="1774"/>
    <cellStyle name="Normal 2 4 3 9 9 2" xfId="5248"/>
    <cellStyle name="Normal 2 4 3_41 Package Work slip " xfId="1775"/>
    <cellStyle name="Normal 2 4 4" xfId="1776"/>
    <cellStyle name="Normal 2 4 4 10" xfId="1777"/>
    <cellStyle name="Normal 2 4 4 10 2" xfId="5250"/>
    <cellStyle name="Normal 2 4 4 11" xfId="1778"/>
    <cellStyle name="Normal 2 4 4 11 2" xfId="5251"/>
    <cellStyle name="Normal 2 4 4 12" xfId="1779"/>
    <cellStyle name="Normal 2 4 4 12 2" xfId="5252"/>
    <cellStyle name="Normal 2 4 4 13" xfId="5249"/>
    <cellStyle name="Normal 2 4 4 2" xfId="1780"/>
    <cellStyle name="Normal 2 4 4 2 10" xfId="1781"/>
    <cellStyle name="Normal 2 4 4 2 10 2" xfId="5254"/>
    <cellStyle name="Normal 2 4 4 2 11" xfId="5253"/>
    <cellStyle name="Normal 2 4 4 2 2" xfId="1782"/>
    <cellStyle name="Normal 2 4 4 2 2 10" xfId="5255"/>
    <cellStyle name="Normal 2 4 4 2 2 2" xfId="1783"/>
    <cellStyle name="Normal 2 4 4 2 2 2 2" xfId="1784"/>
    <cellStyle name="Normal 2 4 4 2 2 2 2 2" xfId="5257"/>
    <cellStyle name="Normal 2 4 4 2 2 2 3" xfId="1785"/>
    <cellStyle name="Normal 2 4 4 2 2 2 3 2" xfId="5258"/>
    <cellStyle name="Normal 2 4 4 2 2 2 4" xfId="1786"/>
    <cellStyle name="Normal 2 4 4 2 2 2 4 2" xfId="5259"/>
    <cellStyle name="Normal 2 4 4 2 2 2 5" xfId="1787"/>
    <cellStyle name="Normal 2 4 4 2 2 2 5 2" xfId="5260"/>
    <cellStyle name="Normal 2 4 4 2 2 2 6" xfId="1788"/>
    <cellStyle name="Normal 2 4 4 2 2 2 6 2" xfId="5261"/>
    <cellStyle name="Normal 2 4 4 2 2 2 7" xfId="1789"/>
    <cellStyle name="Normal 2 4 4 2 2 2 7 2" xfId="5262"/>
    <cellStyle name="Normal 2 4 4 2 2 2 8" xfId="5256"/>
    <cellStyle name="Normal 2 4 4 2 2 3" xfId="1790"/>
    <cellStyle name="Normal 2 4 4 2 2 3 2" xfId="1791"/>
    <cellStyle name="Normal 2 4 4 2 2 3 2 2" xfId="5264"/>
    <cellStyle name="Normal 2 4 4 2 2 3 3" xfId="1792"/>
    <cellStyle name="Normal 2 4 4 2 2 3 3 2" xfId="5265"/>
    <cellStyle name="Normal 2 4 4 2 2 3 4" xfId="1793"/>
    <cellStyle name="Normal 2 4 4 2 2 3 4 2" xfId="5266"/>
    <cellStyle name="Normal 2 4 4 2 2 3 5" xfId="1794"/>
    <cellStyle name="Normal 2 4 4 2 2 3 5 2" xfId="5267"/>
    <cellStyle name="Normal 2 4 4 2 2 3 6" xfId="5263"/>
    <cellStyle name="Normal 2 4 4 2 2 4" xfId="1795"/>
    <cellStyle name="Normal 2 4 4 2 2 4 2" xfId="5268"/>
    <cellStyle name="Normal 2 4 4 2 2 5" xfId="1796"/>
    <cellStyle name="Normal 2 4 4 2 2 5 2" xfId="5269"/>
    <cellStyle name="Normal 2 4 4 2 2 6" xfId="1797"/>
    <cellStyle name="Normal 2 4 4 2 2 6 2" xfId="5270"/>
    <cellStyle name="Normal 2 4 4 2 2 7" xfId="1798"/>
    <cellStyle name="Normal 2 4 4 2 2 7 2" xfId="5271"/>
    <cellStyle name="Normal 2 4 4 2 2 8" xfId="1799"/>
    <cellStyle name="Normal 2 4 4 2 2 8 2" xfId="5272"/>
    <cellStyle name="Normal 2 4 4 2 2 9" xfId="1800"/>
    <cellStyle name="Normal 2 4 4 2 2 9 2" xfId="5273"/>
    <cellStyle name="Normal 2 4 4 2 3" xfId="1801"/>
    <cellStyle name="Normal 2 4 4 2 3 2" xfId="1802"/>
    <cellStyle name="Normal 2 4 4 2 3 2 2" xfId="5275"/>
    <cellStyle name="Normal 2 4 4 2 3 3" xfId="1803"/>
    <cellStyle name="Normal 2 4 4 2 3 3 2" xfId="5276"/>
    <cellStyle name="Normal 2 4 4 2 3 4" xfId="1804"/>
    <cellStyle name="Normal 2 4 4 2 3 4 2" xfId="5277"/>
    <cellStyle name="Normal 2 4 4 2 3 5" xfId="1805"/>
    <cellStyle name="Normal 2 4 4 2 3 5 2" xfId="5278"/>
    <cellStyle name="Normal 2 4 4 2 3 6" xfId="1806"/>
    <cellStyle name="Normal 2 4 4 2 3 6 2" xfId="5279"/>
    <cellStyle name="Normal 2 4 4 2 3 7" xfId="1807"/>
    <cellStyle name="Normal 2 4 4 2 3 7 2" xfId="5280"/>
    <cellStyle name="Normal 2 4 4 2 3 8" xfId="5274"/>
    <cellStyle name="Normal 2 4 4 2 4" xfId="1808"/>
    <cellStyle name="Normal 2 4 4 2 4 2" xfId="1809"/>
    <cellStyle name="Normal 2 4 4 2 4 2 2" xfId="5282"/>
    <cellStyle name="Normal 2 4 4 2 4 3" xfId="1810"/>
    <cellStyle name="Normal 2 4 4 2 4 3 2" xfId="5283"/>
    <cellStyle name="Normal 2 4 4 2 4 4" xfId="1811"/>
    <cellStyle name="Normal 2 4 4 2 4 4 2" xfId="5284"/>
    <cellStyle name="Normal 2 4 4 2 4 5" xfId="1812"/>
    <cellStyle name="Normal 2 4 4 2 4 5 2" xfId="5285"/>
    <cellStyle name="Normal 2 4 4 2 4 6" xfId="5281"/>
    <cellStyle name="Normal 2 4 4 2 5" xfId="1813"/>
    <cellStyle name="Normal 2 4 4 2 5 2" xfId="5286"/>
    <cellStyle name="Normal 2 4 4 2 6" xfId="1814"/>
    <cellStyle name="Normal 2 4 4 2 6 2" xfId="5287"/>
    <cellStyle name="Normal 2 4 4 2 7" xfId="1815"/>
    <cellStyle name="Normal 2 4 4 2 7 2" xfId="5288"/>
    <cellStyle name="Normal 2 4 4 2 8" xfId="1816"/>
    <cellStyle name="Normal 2 4 4 2 8 2" xfId="5289"/>
    <cellStyle name="Normal 2 4 4 2 9" xfId="1817"/>
    <cellStyle name="Normal 2 4 4 2 9 2" xfId="5290"/>
    <cellStyle name="Normal 2 4 4 3" xfId="1818"/>
    <cellStyle name="Normal 2 4 4 3 10" xfId="5291"/>
    <cellStyle name="Normal 2 4 4 3 2" xfId="1819"/>
    <cellStyle name="Normal 2 4 4 3 2 2" xfId="1820"/>
    <cellStyle name="Normal 2 4 4 3 2 2 2" xfId="5293"/>
    <cellStyle name="Normal 2 4 4 3 2 3" xfId="1821"/>
    <cellStyle name="Normal 2 4 4 3 2 3 2" xfId="5294"/>
    <cellStyle name="Normal 2 4 4 3 2 4" xfId="1822"/>
    <cellStyle name="Normal 2 4 4 3 2 4 2" xfId="5295"/>
    <cellStyle name="Normal 2 4 4 3 2 5" xfId="1823"/>
    <cellStyle name="Normal 2 4 4 3 2 5 2" xfId="5296"/>
    <cellStyle name="Normal 2 4 4 3 2 6" xfId="1824"/>
    <cellStyle name="Normal 2 4 4 3 2 6 2" xfId="5297"/>
    <cellStyle name="Normal 2 4 4 3 2 7" xfId="1825"/>
    <cellStyle name="Normal 2 4 4 3 2 7 2" xfId="5298"/>
    <cellStyle name="Normal 2 4 4 3 2 8" xfId="5292"/>
    <cellStyle name="Normal 2 4 4 3 3" xfId="1826"/>
    <cellStyle name="Normal 2 4 4 3 3 2" xfId="1827"/>
    <cellStyle name="Normal 2 4 4 3 3 2 2" xfId="5300"/>
    <cellStyle name="Normal 2 4 4 3 3 3" xfId="1828"/>
    <cellStyle name="Normal 2 4 4 3 3 3 2" xfId="5301"/>
    <cellStyle name="Normal 2 4 4 3 3 4" xfId="1829"/>
    <cellStyle name="Normal 2 4 4 3 3 4 2" xfId="5302"/>
    <cellStyle name="Normal 2 4 4 3 3 5" xfId="1830"/>
    <cellStyle name="Normal 2 4 4 3 3 5 2" xfId="5303"/>
    <cellStyle name="Normal 2 4 4 3 3 6" xfId="5299"/>
    <cellStyle name="Normal 2 4 4 3 4" xfId="1831"/>
    <cellStyle name="Normal 2 4 4 3 4 2" xfId="5304"/>
    <cellStyle name="Normal 2 4 4 3 5" xfId="1832"/>
    <cellStyle name="Normal 2 4 4 3 5 2" xfId="5305"/>
    <cellStyle name="Normal 2 4 4 3 6" xfId="1833"/>
    <cellStyle name="Normal 2 4 4 3 6 2" xfId="5306"/>
    <cellStyle name="Normal 2 4 4 3 7" xfId="1834"/>
    <cellStyle name="Normal 2 4 4 3 7 2" xfId="5307"/>
    <cellStyle name="Normal 2 4 4 3 8" xfId="1835"/>
    <cellStyle name="Normal 2 4 4 3 8 2" xfId="5308"/>
    <cellStyle name="Normal 2 4 4 3 9" xfId="1836"/>
    <cellStyle name="Normal 2 4 4 3 9 2" xfId="5309"/>
    <cellStyle name="Normal 2 4 4 4" xfId="1837"/>
    <cellStyle name="Normal 2 4 4 4 2" xfId="5310"/>
    <cellStyle name="Normal 2 4 4 5" xfId="1838"/>
    <cellStyle name="Normal 2 4 4 5 2" xfId="1839"/>
    <cellStyle name="Normal 2 4 4 5 2 2" xfId="5312"/>
    <cellStyle name="Normal 2 4 4 5 3" xfId="1840"/>
    <cellStyle name="Normal 2 4 4 5 3 2" xfId="5313"/>
    <cellStyle name="Normal 2 4 4 5 4" xfId="1841"/>
    <cellStyle name="Normal 2 4 4 5 4 2" xfId="5314"/>
    <cellStyle name="Normal 2 4 4 5 5" xfId="1842"/>
    <cellStyle name="Normal 2 4 4 5 5 2" xfId="5315"/>
    <cellStyle name="Normal 2 4 4 5 6" xfId="1843"/>
    <cellStyle name="Normal 2 4 4 5 6 2" xfId="5316"/>
    <cellStyle name="Normal 2 4 4 5 7" xfId="1844"/>
    <cellStyle name="Normal 2 4 4 5 7 2" xfId="5317"/>
    <cellStyle name="Normal 2 4 4 5 8" xfId="5311"/>
    <cellStyle name="Normal 2 4 4 6" xfId="1845"/>
    <cellStyle name="Normal 2 4 4 6 2" xfId="1846"/>
    <cellStyle name="Normal 2 4 4 6 2 2" xfId="5319"/>
    <cellStyle name="Normal 2 4 4 6 3" xfId="1847"/>
    <cellStyle name="Normal 2 4 4 6 3 2" xfId="5320"/>
    <cellStyle name="Normal 2 4 4 6 4" xfId="1848"/>
    <cellStyle name="Normal 2 4 4 6 4 2" xfId="5321"/>
    <cellStyle name="Normal 2 4 4 6 5" xfId="1849"/>
    <cellStyle name="Normal 2 4 4 6 5 2" xfId="5322"/>
    <cellStyle name="Normal 2 4 4 6 6" xfId="5318"/>
    <cellStyle name="Normal 2 4 4 7" xfId="1850"/>
    <cellStyle name="Normal 2 4 4 7 2" xfId="5323"/>
    <cellStyle name="Normal 2 4 4 8" xfId="1851"/>
    <cellStyle name="Normal 2 4 4 8 2" xfId="5324"/>
    <cellStyle name="Normal 2 4 4 9" xfId="1852"/>
    <cellStyle name="Normal 2 4 4 9 2" xfId="5325"/>
    <cellStyle name="Normal 2 4 4_41 Package Work slip " xfId="1853"/>
    <cellStyle name="Normal 2 4 5" xfId="1854"/>
    <cellStyle name="Normal 2 4 5 10" xfId="1855"/>
    <cellStyle name="Normal 2 4 5 10 2" xfId="5327"/>
    <cellStyle name="Normal 2 4 5 11" xfId="1856"/>
    <cellStyle name="Normal 2 4 5 11 2" xfId="5328"/>
    <cellStyle name="Normal 2 4 5 12" xfId="5326"/>
    <cellStyle name="Normal 2 4 5 2" xfId="1857"/>
    <cellStyle name="Normal 2 4 5 2 10" xfId="5329"/>
    <cellStyle name="Normal 2 4 5 2 2" xfId="1858"/>
    <cellStyle name="Normal 2 4 5 2 2 2" xfId="1859"/>
    <cellStyle name="Normal 2 4 5 2 2 2 2" xfId="5331"/>
    <cellStyle name="Normal 2 4 5 2 2 3" xfId="1860"/>
    <cellStyle name="Normal 2 4 5 2 2 3 2" xfId="5332"/>
    <cellStyle name="Normal 2 4 5 2 2 4" xfId="1861"/>
    <cellStyle name="Normal 2 4 5 2 2 4 2" xfId="5333"/>
    <cellStyle name="Normal 2 4 5 2 2 5" xfId="1862"/>
    <cellStyle name="Normal 2 4 5 2 2 5 2" xfId="5334"/>
    <cellStyle name="Normal 2 4 5 2 2 6" xfId="1863"/>
    <cellStyle name="Normal 2 4 5 2 2 6 2" xfId="5335"/>
    <cellStyle name="Normal 2 4 5 2 2 7" xfId="1864"/>
    <cellStyle name="Normal 2 4 5 2 2 7 2" xfId="5336"/>
    <cellStyle name="Normal 2 4 5 2 2 8" xfId="5330"/>
    <cellStyle name="Normal 2 4 5 2 3" xfId="1865"/>
    <cellStyle name="Normal 2 4 5 2 3 2" xfId="1866"/>
    <cellStyle name="Normal 2 4 5 2 3 2 2" xfId="5338"/>
    <cellStyle name="Normal 2 4 5 2 3 3" xfId="1867"/>
    <cellStyle name="Normal 2 4 5 2 3 3 2" xfId="5339"/>
    <cellStyle name="Normal 2 4 5 2 3 4" xfId="1868"/>
    <cellStyle name="Normal 2 4 5 2 3 4 2" xfId="5340"/>
    <cellStyle name="Normal 2 4 5 2 3 5" xfId="1869"/>
    <cellStyle name="Normal 2 4 5 2 3 5 2" xfId="5341"/>
    <cellStyle name="Normal 2 4 5 2 3 6" xfId="5337"/>
    <cellStyle name="Normal 2 4 5 2 4" xfId="1870"/>
    <cellStyle name="Normal 2 4 5 2 4 2" xfId="5342"/>
    <cellStyle name="Normal 2 4 5 2 5" xfId="1871"/>
    <cellStyle name="Normal 2 4 5 2 5 2" xfId="5343"/>
    <cellStyle name="Normal 2 4 5 2 6" xfId="1872"/>
    <cellStyle name="Normal 2 4 5 2 6 2" xfId="5344"/>
    <cellStyle name="Normal 2 4 5 2 7" xfId="1873"/>
    <cellStyle name="Normal 2 4 5 2 7 2" xfId="5345"/>
    <cellStyle name="Normal 2 4 5 2 8" xfId="1874"/>
    <cellStyle name="Normal 2 4 5 2 8 2" xfId="5346"/>
    <cellStyle name="Normal 2 4 5 2 9" xfId="1875"/>
    <cellStyle name="Normal 2 4 5 2 9 2" xfId="5347"/>
    <cellStyle name="Normal 2 4 5 3" xfId="1876"/>
    <cellStyle name="Normal 2 4 5 3 2" xfId="5348"/>
    <cellStyle name="Normal 2 4 5 4" xfId="1877"/>
    <cellStyle name="Normal 2 4 5 4 2" xfId="1878"/>
    <cellStyle name="Normal 2 4 5 4 2 2" xfId="5350"/>
    <cellStyle name="Normal 2 4 5 4 3" xfId="1879"/>
    <cellStyle name="Normal 2 4 5 4 3 2" xfId="5351"/>
    <cellStyle name="Normal 2 4 5 4 4" xfId="1880"/>
    <cellStyle name="Normal 2 4 5 4 4 2" xfId="5352"/>
    <cellStyle name="Normal 2 4 5 4 5" xfId="1881"/>
    <cellStyle name="Normal 2 4 5 4 5 2" xfId="5353"/>
    <cellStyle name="Normal 2 4 5 4 6" xfId="1882"/>
    <cellStyle name="Normal 2 4 5 4 6 2" xfId="5354"/>
    <cellStyle name="Normal 2 4 5 4 7" xfId="1883"/>
    <cellStyle name="Normal 2 4 5 4 7 2" xfId="5355"/>
    <cellStyle name="Normal 2 4 5 4 8" xfId="5349"/>
    <cellStyle name="Normal 2 4 5 5" xfId="1884"/>
    <cellStyle name="Normal 2 4 5 5 2" xfId="1885"/>
    <cellStyle name="Normal 2 4 5 5 2 2" xfId="5357"/>
    <cellStyle name="Normal 2 4 5 5 3" xfId="1886"/>
    <cellStyle name="Normal 2 4 5 5 3 2" xfId="5358"/>
    <cellStyle name="Normal 2 4 5 5 4" xfId="1887"/>
    <cellStyle name="Normal 2 4 5 5 4 2" xfId="5359"/>
    <cellStyle name="Normal 2 4 5 5 5" xfId="1888"/>
    <cellStyle name="Normal 2 4 5 5 5 2" xfId="5360"/>
    <cellStyle name="Normal 2 4 5 5 6" xfId="5356"/>
    <cellStyle name="Normal 2 4 5 6" xfId="1889"/>
    <cellStyle name="Normal 2 4 5 6 2" xfId="5361"/>
    <cellStyle name="Normal 2 4 5 7" xfId="1890"/>
    <cellStyle name="Normal 2 4 5 7 2" xfId="5362"/>
    <cellStyle name="Normal 2 4 5 8" xfId="1891"/>
    <cellStyle name="Normal 2 4 5 8 2" xfId="5363"/>
    <cellStyle name="Normal 2 4 5 9" xfId="1892"/>
    <cellStyle name="Normal 2 4 5 9 2" xfId="5364"/>
    <cellStyle name="Normal 2 4 6" xfId="1893"/>
    <cellStyle name="Normal 2 4 6 10" xfId="5365"/>
    <cellStyle name="Normal 2 4 6 2" xfId="1894"/>
    <cellStyle name="Normal 2 4 6 2 2" xfId="1895"/>
    <cellStyle name="Normal 2 4 6 2 2 2" xfId="5367"/>
    <cellStyle name="Normal 2 4 6 2 3" xfId="1896"/>
    <cellStyle name="Normal 2 4 6 2 3 2" xfId="5368"/>
    <cellStyle name="Normal 2 4 6 2 4" xfId="1897"/>
    <cellStyle name="Normal 2 4 6 2 4 2" xfId="5369"/>
    <cellStyle name="Normal 2 4 6 2 5" xfId="1898"/>
    <cellStyle name="Normal 2 4 6 2 5 2" xfId="5370"/>
    <cellStyle name="Normal 2 4 6 2 6" xfId="1899"/>
    <cellStyle name="Normal 2 4 6 2 6 2" xfId="5371"/>
    <cellStyle name="Normal 2 4 6 2 7" xfId="1900"/>
    <cellStyle name="Normal 2 4 6 2 7 2" xfId="5372"/>
    <cellStyle name="Normal 2 4 6 2 8" xfId="5366"/>
    <cellStyle name="Normal 2 4 6 3" xfId="1901"/>
    <cellStyle name="Normal 2 4 6 3 2" xfId="1902"/>
    <cellStyle name="Normal 2 4 6 3 2 2" xfId="5374"/>
    <cellStyle name="Normal 2 4 6 3 3" xfId="1903"/>
    <cellStyle name="Normal 2 4 6 3 3 2" xfId="5375"/>
    <cellStyle name="Normal 2 4 6 3 4" xfId="1904"/>
    <cellStyle name="Normal 2 4 6 3 4 2" xfId="5376"/>
    <cellStyle name="Normal 2 4 6 3 5" xfId="1905"/>
    <cellStyle name="Normal 2 4 6 3 5 2" xfId="5377"/>
    <cellStyle name="Normal 2 4 6 3 6" xfId="5373"/>
    <cellStyle name="Normal 2 4 6 4" xfId="1906"/>
    <cellStyle name="Normal 2 4 6 4 2" xfId="5378"/>
    <cellStyle name="Normal 2 4 6 5" xfId="1907"/>
    <cellStyle name="Normal 2 4 6 5 2" xfId="5379"/>
    <cellStyle name="Normal 2 4 6 6" xfId="1908"/>
    <cellStyle name="Normal 2 4 6 6 2" xfId="5380"/>
    <cellStyle name="Normal 2 4 6 7" xfId="1909"/>
    <cellStyle name="Normal 2 4 6 7 2" xfId="5381"/>
    <cellStyle name="Normal 2 4 6 8" xfId="1910"/>
    <cellStyle name="Normal 2 4 6 8 2" xfId="5382"/>
    <cellStyle name="Normal 2 4 6 9" xfId="1911"/>
    <cellStyle name="Normal 2 4 6 9 2" xfId="5383"/>
    <cellStyle name="Normal 2 4 7" xfId="1912"/>
    <cellStyle name="Normal 2 4 7 2" xfId="5384"/>
    <cellStyle name="Normal 2 4 8" xfId="1913"/>
    <cellStyle name="Normal 2 4 8 2" xfId="1914"/>
    <cellStyle name="Normal 2 4 8 2 2" xfId="5386"/>
    <cellStyle name="Normal 2 4 8 3" xfId="1915"/>
    <cellStyle name="Normal 2 4 8 3 2" xfId="5387"/>
    <cellStyle name="Normal 2 4 8 4" xfId="1916"/>
    <cellStyle name="Normal 2 4 8 4 2" xfId="5388"/>
    <cellStyle name="Normal 2 4 8 5" xfId="1917"/>
    <cellStyle name="Normal 2 4 8 5 2" xfId="5389"/>
    <cellStyle name="Normal 2 4 8 6" xfId="1918"/>
    <cellStyle name="Normal 2 4 8 6 2" xfId="5390"/>
    <cellStyle name="Normal 2 4 8 7" xfId="1919"/>
    <cellStyle name="Normal 2 4 8 7 2" xfId="5391"/>
    <cellStyle name="Normal 2 4 8 8" xfId="5385"/>
    <cellStyle name="Normal 2 4 9" xfId="1920"/>
    <cellStyle name="Normal 2 4 9 2" xfId="1921"/>
    <cellStyle name="Normal 2 4 9 2 2" xfId="5393"/>
    <cellStyle name="Normal 2 4 9 3" xfId="1922"/>
    <cellStyle name="Normal 2 4 9 3 2" xfId="5394"/>
    <cellStyle name="Normal 2 4 9 4" xfId="1923"/>
    <cellStyle name="Normal 2 4 9 4 2" xfId="5395"/>
    <cellStyle name="Normal 2 4 9 5" xfId="1924"/>
    <cellStyle name="Normal 2 4 9 5 2" xfId="5396"/>
    <cellStyle name="Normal 2 4 9 6" xfId="5392"/>
    <cellStyle name="Normal 2 4_41 Package Work slip " xfId="1925"/>
    <cellStyle name="Normal 2 40" xfId="1926"/>
    <cellStyle name="Normal 2 41" xfId="1927"/>
    <cellStyle name="Normal 2 42" xfId="1928"/>
    <cellStyle name="Normal 2 43" xfId="1929"/>
    <cellStyle name="Normal 2 44" xfId="1930"/>
    <cellStyle name="Normal 2 45" xfId="1931"/>
    <cellStyle name="Normal 2 46" xfId="3001"/>
    <cellStyle name="Normal 2 46 2" xfId="3482"/>
    <cellStyle name="Normal 2 47" xfId="3483"/>
    <cellStyle name="Normal 2 48" xfId="3484"/>
    <cellStyle name="Normal 2 49" xfId="3485"/>
    <cellStyle name="Normal 2 5" xfId="1932"/>
    <cellStyle name="Normal 2 5 10" xfId="3486"/>
    <cellStyle name="Normal 2 5 11" xfId="3487"/>
    <cellStyle name="Normal 2 5 12" xfId="3488"/>
    <cellStyle name="Normal 2 5 13" xfId="3489"/>
    <cellStyle name="Normal 2 5 14" xfId="3490"/>
    <cellStyle name="Normal 2 5 15" xfId="3491"/>
    <cellStyle name="Normal 2 5 16" xfId="3492"/>
    <cellStyle name="Normal 2 5 17" xfId="3493"/>
    <cellStyle name="Normal 2 5 18" xfId="3494"/>
    <cellStyle name="Normal 2 5 19" xfId="3495"/>
    <cellStyle name="Normal 2 5 2" xfId="1933"/>
    <cellStyle name="Normal 2 5 2 2" xfId="3496"/>
    <cellStyle name="Normal 2 5 20" xfId="3497"/>
    <cellStyle name="Normal 2 5 21" xfId="3498"/>
    <cellStyle name="Normal 2 5 22" xfId="3499"/>
    <cellStyle name="Normal 2 5 23" xfId="3500"/>
    <cellStyle name="Normal 2 5 24" xfId="3501"/>
    <cellStyle name="Normal 2 5 25" xfId="3502"/>
    <cellStyle name="Normal 2 5 26" xfId="3503"/>
    <cellStyle name="Normal 2 5 27" xfId="3504"/>
    <cellStyle name="Normal 2 5 28" xfId="3505"/>
    <cellStyle name="Normal 2 5 29" xfId="3506"/>
    <cellStyle name="Normal 2 5 3" xfId="1934"/>
    <cellStyle name="Normal 2 5 3 2" xfId="3507"/>
    <cellStyle name="Normal 2 5 4" xfId="1935"/>
    <cellStyle name="Normal 2 5 4 2" xfId="3508"/>
    <cellStyle name="Normal 2 5 5" xfId="1936"/>
    <cellStyle name="Normal 2 5 5 2" xfId="3509"/>
    <cellStyle name="Normal 2 5 6" xfId="3510"/>
    <cellStyle name="Normal 2 5 7" xfId="3511"/>
    <cellStyle name="Normal 2 5 8" xfId="3512"/>
    <cellStyle name="Normal 2 5 9" xfId="3513"/>
    <cellStyle name="Normal 2 50" xfId="3514"/>
    <cellStyle name="Normal 2 51" xfId="3515"/>
    <cellStyle name="Normal 2 52" xfId="3516"/>
    <cellStyle name="Normal 2 53" xfId="1937"/>
    <cellStyle name="Normal 2 56" xfId="1938"/>
    <cellStyle name="Normal 2 6" xfId="1939"/>
    <cellStyle name="Normal 2 6 10" xfId="3517"/>
    <cellStyle name="Normal 2 6 11" xfId="3518"/>
    <cellStyle name="Normal 2 6 12" xfId="3519"/>
    <cellStyle name="Normal 2 6 13" xfId="3520"/>
    <cellStyle name="Normal 2 6 14" xfId="3521"/>
    <cellStyle name="Normal 2 6 15" xfId="3522"/>
    <cellStyle name="Normal 2 6 16" xfId="3523"/>
    <cellStyle name="Normal 2 6 17" xfId="3524"/>
    <cellStyle name="Normal 2 6 18" xfId="3525"/>
    <cellStyle name="Normal 2 6 2" xfId="1940"/>
    <cellStyle name="Normal 2 6 2 2" xfId="3526"/>
    <cellStyle name="Normal 2 6 3" xfId="1941"/>
    <cellStyle name="Normal 2 6 3 2" xfId="3527"/>
    <cellStyle name="Normal 2 6 4" xfId="1942"/>
    <cellStyle name="Normal 2 6 4 2" xfId="3528"/>
    <cellStyle name="Normal 2 6 5" xfId="1943"/>
    <cellStyle name="Normal 2 6 5 2" xfId="3529"/>
    <cellStyle name="Normal 2 6 6" xfId="1944"/>
    <cellStyle name="Normal 2 6 6 2" xfId="3530"/>
    <cellStyle name="Normal 2 6 7" xfId="3531"/>
    <cellStyle name="Normal 2 6 8" xfId="3532"/>
    <cellStyle name="Normal 2 6 9" xfId="3533"/>
    <cellStyle name="Normal 2 7" xfId="1945"/>
    <cellStyle name="Normal 2 7 2" xfId="1946"/>
    <cellStyle name="Normal 2 7 3" xfId="1947"/>
    <cellStyle name="Normal 2 7 4" xfId="1948"/>
    <cellStyle name="Normal 2 7 5" xfId="1949"/>
    <cellStyle name="Normal 2 7 5 2" xfId="3534"/>
    <cellStyle name="Normal 2 7 6" xfId="1950"/>
    <cellStyle name="Normal 2 8" xfId="1951"/>
    <cellStyle name="Normal 2 8 2" xfId="1952"/>
    <cellStyle name="Normal 2 8 3" xfId="1953"/>
    <cellStyle name="Normal 2 8 4" xfId="1954"/>
    <cellStyle name="Normal 2 8 5" xfId="1955"/>
    <cellStyle name="Normal 2 8 6" xfId="1956"/>
    <cellStyle name="Normal 2 9" xfId="1957"/>
    <cellStyle name="Normal 2 9 2" xfId="1958"/>
    <cellStyle name="Normal 2 9 3" xfId="1959"/>
    <cellStyle name="Normal 2 9 4" xfId="1960"/>
    <cellStyle name="Normal 2 9 5" xfId="1961"/>
    <cellStyle name="Normal 2 9 6" xfId="1962"/>
    <cellStyle name="Normal 2_01 Bagali to T-01" xfId="1963"/>
    <cellStyle name="Normal 20" xfId="1964"/>
    <cellStyle name="Normal 20 10" xfId="1965"/>
    <cellStyle name="Normal 20 10 2" xfId="5397"/>
    <cellStyle name="Normal 20 11" xfId="1966"/>
    <cellStyle name="Normal 20 11 2" xfId="5398"/>
    <cellStyle name="Normal 20 12" xfId="1967"/>
    <cellStyle name="Normal 20 12 2" xfId="5399"/>
    <cellStyle name="Normal 20 13" xfId="1968"/>
    <cellStyle name="Normal 20 13 2" xfId="5400"/>
    <cellStyle name="Normal 20 14" xfId="1969"/>
    <cellStyle name="Normal 20 14 2" xfId="5401"/>
    <cellStyle name="Normal 20 15" xfId="1970"/>
    <cellStyle name="Normal 20 15 2" xfId="5402"/>
    <cellStyle name="Normal 20 2" xfId="1971"/>
    <cellStyle name="Normal 20 2 2" xfId="1972"/>
    <cellStyle name="Normal 20 2 2 2" xfId="3536"/>
    <cellStyle name="Normal 20 2 3" xfId="1973"/>
    <cellStyle name="Normal 20 2 4" xfId="1974"/>
    <cellStyle name="Normal 20 2 5" xfId="1975"/>
    <cellStyle name="Normal 20 2 6" xfId="3535"/>
    <cellStyle name="Normal 20 3" xfId="1976"/>
    <cellStyle name="Normal 20 4" xfId="1977"/>
    <cellStyle name="Normal 20 5" xfId="1978"/>
    <cellStyle name="Normal 20 6" xfId="1979"/>
    <cellStyle name="Normal 20 7" xfId="1980"/>
    <cellStyle name="Normal 20 8" xfId="1981"/>
    <cellStyle name="Normal 20 8 2" xfId="1982"/>
    <cellStyle name="Normal 20 8 2 2" xfId="5404"/>
    <cellStyle name="Normal 20 8 3" xfId="1983"/>
    <cellStyle name="Normal 20 8 3 2" xfId="5405"/>
    <cellStyle name="Normal 20 8 4" xfId="1984"/>
    <cellStyle name="Normal 20 8 4 2" xfId="5406"/>
    <cellStyle name="Normal 20 8 5" xfId="1985"/>
    <cellStyle name="Normal 20 8 5 2" xfId="5407"/>
    <cellStyle name="Normal 20 8 6" xfId="5403"/>
    <cellStyle name="Normal 20 9" xfId="1986"/>
    <cellStyle name="Normal 20 9 2" xfId="5408"/>
    <cellStyle name="Normal 200" xfId="3537"/>
    <cellStyle name="Normal 201" xfId="3538"/>
    <cellStyle name="Normal 202" xfId="3539"/>
    <cellStyle name="Normal 203" xfId="3540"/>
    <cellStyle name="Normal 204" xfId="3541"/>
    <cellStyle name="Normal 205" xfId="3542"/>
    <cellStyle name="Normal 206" xfId="3543"/>
    <cellStyle name="Normal 207" xfId="3544"/>
    <cellStyle name="Normal 208" xfId="3545"/>
    <cellStyle name="Normal 21" xfId="1987"/>
    <cellStyle name="Normal 21 2" xfId="1988"/>
    <cellStyle name="Normal 21 3" xfId="1989"/>
    <cellStyle name="Normal 21 4" xfId="1990"/>
    <cellStyle name="Normal 21 5" xfId="1991"/>
    <cellStyle name="Normal 21 6" xfId="1992"/>
    <cellStyle name="Normal 21 7" xfId="1993"/>
    <cellStyle name="Normal 21 8" xfId="3546"/>
    <cellStyle name="Normal 22" xfId="1994"/>
    <cellStyle name="Normal 22 2" xfId="1995"/>
    <cellStyle name="Normal 22 3" xfId="1996"/>
    <cellStyle name="Normal 22 4" xfId="1997"/>
    <cellStyle name="Normal 22 4 2" xfId="3031"/>
    <cellStyle name="Normal 22 5" xfId="1998"/>
    <cellStyle name="Normal 22 6" xfId="1999"/>
    <cellStyle name="Normal 22 7" xfId="2000"/>
    <cellStyle name="Normal 22 8" xfId="3547"/>
    <cellStyle name="Normal 23" xfId="2001"/>
    <cellStyle name="Normal 23 2" xfId="2002"/>
    <cellStyle name="Normal 23 3" xfId="2003"/>
    <cellStyle name="Normal 23 4" xfId="2004"/>
    <cellStyle name="Normal 23 5" xfId="2005"/>
    <cellStyle name="Normal 23 6" xfId="2006"/>
    <cellStyle name="Normal 23 7" xfId="2007"/>
    <cellStyle name="Normal 23 8" xfId="3548"/>
    <cellStyle name="Normal 24" xfId="2008"/>
    <cellStyle name="Normal 24 2" xfId="2009"/>
    <cellStyle name="Normal 24 3" xfId="2010"/>
    <cellStyle name="Normal 24 4" xfId="2011"/>
    <cellStyle name="Normal 24 5" xfId="2012"/>
    <cellStyle name="Normal 24 6" xfId="2013"/>
    <cellStyle name="Normal 24 7" xfId="2014"/>
    <cellStyle name="Normal 24 8" xfId="3549"/>
    <cellStyle name="Normal 25" xfId="2015"/>
    <cellStyle name="Normal 25 10" xfId="2016"/>
    <cellStyle name="Normal 25 10 2" xfId="5409"/>
    <cellStyle name="Normal 25 2" xfId="2017"/>
    <cellStyle name="Normal 25 2 2" xfId="2018"/>
    <cellStyle name="Normal 25 2 3" xfId="2019"/>
    <cellStyle name="Normal 25 2 4" xfId="2020"/>
    <cellStyle name="Normal 25 2 5" xfId="2021"/>
    <cellStyle name="Normal 25 2 6" xfId="3550"/>
    <cellStyle name="Normal 25 3" xfId="2022"/>
    <cellStyle name="Normal 25 4" xfId="2023"/>
    <cellStyle name="Normal 25 5" xfId="2024"/>
    <cellStyle name="Normal 25 6" xfId="2025"/>
    <cellStyle name="Normal 25 7" xfId="2026"/>
    <cellStyle name="Normal 25 8" xfId="2027"/>
    <cellStyle name="Normal 25 8 2" xfId="5410"/>
    <cellStyle name="Normal 25 9" xfId="2028"/>
    <cellStyle name="Normal 25 9 2" xfId="5411"/>
    <cellStyle name="Normal 26" xfId="2029"/>
    <cellStyle name="Normal 26 10" xfId="2030"/>
    <cellStyle name="Normal 26 10 2" xfId="5412"/>
    <cellStyle name="Normal 26 11" xfId="2031"/>
    <cellStyle name="Normal 26 11 2" xfId="5413"/>
    <cellStyle name="Normal 26 12" xfId="3551"/>
    <cellStyle name="Normal 26 2" xfId="2032"/>
    <cellStyle name="Normal 26 2 10" xfId="3552"/>
    <cellStyle name="Normal 26 2 2" xfId="2033"/>
    <cellStyle name="Normal 26 2 2 2" xfId="2034"/>
    <cellStyle name="Normal 26 2 2 2 2" xfId="5415"/>
    <cellStyle name="Normal 26 2 2 3" xfId="2035"/>
    <cellStyle name="Normal 26 2 2 3 2" xfId="5416"/>
    <cellStyle name="Normal 26 2 2 4" xfId="2036"/>
    <cellStyle name="Normal 26 2 2 4 2" xfId="5417"/>
    <cellStyle name="Normal 26 2 2 5" xfId="2037"/>
    <cellStyle name="Normal 26 2 2 5 2" xfId="5418"/>
    <cellStyle name="Normal 26 2 2 6" xfId="2038"/>
    <cellStyle name="Normal 26 2 2 6 2" xfId="5419"/>
    <cellStyle name="Normal 26 2 2 7" xfId="2039"/>
    <cellStyle name="Normal 26 2 2 7 2" xfId="5420"/>
    <cellStyle name="Normal 26 2 2 8" xfId="5414"/>
    <cellStyle name="Normal 26 2 3" xfId="2040"/>
    <cellStyle name="Normal 26 2 3 2" xfId="2041"/>
    <cellStyle name="Normal 26 2 3 2 2" xfId="5422"/>
    <cellStyle name="Normal 26 2 3 3" xfId="2042"/>
    <cellStyle name="Normal 26 2 3 3 2" xfId="5423"/>
    <cellStyle name="Normal 26 2 3 4" xfId="2043"/>
    <cellStyle name="Normal 26 2 3 4 2" xfId="5424"/>
    <cellStyle name="Normal 26 2 3 5" xfId="2044"/>
    <cellStyle name="Normal 26 2 3 5 2" xfId="5425"/>
    <cellStyle name="Normal 26 2 3 6" xfId="5421"/>
    <cellStyle name="Normal 26 2 4" xfId="2045"/>
    <cellStyle name="Normal 26 2 4 2" xfId="5426"/>
    <cellStyle name="Normal 26 2 5" xfId="2046"/>
    <cellStyle name="Normal 26 2 5 2" xfId="5427"/>
    <cellStyle name="Normal 26 2 6" xfId="2047"/>
    <cellStyle name="Normal 26 2 6 2" xfId="5428"/>
    <cellStyle name="Normal 26 2 7" xfId="2048"/>
    <cellStyle name="Normal 26 2 7 2" xfId="5429"/>
    <cellStyle name="Normal 26 2 8" xfId="2049"/>
    <cellStyle name="Normal 26 2 8 2" xfId="5430"/>
    <cellStyle name="Normal 26 2 9" xfId="2050"/>
    <cellStyle name="Normal 26 2 9 2" xfId="5431"/>
    <cellStyle name="Normal 26 3" xfId="2051"/>
    <cellStyle name="Normal 26 3 10" xfId="3553"/>
    <cellStyle name="Normal 26 3 2" xfId="2052"/>
    <cellStyle name="Normal 26 3 2 2" xfId="2053"/>
    <cellStyle name="Normal 26 3 2 2 2" xfId="5433"/>
    <cellStyle name="Normal 26 3 2 3" xfId="2054"/>
    <cellStyle name="Normal 26 3 2 3 2" xfId="5434"/>
    <cellStyle name="Normal 26 3 2 4" xfId="2055"/>
    <cellStyle name="Normal 26 3 2 4 2" xfId="5435"/>
    <cellStyle name="Normal 26 3 2 5" xfId="2056"/>
    <cellStyle name="Normal 26 3 2 5 2" xfId="5436"/>
    <cellStyle name="Normal 26 3 2 6" xfId="2057"/>
    <cellStyle name="Normal 26 3 2 6 2" xfId="5437"/>
    <cellStyle name="Normal 26 3 2 7" xfId="2058"/>
    <cellStyle name="Normal 26 3 2 7 2" xfId="5438"/>
    <cellStyle name="Normal 26 3 2 8" xfId="5432"/>
    <cellStyle name="Normal 26 3 3" xfId="2059"/>
    <cellStyle name="Normal 26 3 3 2" xfId="2060"/>
    <cellStyle name="Normal 26 3 3 2 2" xfId="5440"/>
    <cellStyle name="Normal 26 3 3 3" xfId="2061"/>
    <cellStyle name="Normal 26 3 3 3 2" xfId="5441"/>
    <cellStyle name="Normal 26 3 3 4" xfId="2062"/>
    <cellStyle name="Normal 26 3 3 4 2" xfId="5442"/>
    <cellStyle name="Normal 26 3 3 5" xfId="2063"/>
    <cellStyle name="Normal 26 3 3 5 2" xfId="5443"/>
    <cellStyle name="Normal 26 3 3 6" xfId="5439"/>
    <cellStyle name="Normal 26 3 4" xfId="2064"/>
    <cellStyle name="Normal 26 3 4 2" xfId="5444"/>
    <cellStyle name="Normal 26 3 5" xfId="2065"/>
    <cellStyle name="Normal 26 3 5 2" xfId="5445"/>
    <cellStyle name="Normal 26 3 6" xfId="2066"/>
    <cellStyle name="Normal 26 3 6 2" xfId="5446"/>
    <cellStyle name="Normal 26 3 7" xfId="2067"/>
    <cellStyle name="Normal 26 3 7 2" xfId="5447"/>
    <cellStyle name="Normal 26 3 8" xfId="2068"/>
    <cellStyle name="Normal 26 3 8 2" xfId="5448"/>
    <cellStyle name="Normal 26 3 9" xfId="2069"/>
    <cellStyle name="Normal 26 3 9 2" xfId="5449"/>
    <cellStyle name="Normal 26 4" xfId="2070"/>
    <cellStyle name="Normal 26 4 2" xfId="2071"/>
    <cellStyle name="Normal 26 4 2 2" xfId="5450"/>
    <cellStyle name="Normal 26 4 3" xfId="2072"/>
    <cellStyle name="Normal 26 4 3 2" xfId="5451"/>
    <cellStyle name="Normal 26 4 4" xfId="2073"/>
    <cellStyle name="Normal 26 4 4 2" xfId="5452"/>
    <cellStyle name="Normal 26 4 5" xfId="2074"/>
    <cellStyle name="Normal 26 4 5 2" xfId="5453"/>
    <cellStyle name="Normal 26 4 6" xfId="2075"/>
    <cellStyle name="Normal 26 4 6 2" xfId="5454"/>
    <cellStyle name="Normal 26 4 7" xfId="2076"/>
    <cellStyle name="Normal 26 4 7 2" xfId="5455"/>
    <cellStyle name="Normal 26 4 8" xfId="3554"/>
    <cellStyle name="Normal 26 5" xfId="2077"/>
    <cellStyle name="Normal 26 5 2" xfId="2078"/>
    <cellStyle name="Normal 26 5 2 2" xfId="5456"/>
    <cellStyle name="Normal 26 5 3" xfId="2079"/>
    <cellStyle name="Normal 26 5 3 2" xfId="5457"/>
    <cellStyle name="Normal 26 5 4" xfId="2080"/>
    <cellStyle name="Normal 26 5 4 2" xfId="5458"/>
    <cellStyle name="Normal 26 5 5" xfId="2081"/>
    <cellStyle name="Normal 26 5 5 2" xfId="5459"/>
    <cellStyle name="Normal 26 6" xfId="2082"/>
    <cellStyle name="Normal 26 7" xfId="2083"/>
    <cellStyle name="Normal 26 8" xfId="2084"/>
    <cellStyle name="Normal 26 8 2" xfId="5460"/>
    <cellStyle name="Normal 26 9" xfId="2085"/>
    <cellStyle name="Normal 26 9 2" xfId="5461"/>
    <cellStyle name="Normal 27" xfId="2086"/>
    <cellStyle name="Normal 27 2" xfId="2087"/>
    <cellStyle name="Normal 27 2 2" xfId="2088"/>
    <cellStyle name="Normal 27 2 2 2" xfId="2089"/>
    <cellStyle name="Normal 27 2 2 2 2" xfId="5463"/>
    <cellStyle name="Normal 27 2 2 3" xfId="2090"/>
    <cellStyle name="Normal 27 2 2 3 2" xfId="5464"/>
    <cellStyle name="Normal 27 2 2 4" xfId="2091"/>
    <cellStyle name="Normal 27 2 2 4 2" xfId="5465"/>
    <cellStyle name="Normal 27 2 2 5" xfId="2092"/>
    <cellStyle name="Normal 27 2 2 5 2" xfId="5466"/>
    <cellStyle name="Normal 27 2 2 6" xfId="2093"/>
    <cellStyle name="Normal 27 2 2 6 2" xfId="5467"/>
    <cellStyle name="Normal 27 2 2 7" xfId="2094"/>
    <cellStyle name="Normal 27 2 2 7 2" xfId="5468"/>
    <cellStyle name="Normal 27 2 2 8" xfId="5462"/>
    <cellStyle name="Normal 27 2 3" xfId="2095"/>
    <cellStyle name="Normal 27 2 3 2" xfId="2096"/>
    <cellStyle name="Normal 27 2 3 2 2" xfId="5470"/>
    <cellStyle name="Normal 27 2 3 3" xfId="2097"/>
    <cellStyle name="Normal 27 2 3 3 2" xfId="5471"/>
    <cellStyle name="Normal 27 2 3 4" xfId="2098"/>
    <cellStyle name="Normal 27 2 3 4 2" xfId="5472"/>
    <cellStyle name="Normal 27 2 3 5" xfId="2099"/>
    <cellStyle name="Normal 27 2 3 5 2" xfId="5473"/>
    <cellStyle name="Normal 27 2 3 6" xfId="5469"/>
    <cellStyle name="Normal 27 2 4" xfId="2100"/>
    <cellStyle name="Normal 27 2 4 2" xfId="5474"/>
    <cellStyle name="Normal 27 2 5" xfId="2101"/>
    <cellStyle name="Normal 27 2 5 2" xfId="5475"/>
    <cellStyle name="Normal 27 2 6" xfId="2102"/>
    <cellStyle name="Normal 27 2 6 2" xfId="5476"/>
    <cellStyle name="Normal 27 2 7" xfId="2103"/>
    <cellStyle name="Normal 27 2 7 2" xfId="5477"/>
    <cellStyle name="Normal 27 2 8" xfId="2104"/>
    <cellStyle name="Normal 27 2 8 2" xfId="5478"/>
    <cellStyle name="Normal 27 2 9" xfId="2105"/>
    <cellStyle name="Normal 27 2 9 2" xfId="5479"/>
    <cellStyle name="Normal 27 3" xfId="2106"/>
    <cellStyle name="Normal 27 4" xfId="2107"/>
    <cellStyle name="Normal 27 5" xfId="2108"/>
    <cellStyle name="Normal 27 6" xfId="2109"/>
    <cellStyle name="Normal 27 7" xfId="2110"/>
    <cellStyle name="Normal 27 8" xfId="3555"/>
    <cellStyle name="Normal 28" xfId="2111"/>
    <cellStyle name="Normal 28 2" xfId="2112"/>
    <cellStyle name="Normal 28 3" xfId="2113"/>
    <cellStyle name="Normal 28 4" xfId="2114"/>
    <cellStyle name="Normal 28 5" xfId="2115"/>
    <cellStyle name="Normal 28 6" xfId="2116"/>
    <cellStyle name="Normal 28 7" xfId="2117"/>
    <cellStyle name="Normal 28 8" xfId="3556"/>
    <cellStyle name="Normal 29" xfId="2118"/>
    <cellStyle name="Normal 29 2" xfId="2119"/>
    <cellStyle name="Normal 29 3" xfId="2120"/>
    <cellStyle name="Normal 29 4" xfId="2121"/>
    <cellStyle name="Normal 29 5" xfId="2122"/>
    <cellStyle name="Normal 29 6" xfId="2123"/>
    <cellStyle name="Normal 29 7" xfId="2124"/>
    <cellStyle name="Normal 3" xfId="2125"/>
    <cellStyle name="Normal 3 10" xfId="2126"/>
    <cellStyle name="Normal 3 10 2" xfId="3557"/>
    <cellStyle name="Normal 3 11" xfId="2127"/>
    <cellStyle name="Normal 3 11 2" xfId="3558"/>
    <cellStyle name="Normal 3 12" xfId="2128"/>
    <cellStyle name="Normal 3 12 2" xfId="3559"/>
    <cellStyle name="Normal 3 13" xfId="2129"/>
    <cellStyle name="Normal 3 13 2" xfId="3560"/>
    <cellStyle name="Normal 3 14" xfId="2130"/>
    <cellStyle name="Normal 3 14 2" xfId="3561"/>
    <cellStyle name="Normal 3 15" xfId="2131"/>
    <cellStyle name="Normal 3 15 2" xfId="3562"/>
    <cellStyle name="Normal 3 16" xfId="2132"/>
    <cellStyle name="Normal 3 16 2" xfId="3563"/>
    <cellStyle name="Normal 3 17" xfId="2133"/>
    <cellStyle name="Normal 3 17 2" xfId="3564"/>
    <cellStyle name="Normal 3 18" xfId="2134"/>
    <cellStyle name="Normal 3 18 2" xfId="3565"/>
    <cellStyle name="Normal 3 19" xfId="2135"/>
    <cellStyle name="Normal 3 19 2" xfId="3566"/>
    <cellStyle name="Normal 3 2" xfId="2136"/>
    <cellStyle name="Normal 3 2 10" xfId="2137"/>
    <cellStyle name="Normal 3 2 10 2" xfId="5480"/>
    <cellStyle name="Normal 3 2 11" xfId="2138"/>
    <cellStyle name="Normal 3 2 11 2" xfId="5481"/>
    <cellStyle name="Normal 3 2 12" xfId="2139"/>
    <cellStyle name="Normal 3 2 12 2" xfId="5482"/>
    <cellStyle name="Normal 3 2 13" xfId="2140"/>
    <cellStyle name="Normal 3 2 13 2" xfId="5483"/>
    <cellStyle name="Normal 3 2 14" xfId="2141"/>
    <cellStyle name="Normal 3 2 14 2" xfId="5484"/>
    <cellStyle name="Normal 3 2 2" xfId="2142"/>
    <cellStyle name="Normal 3 2 2 10" xfId="2143"/>
    <cellStyle name="Normal 3 2 2 10 2" xfId="5485"/>
    <cellStyle name="Normal 3 2 2 11" xfId="3567"/>
    <cellStyle name="Normal 3 2 2 2" xfId="2144"/>
    <cellStyle name="Normal 3 2 2 2 10" xfId="3568"/>
    <cellStyle name="Normal 3 2 2 2 2" xfId="2145"/>
    <cellStyle name="Normal 3 2 2 2 2 2" xfId="2146"/>
    <cellStyle name="Normal 3 2 2 2 2 2 2" xfId="5487"/>
    <cellStyle name="Normal 3 2 2 2 2 3" xfId="2147"/>
    <cellStyle name="Normal 3 2 2 2 2 3 2" xfId="5488"/>
    <cellStyle name="Normal 3 2 2 2 2 4" xfId="2148"/>
    <cellStyle name="Normal 3 2 2 2 2 4 2" xfId="5489"/>
    <cellStyle name="Normal 3 2 2 2 2 5" xfId="2149"/>
    <cellStyle name="Normal 3 2 2 2 2 5 2" xfId="5490"/>
    <cellStyle name="Normal 3 2 2 2 2 6" xfId="2150"/>
    <cellStyle name="Normal 3 2 2 2 2 6 2" xfId="5491"/>
    <cellStyle name="Normal 3 2 2 2 2 7" xfId="2151"/>
    <cellStyle name="Normal 3 2 2 2 2 7 2" xfId="5492"/>
    <cellStyle name="Normal 3 2 2 2 2 8" xfId="5486"/>
    <cellStyle name="Normal 3 2 2 2 3" xfId="2152"/>
    <cellStyle name="Normal 3 2 2 2 3 2" xfId="2153"/>
    <cellStyle name="Normal 3 2 2 2 3 2 2" xfId="5494"/>
    <cellStyle name="Normal 3 2 2 2 3 3" xfId="2154"/>
    <cellStyle name="Normal 3 2 2 2 3 3 2" xfId="5495"/>
    <cellStyle name="Normal 3 2 2 2 3 4" xfId="2155"/>
    <cellStyle name="Normal 3 2 2 2 3 4 2" xfId="5496"/>
    <cellStyle name="Normal 3 2 2 2 3 5" xfId="2156"/>
    <cellStyle name="Normal 3 2 2 2 3 5 2" xfId="5497"/>
    <cellStyle name="Normal 3 2 2 2 3 6" xfId="5493"/>
    <cellStyle name="Normal 3 2 2 2 4" xfId="2157"/>
    <cellStyle name="Normal 3 2 2 2 4 2" xfId="5498"/>
    <cellStyle name="Normal 3 2 2 2 5" xfId="2158"/>
    <cellStyle name="Normal 3 2 2 2 5 2" xfId="5499"/>
    <cellStyle name="Normal 3 2 2 2 6" xfId="2159"/>
    <cellStyle name="Normal 3 2 2 2 6 2" xfId="5500"/>
    <cellStyle name="Normal 3 2 2 2 7" xfId="2160"/>
    <cellStyle name="Normal 3 2 2 2 7 2" xfId="5501"/>
    <cellStyle name="Normal 3 2 2 2 8" xfId="2161"/>
    <cellStyle name="Normal 3 2 2 2 8 2" xfId="5502"/>
    <cellStyle name="Normal 3 2 2 2 9" xfId="2162"/>
    <cellStyle name="Normal 3 2 2 2 9 2" xfId="5503"/>
    <cellStyle name="Normal 3 2 2 3" xfId="2163"/>
    <cellStyle name="Normal 3 2 2 3 2" xfId="2164"/>
    <cellStyle name="Normal 3 2 2 3 2 2" xfId="5505"/>
    <cellStyle name="Normal 3 2 2 3 3" xfId="2165"/>
    <cellStyle name="Normal 3 2 2 3 3 2" xfId="5506"/>
    <cellStyle name="Normal 3 2 2 3 4" xfId="2166"/>
    <cellStyle name="Normal 3 2 2 3 4 2" xfId="5507"/>
    <cellStyle name="Normal 3 2 2 3 5" xfId="2167"/>
    <cellStyle name="Normal 3 2 2 3 5 2" xfId="5508"/>
    <cellStyle name="Normal 3 2 2 3 6" xfId="2168"/>
    <cellStyle name="Normal 3 2 2 3 6 2" xfId="5509"/>
    <cellStyle name="Normal 3 2 2 3 7" xfId="2169"/>
    <cellStyle name="Normal 3 2 2 3 7 2" xfId="5510"/>
    <cellStyle name="Normal 3 2 2 3 8" xfId="5504"/>
    <cellStyle name="Normal 3 2 2 4" xfId="2170"/>
    <cellStyle name="Normal 3 2 2 4 2" xfId="2171"/>
    <cellStyle name="Normal 3 2 2 4 2 2" xfId="5512"/>
    <cellStyle name="Normal 3 2 2 4 3" xfId="2172"/>
    <cellStyle name="Normal 3 2 2 4 3 2" xfId="5513"/>
    <cellStyle name="Normal 3 2 2 4 4" xfId="2173"/>
    <cellStyle name="Normal 3 2 2 4 4 2" xfId="5514"/>
    <cellStyle name="Normal 3 2 2 4 5" xfId="2174"/>
    <cellStyle name="Normal 3 2 2 4 5 2" xfId="5515"/>
    <cellStyle name="Normal 3 2 2 4 6" xfId="5511"/>
    <cellStyle name="Normal 3 2 2 5" xfId="2175"/>
    <cellStyle name="Normal 3 2 2 5 2" xfId="5516"/>
    <cellStyle name="Normal 3 2 2 6" xfId="2176"/>
    <cellStyle name="Normal 3 2 2 6 2" xfId="5517"/>
    <cellStyle name="Normal 3 2 2 7" xfId="2177"/>
    <cellStyle name="Normal 3 2 2 7 2" xfId="5518"/>
    <cellStyle name="Normal 3 2 2 8" xfId="2178"/>
    <cellStyle name="Normal 3 2 2 8 2" xfId="5519"/>
    <cellStyle name="Normal 3 2 2 9" xfId="2179"/>
    <cellStyle name="Normal 3 2 2 9 2" xfId="5520"/>
    <cellStyle name="Normal 3 2 3" xfId="2180"/>
    <cellStyle name="Normal 3 2 3 10" xfId="2181"/>
    <cellStyle name="Normal 3 2 3 10 2" xfId="5522"/>
    <cellStyle name="Normal 3 2 3 11" xfId="5521"/>
    <cellStyle name="Normal 3 2 3 2" xfId="2182"/>
    <cellStyle name="Normal 3 2 3 2 10" xfId="5523"/>
    <cellStyle name="Normal 3 2 3 2 2" xfId="2183"/>
    <cellStyle name="Normal 3 2 3 2 2 2" xfId="2184"/>
    <cellStyle name="Normal 3 2 3 2 2 2 2" xfId="5525"/>
    <cellStyle name="Normal 3 2 3 2 2 3" xfId="2185"/>
    <cellStyle name="Normal 3 2 3 2 2 3 2" xfId="5526"/>
    <cellStyle name="Normal 3 2 3 2 2 4" xfId="2186"/>
    <cellStyle name="Normal 3 2 3 2 2 4 2" xfId="5527"/>
    <cellStyle name="Normal 3 2 3 2 2 5" xfId="2187"/>
    <cellStyle name="Normal 3 2 3 2 2 5 2" xfId="5528"/>
    <cellStyle name="Normal 3 2 3 2 2 6" xfId="2188"/>
    <cellStyle name="Normal 3 2 3 2 2 6 2" xfId="5529"/>
    <cellStyle name="Normal 3 2 3 2 2 7" xfId="2189"/>
    <cellStyle name="Normal 3 2 3 2 2 7 2" xfId="5530"/>
    <cellStyle name="Normal 3 2 3 2 2 8" xfId="5524"/>
    <cellStyle name="Normal 3 2 3 2 3" xfId="2190"/>
    <cellStyle name="Normal 3 2 3 2 3 2" xfId="2191"/>
    <cellStyle name="Normal 3 2 3 2 3 2 2" xfId="5532"/>
    <cellStyle name="Normal 3 2 3 2 3 3" xfId="2192"/>
    <cellStyle name="Normal 3 2 3 2 3 3 2" xfId="5533"/>
    <cellStyle name="Normal 3 2 3 2 3 4" xfId="2193"/>
    <cellStyle name="Normal 3 2 3 2 3 4 2" xfId="5534"/>
    <cellStyle name="Normal 3 2 3 2 3 5" xfId="2194"/>
    <cellStyle name="Normal 3 2 3 2 3 5 2" xfId="5535"/>
    <cellStyle name="Normal 3 2 3 2 3 6" xfId="5531"/>
    <cellStyle name="Normal 3 2 3 2 4" xfId="2195"/>
    <cellStyle name="Normal 3 2 3 2 4 2" xfId="5536"/>
    <cellStyle name="Normal 3 2 3 2 5" xfId="2196"/>
    <cellStyle name="Normal 3 2 3 2 5 2" xfId="5537"/>
    <cellStyle name="Normal 3 2 3 2 6" xfId="2197"/>
    <cellStyle name="Normal 3 2 3 2 6 2" xfId="5538"/>
    <cellStyle name="Normal 3 2 3 2 7" xfId="2198"/>
    <cellStyle name="Normal 3 2 3 2 7 2" xfId="5539"/>
    <cellStyle name="Normal 3 2 3 2 8" xfId="2199"/>
    <cellStyle name="Normal 3 2 3 2 8 2" xfId="5540"/>
    <cellStyle name="Normal 3 2 3 2 9" xfId="2200"/>
    <cellStyle name="Normal 3 2 3 2 9 2" xfId="5541"/>
    <cellStyle name="Normal 3 2 3 3" xfId="2201"/>
    <cellStyle name="Normal 3 2 3 3 2" xfId="2202"/>
    <cellStyle name="Normal 3 2 3 3 2 2" xfId="5543"/>
    <cellStyle name="Normal 3 2 3 3 3" xfId="2203"/>
    <cellStyle name="Normal 3 2 3 3 3 2" xfId="5544"/>
    <cellStyle name="Normal 3 2 3 3 4" xfId="2204"/>
    <cellStyle name="Normal 3 2 3 3 4 2" xfId="5545"/>
    <cellStyle name="Normal 3 2 3 3 5" xfId="2205"/>
    <cellStyle name="Normal 3 2 3 3 5 2" xfId="5546"/>
    <cellStyle name="Normal 3 2 3 3 6" xfId="2206"/>
    <cellStyle name="Normal 3 2 3 3 6 2" xfId="5547"/>
    <cellStyle name="Normal 3 2 3 3 7" xfId="2207"/>
    <cellStyle name="Normal 3 2 3 3 7 2" xfId="5548"/>
    <cellStyle name="Normal 3 2 3 3 8" xfId="5542"/>
    <cellStyle name="Normal 3 2 3 4" xfId="2208"/>
    <cellStyle name="Normal 3 2 3 4 2" xfId="2209"/>
    <cellStyle name="Normal 3 2 3 4 2 2" xfId="5550"/>
    <cellStyle name="Normal 3 2 3 4 3" xfId="2210"/>
    <cellStyle name="Normal 3 2 3 4 3 2" xfId="5551"/>
    <cellStyle name="Normal 3 2 3 4 4" xfId="2211"/>
    <cellStyle name="Normal 3 2 3 4 4 2" xfId="5552"/>
    <cellStyle name="Normal 3 2 3 4 5" xfId="2212"/>
    <cellStyle name="Normal 3 2 3 4 5 2" xfId="5553"/>
    <cellStyle name="Normal 3 2 3 4 6" xfId="5549"/>
    <cellStyle name="Normal 3 2 3 5" xfId="2213"/>
    <cellStyle name="Normal 3 2 3 5 2" xfId="5554"/>
    <cellStyle name="Normal 3 2 3 6" xfId="2214"/>
    <cellStyle name="Normal 3 2 3 6 2" xfId="5555"/>
    <cellStyle name="Normal 3 2 3 7" xfId="2215"/>
    <cellStyle name="Normal 3 2 3 7 2" xfId="5556"/>
    <cellStyle name="Normal 3 2 3 8" xfId="2216"/>
    <cellStyle name="Normal 3 2 3 8 2" xfId="5557"/>
    <cellStyle name="Normal 3 2 3 9" xfId="2217"/>
    <cellStyle name="Normal 3 2 3 9 2" xfId="5558"/>
    <cellStyle name="Normal 3 2 4" xfId="2218"/>
    <cellStyle name="Normal 3 2 4 10" xfId="2219"/>
    <cellStyle name="Normal 3 2 4 10 2" xfId="5560"/>
    <cellStyle name="Normal 3 2 4 11" xfId="5559"/>
    <cellStyle name="Normal 3 2 4 2" xfId="2220"/>
    <cellStyle name="Normal 3 2 4 2 10" xfId="5561"/>
    <cellStyle name="Normal 3 2 4 2 2" xfId="2221"/>
    <cellStyle name="Normal 3 2 4 2 2 2" xfId="2222"/>
    <cellStyle name="Normal 3 2 4 2 2 2 2" xfId="5563"/>
    <cellStyle name="Normal 3 2 4 2 2 3" xfId="2223"/>
    <cellStyle name="Normal 3 2 4 2 2 3 2" xfId="5564"/>
    <cellStyle name="Normal 3 2 4 2 2 4" xfId="2224"/>
    <cellStyle name="Normal 3 2 4 2 2 4 2" xfId="5565"/>
    <cellStyle name="Normal 3 2 4 2 2 5" xfId="2225"/>
    <cellStyle name="Normal 3 2 4 2 2 5 2" xfId="5566"/>
    <cellStyle name="Normal 3 2 4 2 2 6" xfId="2226"/>
    <cellStyle name="Normal 3 2 4 2 2 6 2" xfId="5567"/>
    <cellStyle name="Normal 3 2 4 2 2 7" xfId="2227"/>
    <cellStyle name="Normal 3 2 4 2 2 7 2" xfId="5568"/>
    <cellStyle name="Normal 3 2 4 2 2 8" xfId="5562"/>
    <cellStyle name="Normal 3 2 4 2 3" xfId="2228"/>
    <cellStyle name="Normal 3 2 4 2 3 2" xfId="2229"/>
    <cellStyle name="Normal 3 2 4 2 3 2 2" xfId="5570"/>
    <cellStyle name="Normal 3 2 4 2 3 3" xfId="2230"/>
    <cellStyle name="Normal 3 2 4 2 3 3 2" xfId="5571"/>
    <cellStyle name="Normal 3 2 4 2 3 4" xfId="2231"/>
    <cellStyle name="Normal 3 2 4 2 3 4 2" xfId="5572"/>
    <cellStyle name="Normal 3 2 4 2 3 5" xfId="2232"/>
    <cellStyle name="Normal 3 2 4 2 3 5 2" xfId="5573"/>
    <cellStyle name="Normal 3 2 4 2 3 6" xfId="5569"/>
    <cellStyle name="Normal 3 2 4 2 4" xfId="2233"/>
    <cellStyle name="Normal 3 2 4 2 4 2" xfId="5574"/>
    <cellStyle name="Normal 3 2 4 2 5" xfId="2234"/>
    <cellStyle name="Normal 3 2 4 2 5 2" xfId="5575"/>
    <cellStyle name="Normal 3 2 4 2 6" xfId="2235"/>
    <cellStyle name="Normal 3 2 4 2 6 2" xfId="5576"/>
    <cellStyle name="Normal 3 2 4 2 7" xfId="2236"/>
    <cellStyle name="Normal 3 2 4 2 7 2" xfId="5577"/>
    <cellStyle name="Normal 3 2 4 2 8" xfId="2237"/>
    <cellStyle name="Normal 3 2 4 2 8 2" xfId="5578"/>
    <cellStyle name="Normal 3 2 4 2 9" xfId="2238"/>
    <cellStyle name="Normal 3 2 4 2 9 2" xfId="5579"/>
    <cellStyle name="Normal 3 2 4 3" xfId="2239"/>
    <cellStyle name="Normal 3 2 4 3 2" xfId="2240"/>
    <cellStyle name="Normal 3 2 4 3 2 2" xfId="5581"/>
    <cellStyle name="Normal 3 2 4 3 3" xfId="2241"/>
    <cellStyle name="Normal 3 2 4 3 3 2" xfId="5582"/>
    <cellStyle name="Normal 3 2 4 3 4" xfId="2242"/>
    <cellStyle name="Normal 3 2 4 3 4 2" xfId="5583"/>
    <cellStyle name="Normal 3 2 4 3 5" xfId="2243"/>
    <cellStyle name="Normal 3 2 4 3 5 2" xfId="5584"/>
    <cellStyle name="Normal 3 2 4 3 6" xfId="2244"/>
    <cellStyle name="Normal 3 2 4 3 6 2" xfId="5585"/>
    <cellStyle name="Normal 3 2 4 3 7" xfId="2245"/>
    <cellStyle name="Normal 3 2 4 3 7 2" xfId="5586"/>
    <cellStyle name="Normal 3 2 4 3 8" xfId="5580"/>
    <cellStyle name="Normal 3 2 4 4" xfId="2246"/>
    <cellStyle name="Normal 3 2 4 4 2" xfId="2247"/>
    <cellStyle name="Normal 3 2 4 4 2 2" xfId="5588"/>
    <cellStyle name="Normal 3 2 4 4 3" xfId="2248"/>
    <cellStyle name="Normal 3 2 4 4 3 2" xfId="5589"/>
    <cellStyle name="Normal 3 2 4 4 4" xfId="2249"/>
    <cellStyle name="Normal 3 2 4 4 4 2" xfId="5590"/>
    <cellStyle name="Normal 3 2 4 4 5" xfId="2250"/>
    <cellStyle name="Normal 3 2 4 4 5 2" xfId="5591"/>
    <cellStyle name="Normal 3 2 4 4 6" xfId="5587"/>
    <cellStyle name="Normal 3 2 4 5" xfId="2251"/>
    <cellStyle name="Normal 3 2 4 5 2" xfId="5592"/>
    <cellStyle name="Normal 3 2 4 6" xfId="2252"/>
    <cellStyle name="Normal 3 2 4 6 2" xfId="5593"/>
    <cellStyle name="Normal 3 2 4 7" xfId="2253"/>
    <cellStyle name="Normal 3 2 4 7 2" xfId="5594"/>
    <cellStyle name="Normal 3 2 4 8" xfId="2254"/>
    <cellStyle name="Normal 3 2 4 8 2" xfId="5595"/>
    <cellStyle name="Normal 3 2 4 9" xfId="2255"/>
    <cellStyle name="Normal 3 2 4 9 2" xfId="5596"/>
    <cellStyle name="Normal 3 2 5" xfId="2256"/>
    <cellStyle name="Normal 3 2 5 10" xfId="5597"/>
    <cellStyle name="Normal 3 2 5 2" xfId="2257"/>
    <cellStyle name="Normal 3 2 5 2 2" xfId="2258"/>
    <cellStyle name="Normal 3 2 5 2 2 2" xfId="5599"/>
    <cellStyle name="Normal 3 2 5 2 3" xfId="2259"/>
    <cellStyle name="Normal 3 2 5 2 3 2" xfId="5600"/>
    <cellStyle name="Normal 3 2 5 2 4" xfId="2260"/>
    <cellStyle name="Normal 3 2 5 2 4 2" xfId="5601"/>
    <cellStyle name="Normal 3 2 5 2 5" xfId="2261"/>
    <cellStyle name="Normal 3 2 5 2 5 2" xfId="5602"/>
    <cellStyle name="Normal 3 2 5 2 6" xfId="2262"/>
    <cellStyle name="Normal 3 2 5 2 6 2" xfId="5603"/>
    <cellStyle name="Normal 3 2 5 2 7" xfId="2263"/>
    <cellStyle name="Normal 3 2 5 2 7 2" xfId="5604"/>
    <cellStyle name="Normal 3 2 5 2 8" xfId="5598"/>
    <cellStyle name="Normal 3 2 5 3" xfId="2264"/>
    <cellStyle name="Normal 3 2 5 3 2" xfId="2265"/>
    <cellStyle name="Normal 3 2 5 3 2 2" xfId="5606"/>
    <cellStyle name="Normal 3 2 5 3 3" xfId="2266"/>
    <cellStyle name="Normal 3 2 5 3 3 2" xfId="5607"/>
    <cellStyle name="Normal 3 2 5 3 4" xfId="2267"/>
    <cellStyle name="Normal 3 2 5 3 4 2" xfId="5608"/>
    <cellStyle name="Normal 3 2 5 3 5" xfId="2268"/>
    <cellStyle name="Normal 3 2 5 3 5 2" xfId="5609"/>
    <cellStyle name="Normal 3 2 5 3 6" xfId="5605"/>
    <cellStyle name="Normal 3 2 5 4" xfId="2269"/>
    <cellStyle name="Normal 3 2 5 4 2" xfId="5610"/>
    <cellStyle name="Normal 3 2 5 5" xfId="2270"/>
    <cellStyle name="Normal 3 2 5 5 2" xfId="5611"/>
    <cellStyle name="Normal 3 2 5 6" xfId="2271"/>
    <cellStyle name="Normal 3 2 5 6 2" xfId="5612"/>
    <cellStyle name="Normal 3 2 5 7" xfId="2272"/>
    <cellStyle name="Normal 3 2 5 7 2" xfId="5613"/>
    <cellStyle name="Normal 3 2 5 8" xfId="2273"/>
    <cellStyle name="Normal 3 2 5 8 2" xfId="5614"/>
    <cellStyle name="Normal 3 2 5 9" xfId="2274"/>
    <cellStyle name="Normal 3 2 5 9 2" xfId="5615"/>
    <cellStyle name="Normal 3 2 6" xfId="2275"/>
    <cellStyle name="Normal 3 2 7" xfId="2276"/>
    <cellStyle name="Normal 3 2 7 2" xfId="2277"/>
    <cellStyle name="Normal 3 2 7 2 2" xfId="5617"/>
    <cellStyle name="Normal 3 2 7 3" xfId="2278"/>
    <cellStyle name="Normal 3 2 7 3 2" xfId="5618"/>
    <cellStyle name="Normal 3 2 7 4" xfId="2279"/>
    <cellStyle name="Normal 3 2 7 4 2" xfId="5619"/>
    <cellStyle name="Normal 3 2 7 5" xfId="2280"/>
    <cellStyle name="Normal 3 2 7 5 2" xfId="5620"/>
    <cellStyle name="Normal 3 2 7 6" xfId="2281"/>
    <cellStyle name="Normal 3 2 7 6 2" xfId="5621"/>
    <cellStyle name="Normal 3 2 7 7" xfId="2282"/>
    <cellStyle name="Normal 3 2 7 7 2" xfId="5622"/>
    <cellStyle name="Normal 3 2 7 8" xfId="5616"/>
    <cellStyle name="Normal 3 2 8" xfId="2283"/>
    <cellStyle name="Normal 3 2 8 2" xfId="2284"/>
    <cellStyle name="Normal 3 2 8 2 2" xfId="5624"/>
    <cellStyle name="Normal 3 2 8 3" xfId="2285"/>
    <cellStyle name="Normal 3 2 8 3 2" xfId="5625"/>
    <cellStyle name="Normal 3 2 8 4" xfId="2286"/>
    <cellStyle name="Normal 3 2 8 4 2" xfId="5626"/>
    <cellStyle name="Normal 3 2 8 5" xfId="2287"/>
    <cellStyle name="Normal 3 2 8 5 2" xfId="5627"/>
    <cellStyle name="Normal 3 2 8 6" xfId="5623"/>
    <cellStyle name="Normal 3 2 9" xfId="2288"/>
    <cellStyle name="Normal 3 2 9 2" xfId="5628"/>
    <cellStyle name="Normal 3 20" xfId="2289"/>
    <cellStyle name="Normal 3 20 2" xfId="3569"/>
    <cellStyle name="Normal 3 21" xfId="2290"/>
    <cellStyle name="Normal 3 21 2" xfId="3570"/>
    <cellStyle name="Normal 3 22" xfId="2291"/>
    <cellStyle name="Normal 3 22 2" xfId="3571"/>
    <cellStyle name="Normal 3 23" xfId="2292"/>
    <cellStyle name="Normal 3 23 2" xfId="3572"/>
    <cellStyle name="Normal 3 24" xfId="2293"/>
    <cellStyle name="Normal 3 24 2" xfId="3573"/>
    <cellStyle name="Normal 3 25" xfId="2294"/>
    <cellStyle name="Normal 3 26" xfId="2295"/>
    <cellStyle name="Normal 3 27" xfId="2296"/>
    <cellStyle name="Normal 3 28" xfId="2297"/>
    <cellStyle name="Normal 3 28 2" xfId="3574"/>
    <cellStyle name="Normal 3 29" xfId="2298"/>
    <cellStyle name="Normal 3 29 2" xfId="3575"/>
    <cellStyle name="Normal 3 3" xfId="2299"/>
    <cellStyle name="Normal 3 3 2" xfId="3576"/>
    <cellStyle name="Normal 3 30" xfId="2300"/>
    <cellStyle name="Normal 3 30 2" xfId="3577"/>
    <cellStyle name="Normal 3 31" xfId="2301"/>
    <cellStyle name="Normal 3 31 2" xfId="3578"/>
    <cellStyle name="Normal 3 32" xfId="2302"/>
    <cellStyle name="Normal 3 32 2" xfId="3579"/>
    <cellStyle name="Normal 3 33" xfId="2303"/>
    <cellStyle name="Normal 3 33 2" xfId="3580"/>
    <cellStyle name="Normal 3 34" xfId="2304"/>
    <cellStyle name="Normal 3 34 2" xfId="3581"/>
    <cellStyle name="Normal 3 35" xfId="2305"/>
    <cellStyle name="Normal 3 35 2" xfId="3582"/>
    <cellStyle name="Normal 3 36" xfId="2306"/>
    <cellStyle name="Normal 3 36 2" xfId="3583"/>
    <cellStyle name="Normal 3 37" xfId="2307"/>
    <cellStyle name="Normal 3 37 2" xfId="3584"/>
    <cellStyle name="Normal 3 38" xfId="2308"/>
    <cellStyle name="Normal 3 38 2" xfId="3585"/>
    <cellStyle name="Normal 3 39" xfId="2309"/>
    <cellStyle name="Normal 3 39 2" xfId="3586"/>
    <cellStyle name="Normal 3 4" xfId="2310"/>
    <cellStyle name="Normal 3 4 2" xfId="2311"/>
    <cellStyle name="Normal 3 4 3" xfId="2312"/>
    <cellStyle name="Normal 3 4 4" xfId="3587"/>
    <cellStyle name="Normal 3 40" xfId="2313"/>
    <cellStyle name="Normal 3 40 2" xfId="3588"/>
    <cellStyle name="Normal 3 41" xfId="2314"/>
    <cellStyle name="Normal 3 41 2" xfId="3589"/>
    <cellStyle name="Normal 3 42" xfId="2315"/>
    <cellStyle name="Normal 3 42 2" xfId="3590"/>
    <cellStyle name="Normal 3 43" xfId="2316"/>
    <cellStyle name="Normal 3 43 2" xfId="3591"/>
    <cellStyle name="Normal 3 44" xfId="2317"/>
    <cellStyle name="Normal 3 44 2" xfId="3592"/>
    <cellStyle name="Normal 3 45" xfId="2318"/>
    <cellStyle name="Normal 3 45 2" xfId="3593"/>
    <cellStyle name="Normal 3 46" xfId="2319"/>
    <cellStyle name="Normal 3 46 2" xfId="3594"/>
    <cellStyle name="Normal 3 47" xfId="2320"/>
    <cellStyle name="Normal 3 47 2" xfId="3595"/>
    <cellStyle name="Normal 3 48" xfId="2321"/>
    <cellStyle name="Normal 3 48 2" xfId="3596"/>
    <cellStyle name="Normal 3 49" xfId="2322"/>
    <cellStyle name="Normal 3 49 2" xfId="3597"/>
    <cellStyle name="Normal 3 5" xfId="2323"/>
    <cellStyle name="Normal 3 5 2" xfId="3598"/>
    <cellStyle name="Normal 3 50" xfId="2324"/>
    <cellStyle name="Normal 3 50 2" xfId="3599"/>
    <cellStyle name="Normal 3 51" xfId="2325"/>
    <cellStyle name="Normal 3 51 2" xfId="3600"/>
    <cellStyle name="Normal 3 52" xfId="2326"/>
    <cellStyle name="Normal 3 52 2" xfId="3601"/>
    <cellStyle name="Normal 3 53" xfId="2327"/>
    <cellStyle name="Normal 3 53 2" xfId="3602"/>
    <cellStyle name="Normal 3 54" xfId="2328"/>
    <cellStyle name="Normal 3 54 2" xfId="3603"/>
    <cellStyle name="Normal 3 55" xfId="2329"/>
    <cellStyle name="Normal 3 55 2" xfId="3604"/>
    <cellStyle name="Normal 3 56" xfId="2330"/>
    <cellStyle name="Normal 3 56 2" xfId="3605"/>
    <cellStyle name="Normal 3 57" xfId="2331"/>
    <cellStyle name="Normal 3 57 2" xfId="3606"/>
    <cellStyle name="Normal 3 58" xfId="2332"/>
    <cellStyle name="Normal 3 58 2" xfId="3607"/>
    <cellStyle name="Normal 3 59" xfId="2333"/>
    <cellStyle name="Normal 3 59 2" xfId="3608"/>
    <cellStyle name="Normal 3 6" xfId="2334"/>
    <cellStyle name="Normal 3 6 2" xfId="3609"/>
    <cellStyle name="Normal 3 60" xfId="2335"/>
    <cellStyle name="Normal 3 60 2" xfId="3610"/>
    <cellStyle name="Normal 3 61" xfId="2336"/>
    <cellStyle name="Normal 3 61 2" xfId="3611"/>
    <cellStyle name="Normal 3 62" xfId="2337"/>
    <cellStyle name="Normal 3 62 2" xfId="3612"/>
    <cellStyle name="Normal 3 63" xfId="2338"/>
    <cellStyle name="Normal 3 64" xfId="2339"/>
    <cellStyle name="Normal 3 65" xfId="2340"/>
    <cellStyle name="Normal 3 66" xfId="2341"/>
    <cellStyle name="Normal 3 67" xfId="2342"/>
    <cellStyle name="Normal 3 68" xfId="2343"/>
    <cellStyle name="Normal 3 69" xfId="2344"/>
    <cellStyle name="Normal 3 7" xfId="2345"/>
    <cellStyle name="Normal 3 7 2" xfId="3613"/>
    <cellStyle name="Normal 3 70" xfId="2346"/>
    <cellStyle name="Normal 3 71" xfId="2347"/>
    <cellStyle name="Normal 3 72" xfId="2348"/>
    <cellStyle name="Normal 3 73" xfId="2349"/>
    <cellStyle name="Normal 3 74" xfId="2350"/>
    <cellStyle name="Normal 3 75" xfId="2351"/>
    <cellStyle name="Normal 3 76" xfId="2352"/>
    <cellStyle name="Normal 3 77" xfId="2353"/>
    <cellStyle name="Normal 3 78" xfId="2354"/>
    <cellStyle name="Normal 3 79" xfId="2355"/>
    <cellStyle name="Normal 3 8" xfId="2356"/>
    <cellStyle name="Normal 3 8 2" xfId="3614"/>
    <cellStyle name="Normal 3 80" xfId="2357"/>
    <cellStyle name="Normal 3 81" xfId="2358"/>
    <cellStyle name="Normal 3 82" xfId="2359"/>
    <cellStyle name="Normal 3 83" xfId="2360"/>
    <cellStyle name="Normal 3 84" xfId="2361"/>
    <cellStyle name="Normal 3 85" xfId="2362"/>
    <cellStyle name="Normal 3 86" xfId="2363"/>
    <cellStyle name="Normal 3 87" xfId="2364"/>
    <cellStyle name="Normal 3 88" xfId="2365"/>
    <cellStyle name="Normal 3 89" xfId="2366"/>
    <cellStyle name="Normal 3 9" xfId="2367"/>
    <cellStyle name="Normal 3 9 2" xfId="3615"/>
    <cellStyle name="Normal 3 90" xfId="2368"/>
    <cellStyle name="Normal 3 90 10" xfId="5629"/>
    <cellStyle name="Normal 3 90 2" xfId="2369"/>
    <cellStyle name="Normal 3 90 2 2" xfId="2370"/>
    <cellStyle name="Normal 3 90 2 2 2" xfId="5631"/>
    <cellStyle name="Normal 3 90 2 3" xfId="2371"/>
    <cellStyle name="Normal 3 90 2 3 2" xfId="5632"/>
    <cellStyle name="Normal 3 90 2 4" xfId="2372"/>
    <cellStyle name="Normal 3 90 2 4 2" xfId="5633"/>
    <cellStyle name="Normal 3 90 2 5" xfId="2373"/>
    <cellStyle name="Normal 3 90 2 5 2" xfId="5634"/>
    <cellStyle name="Normal 3 90 2 6" xfId="2374"/>
    <cellStyle name="Normal 3 90 2 6 2" xfId="5635"/>
    <cellStyle name="Normal 3 90 2 7" xfId="2375"/>
    <cellStyle name="Normal 3 90 2 7 2" xfId="5636"/>
    <cellStyle name="Normal 3 90 2 8" xfId="5630"/>
    <cellStyle name="Normal 3 90 3" xfId="2376"/>
    <cellStyle name="Normal 3 90 3 2" xfId="2377"/>
    <cellStyle name="Normal 3 90 3 2 2" xfId="5638"/>
    <cellStyle name="Normal 3 90 3 3" xfId="2378"/>
    <cellStyle name="Normal 3 90 3 3 2" xfId="5639"/>
    <cellStyle name="Normal 3 90 3 4" xfId="2379"/>
    <cellStyle name="Normal 3 90 3 4 2" xfId="5640"/>
    <cellStyle name="Normal 3 90 3 5" xfId="2380"/>
    <cellStyle name="Normal 3 90 3 5 2" xfId="5641"/>
    <cellStyle name="Normal 3 90 3 6" xfId="5637"/>
    <cellStyle name="Normal 3 90 4" xfId="2381"/>
    <cellStyle name="Normal 3 90 4 2" xfId="5642"/>
    <cellStyle name="Normal 3 90 5" xfId="2382"/>
    <cellStyle name="Normal 3 90 5 2" xfId="5643"/>
    <cellStyle name="Normal 3 90 6" xfId="2383"/>
    <cellStyle name="Normal 3 90 6 2" xfId="5644"/>
    <cellStyle name="Normal 3 90 7" xfId="2384"/>
    <cellStyle name="Normal 3 90 7 2" xfId="5645"/>
    <cellStyle name="Normal 3 90 8" xfId="2385"/>
    <cellStyle name="Normal 3 90 8 2" xfId="5646"/>
    <cellStyle name="Normal 3 90 9" xfId="2386"/>
    <cellStyle name="Normal 3 90 9 2" xfId="5647"/>
    <cellStyle name="Normal 3 91" xfId="2387"/>
    <cellStyle name="Normal 3 92" xfId="2388"/>
    <cellStyle name="Normal 3 93" xfId="2389"/>
    <cellStyle name="Normal 3 94" xfId="2390"/>
    <cellStyle name="Normal 3 95" xfId="2391"/>
    <cellStyle name="Normal 3_10th &amp; Final bill  abstract " xfId="2392"/>
    <cellStyle name="Normal 30" xfId="2393"/>
    <cellStyle name="Normal 31" xfId="2394"/>
    <cellStyle name="Normal 31 2" xfId="2395"/>
    <cellStyle name="Normal 32" xfId="2396"/>
    <cellStyle name="Normal 32 2" xfId="2397"/>
    <cellStyle name="Normal 32 3" xfId="2398"/>
    <cellStyle name="Normal 32 4" xfId="2399"/>
    <cellStyle name="Normal 32 5" xfId="2400"/>
    <cellStyle name="Normal 32 6" xfId="2401"/>
    <cellStyle name="Normal 32 7" xfId="2402"/>
    <cellStyle name="Normal 32 8" xfId="3616"/>
    <cellStyle name="Normal 33" xfId="2403"/>
    <cellStyle name="Normal 33 2" xfId="2404"/>
    <cellStyle name="Normal 33 2 2" xfId="2405"/>
    <cellStyle name="Normal 33 2 3" xfId="2406"/>
    <cellStyle name="Normal 33 2 4" xfId="2407"/>
    <cellStyle name="Normal 33 2 5" xfId="2408"/>
    <cellStyle name="Normal 33 3" xfId="2409"/>
    <cellStyle name="Normal 33 4" xfId="2410"/>
    <cellStyle name="Normal 33 5" xfId="2411"/>
    <cellStyle name="Normal 33 6" xfId="2412"/>
    <cellStyle name="Normal 34" xfId="2413"/>
    <cellStyle name="Normal 34 2" xfId="3617"/>
    <cellStyle name="Normal 35" xfId="2414"/>
    <cellStyle name="Normal 35 2" xfId="3618"/>
    <cellStyle name="Normal 36" xfId="2415"/>
    <cellStyle name="Normal 36 2" xfId="2416"/>
    <cellStyle name="Normal 36 2 2" xfId="2417"/>
    <cellStyle name="Normal 36 2 3" xfId="2418"/>
    <cellStyle name="Normal 36 2 4" xfId="2419"/>
    <cellStyle name="Normal 36 2 5" xfId="2420"/>
    <cellStyle name="Normal 36 3" xfId="2421"/>
    <cellStyle name="Normal 36 4" xfId="2422"/>
    <cellStyle name="Normal 36 5" xfId="2423"/>
    <cellStyle name="Normal 36 6" xfId="2424"/>
    <cellStyle name="Normal 36 7" xfId="2425"/>
    <cellStyle name="Normal 36 8" xfId="2426"/>
    <cellStyle name="Normal 36 9" xfId="5648"/>
    <cellStyle name="Normal 37" xfId="2427"/>
    <cellStyle name="Normal 38" xfId="2428"/>
    <cellStyle name="Normal 38 2" xfId="3619"/>
    <cellStyle name="Normal 39" xfId="2429"/>
    <cellStyle name="Normal 39 2" xfId="3620"/>
    <cellStyle name="Normal 4" xfId="2430"/>
    <cellStyle name="Normal 4 10" xfId="2431"/>
    <cellStyle name="Normal 4 10 2" xfId="2432"/>
    <cellStyle name="Normal 4 10 2 2" xfId="5650"/>
    <cellStyle name="Normal 4 10 3" xfId="5649"/>
    <cellStyle name="Normal 4 11" xfId="2433"/>
    <cellStyle name="Normal 4 11 2" xfId="5651"/>
    <cellStyle name="Normal 4 12" xfId="2434"/>
    <cellStyle name="Normal 4 12 2" xfId="5652"/>
    <cellStyle name="Normal 4 13" xfId="2435"/>
    <cellStyle name="Normal 4 13 2" xfId="5653"/>
    <cellStyle name="Normal 4 14" xfId="2436"/>
    <cellStyle name="Normal 4 14 2" xfId="5654"/>
    <cellStyle name="Normal 4 15" xfId="2437"/>
    <cellStyle name="Normal 4 15 2" xfId="2438"/>
    <cellStyle name="Normal 4 15 2 2" xfId="5656"/>
    <cellStyle name="Normal 4 15 3" xfId="5655"/>
    <cellStyle name="Normal 4 16" xfId="2439"/>
    <cellStyle name="Normal 4 16 2" xfId="5657"/>
    <cellStyle name="Normal 4 17" xfId="2440"/>
    <cellStyle name="Normal 4 18" xfId="2441"/>
    <cellStyle name="Normal 4 19" xfId="2442"/>
    <cellStyle name="Normal 4 2" xfId="2443"/>
    <cellStyle name="Normal 4 2 10" xfId="2444"/>
    <cellStyle name="Normal 4 2 10 2" xfId="3621"/>
    <cellStyle name="Normal 4 2 11" xfId="3622"/>
    <cellStyle name="Normal 4 2 12" xfId="3623"/>
    <cellStyle name="Normal 4 2 13" xfId="3624"/>
    <cellStyle name="Normal 4 2 14" xfId="3625"/>
    <cellStyle name="Normal 4 2 15" xfId="3626"/>
    <cellStyle name="Normal 4 2 16" xfId="3627"/>
    <cellStyle name="Normal 4 2 17" xfId="3628"/>
    <cellStyle name="Normal 4 2 18" xfId="3629"/>
    <cellStyle name="Normal 4 2 19" xfId="3630"/>
    <cellStyle name="Normal 4 2 2" xfId="2445"/>
    <cellStyle name="Normal 4 2 2 10" xfId="3016"/>
    <cellStyle name="Normal 4 2 2 2" xfId="2446"/>
    <cellStyle name="Normal 4 2 2 2 2" xfId="2447"/>
    <cellStyle name="Normal 4 2 2 2 2 2" xfId="5658"/>
    <cellStyle name="Normal 4 2 2 2 3" xfId="2448"/>
    <cellStyle name="Normal 4 2 2 2 3 2" xfId="5659"/>
    <cellStyle name="Normal 4 2 2 2 4" xfId="2449"/>
    <cellStyle name="Normal 4 2 2 2 4 2" xfId="5660"/>
    <cellStyle name="Normal 4 2 2 2 5" xfId="2450"/>
    <cellStyle name="Normal 4 2 2 2 5 2" xfId="5661"/>
    <cellStyle name="Normal 4 2 2 2 6" xfId="2451"/>
    <cellStyle name="Normal 4 2 2 2 6 2" xfId="5662"/>
    <cellStyle name="Normal 4 2 2 2 7" xfId="2452"/>
    <cellStyle name="Normal 4 2 2 2 7 2" xfId="5663"/>
    <cellStyle name="Normal 4 2 2 2 8" xfId="3631"/>
    <cellStyle name="Normal 4 2 2 3" xfId="2453"/>
    <cellStyle name="Normal 4 2 2 3 2" xfId="2454"/>
    <cellStyle name="Normal 4 2 2 3 2 2" xfId="5665"/>
    <cellStyle name="Normal 4 2 2 3 3" xfId="2455"/>
    <cellStyle name="Normal 4 2 2 3 3 2" xfId="5666"/>
    <cellStyle name="Normal 4 2 2 3 4" xfId="2456"/>
    <cellStyle name="Normal 4 2 2 3 4 2" xfId="5667"/>
    <cellStyle name="Normal 4 2 2 3 5" xfId="2457"/>
    <cellStyle name="Normal 4 2 2 3 5 2" xfId="5668"/>
    <cellStyle name="Normal 4 2 2 3 6" xfId="5664"/>
    <cellStyle name="Normal 4 2 2 4" xfId="2458"/>
    <cellStyle name="Normal 4 2 2 4 2" xfId="5669"/>
    <cellStyle name="Normal 4 2 2 5" xfId="2459"/>
    <cellStyle name="Normal 4 2 2 5 2" xfId="5670"/>
    <cellStyle name="Normal 4 2 2 6" xfId="2460"/>
    <cellStyle name="Normal 4 2 2 6 2" xfId="5671"/>
    <cellStyle name="Normal 4 2 2 7" xfId="2461"/>
    <cellStyle name="Normal 4 2 2 7 2" xfId="5672"/>
    <cellStyle name="Normal 4 2 2 8" xfId="2462"/>
    <cellStyle name="Normal 4 2 2 8 2" xfId="5673"/>
    <cellStyle name="Normal 4 2 2 9" xfId="2463"/>
    <cellStyle name="Normal 4 2 2 9 2" xfId="5674"/>
    <cellStyle name="Normal 4 2 20" xfId="3632"/>
    <cellStyle name="Normal 4 2 21" xfId="3633"/>
    <cellStyle name="Normal 4 2 22" xfId="3634"/>
    <cellStyle name="Normal 4 2 23" xfId="3635"/>
    <cellStyle name="Normal 4 2 24" xfId="3636"/>
    <cellStyle name="Normal 4 2 25" xfId="3637"/>
    <cellStyle name="Normal 4 2 26" xfId="3638"/>
    <cellStyle name="Normal 4 2 27" xfId="3639"/>
    <cellStyle name="Normal 4 2 28" xfId="3640"/>
    <cellStyle name="Normal 4 2 29" xfId="3641"/>
    <cellStyle name="Normal 4 2 3" xfId="2464"/>
    <cellStyle name="Normal 4 2 3 10" xfId="2465"/>
    <cellStyle name="Normal 4 2 3 10 2" xfId="5675"/>
    <cellStyle name="Normal 4 2 3 2" xfId="2466"/>
    <cellStyle name="Normal 4 2 3 2 2" xfId="3642"/>
    <cellStyle name="Normal 4 2 3 3" xfId="2467"/>
    <cellStyle name="Normal 4 2 3 3 2" xfId="5676"/>
    <cellStyle name="Normal 4 2 3 4" xfId="2468"/>
    <cellStyle name="Normal 4 2 3 4 2" xfId="5677"/>
    <cellStyle name="Normal 4 2 3 5" xfId="2469"/>
    <cellStyle name="Normal 4 2 3 5 2" xfId="5678"/>
    <cellStyle name="Normal 4 2 3 6" xfId="2470"/>
    <cellStyle name="Normal 4 2 3 6 2" xfId="5679"/>
    <cellStyle name="Normal 4 2 3 7" xfId="2471"/>
    <cellStyle name="Normal 4 2 3 7 2" xfId="5680"/>
    <cellStyle name="Normal 4 2 3 8" xfId="2472"/>
    <cellStyle name="Normal 4 2 3 8 2" xfId="5681"/>
    <cellStyle name="Normal 4 2 3 9" xfId="2473"/>
    <cellStyle name="Normal 4 2 3 9 2" xfId="5682"/>
    <cellStyle name="Normal 4 2 30" xfId="3643"/>
    <cellStyle name="Normal 4 2 31" xfId="3644"/>
    <cellStyle name="Normal 4 2 32" xfId="3645"/>
    <cellStyle name="Normal 4 2 33" xfId="3646"/>
    <cellStyle name="Normal 4 2 34" xfId="3647"/>
    <cellStyle name="Normal 4 2 35" xfId="3648"/>
    <cellStyle name="Normal 4 2 36" xfId="3649"/>
    <cellStyle name="Normal 4 2 37" xfId="3650"/>
    <cellStyle name="Normal 4 2 38" xfId="3651"/>
    <cellStyle name="Normal 4 2 39" xfId="3652"/>
    <cellStyle name="Normal 4 2 4" xfId="2474"/>
    <cellStyle name="Normal 4 2 4 2" xfId="2475"/>
    <cellStyle name="Normal 4 2 4 2 2" xfId="5683"/>
    <cellStyle name="Normal 4 2 4 3" xfId="2476"/>
    <cellStyle name="Normal 4 2 4 3 2" xfId="5684"/>
    <cellStyle name="Normal 4 2 4 4" xfId="2477"/>
    <cellStyle name="Normal 4 2 4 4 2" xfId="5685"/>
    <cellStyle name="Normal 4 2 4 5" xfId="2478"/>
    <cellStyle name="Normal 4 2 4 5 2" xfId="5686"/>
    <cellStyle name="Normal 4 2 4 6" xfId="3653"/>
    <cellStyle name="Normal 4 2 40" xfId="3654"/>
    <cellStyle name="Normal 4 2 41" xfId="3655"/>
    <cellStyle name="Normal 4 2 42" xfId="3656"/>
    <cellStyle name="Normal 4 2 43" xfId="3657"/>
    <cellStyle name="Normal 4 2 44" xfId="3658"/>
    <cellStyle name="Normal 4 2 45" xfId="3659"/>
    <cellStyle name="Normal 4 2 46" xfId="3660"/>
    <cellStyle name="Normal 4 2 47" xfId="3661"/>
    <cellStyle name="Normal 4 2 48" xfId="3662"/>
    <cellStyle name="Normal 4 2 49" xfId="3663"/>
    <cellStyle name="Normal 4 2 5" xfId="2479"/>
    <cellStyle name="Normal 4 2 5 2" xfId="3664"/>
    <cellStyle name="Normal 4 2 50" xfId="3665"/>
    <cellStyle name="Normal 4 2 51" xfId="3666"/>
    <cellStyle name="Normal 4 2 52" xfId="3667"/>
    <cellStyle name="Normal 4 2 53" xfId="3668"/>
    <cellStyle name="Normal 4 2 54" xfId="3669"/>
    <cellStyle name="Normal 4 2 55" xfId="3670"/>
    <cellStyle name="Normal 4 2 56" xfId="3671"/>
    <cellStyle name="Normal 4 2 57" xfId="3672"/>
    <cellStyle name="Normal 4 2 58" xfId="3673"/>
    <cellStyle name="Normal 4 2 59" xfId="3674"/>
    <cellStyle name="Normal 4 2 6" xfId="2480"/>
    <cellStyle name="Normal 4 2 6 2" xfId="3675"/>
    <cellStyle name="Normal 4 2 7" xfId="2481"/>
    <cellStyle name="Normal 4 2 7 2" xfId="3676"/>
    <cellStyle name="Normal 4 2 8" xfId="2482"/>
    <cellStyle name="Normal 4 2 8 2" xfId="3677"/>
    <cellStyle name="Normal 4 2 9" xfId="2483"/>
    <cellStyle name="Normal 4 2 9 2" xfId="3678"/>
    <cellStyle name="Normal 4 3" xfId="2484"/>
    <cellStyle name="Normal 4 3 10" xfId="2485"/>
    <cellStyle name="Normal 4 3 10 2" xfId="5687"/>
    <cellStyle name="Normal 4 3 11" xfId="2486"/>
    <cellStyle name="Normal 4 3 11 2" xfId="5688"/>
    <cellStyle name="Normal 4 3 12" xfId="3002"/>
    <cellStyle name="Normal 4 3 2" xfId="2487"/>
    <cellStyle name="Normal 4 3 2 10" xfId="3017"/>
    <cellStyle name="Normal 4 3 2 2" xfId="2488"/>
    <cellStyle name="Normal 4 3 2 2 2" xfId="2489"/>
    <cellStyle name="Normal 4 3 2 2 2 2" xfId="5689"/>
    <cellStyle name="Normal 4 3 2 2 3" xfId="2490"/>
    <cellStyle name="Normal 4 3 2 2 3 2" xfId="5690"/>
    <cellStyle name="Normal 4 3 2 2 4" xfId="2491"/>
    <cellStyle name="Normal 4 3 2 2 4 2" xfId="5691"/>
    <cellStyle name="Normal 4 3 2 2 5" xfId="2492"/>
    <cellStyle name="Normal 4 3 2 2 5 2" xfId="5692"/>
    <cellStyle name="Normal 4 3 2 2 6" xfId="2493"/>
    <cellStyle name="Normal 4 3 2 2 6 2" xfId="5693"/>
    <cellStyle name="Normal 4 3 2 2 7" xfId="2494"/>
    <cellStyle name="Normal 4 3 2 2 7 2" xfId="5694"/>
    <cellStyle name="Normal 4 3 2 2 8" xfId="3679"/>
    <cellStyle name="Normal 4 3 2 3" xfId="2495"/>
    <cellStyle name="Normal 4 3 2 3 2" xfId="2496"/>
    <cellStyle name="Normal 4 3 2 3 2 2" xfId="5696"/>
    <cellStyle name="Normal 4 3 2 3 3" xfId="2497"/>
    <cellStyle name="Normal 4 3 2 3 3 2" xfId="5697"/>
    <cellStyle name="Normal 4 3 2 3 4" xfId="2498"/>
    <cellStyle name="Normal 4 3 2 3 4 2" xfId="5698"/>
    <cellStyle name="Normal 4 3 2 3 5" xfId="2499"/>
    <cellStyle name="Normal 4 3 2 3 5 2" xfId="5699"/>
    <cellStyle name="Normal 4 3 2 3 6" xfId="5695"/>
    <cellStyle name="Normal 4 3 2 4" xfId="2500"/>
    <cellStyle name="Normal 4 3 2 4 2" xfId="5700"/>
    <cellStyle name="Normal 4 3 2 5" xfId="2501"/>
    <cellStyle name="Normal 4 3 2 5 2" xfId="5701"/>
    <cellStyle name="Normal 4 3 2 6" xfId="2502"/>
    <cellStyle name="Normal 4 3 2 6 2" xfId="5702"/>
    <cellStyle name="Normal 4 3 2 7" xfId="2503"/>
    <cellStyle name="Normal 4 3 2 7 2" xfId="5703"/>
    <cellStyle name="Normal 4 3 2 8" xfId="2504"/>
    <cellStyle name="Normal 4 3 2 8 2" xfId="5704"/>
    <cellStyle name="Normal 4 3 2 9" xfId="2505"/>
    <cellStyle name="Normal 4 3 2 9 2" xfId="5705"/>
    <cellStyle name="Normal 4 3 3" xfId="2506"/>
    <cellStyle name="Normal 4 3 3 2" xfId="3680"/>
    <cellStyle name="Normal 4 3 4" xfId="2507"/>
    <cellStyle name="Normal 4 3 4 2" xfId="2508"/>
    <cellStyle name="Normal 4 3 4 2 2" xfId="5706"/>
    <cellStyle name="Normal 4 3 4 3" xfId="2509"/>
    <cellStyle name="Normal 4 3 4 3 2" xfId="5707"/>
    <cellStyle name="Normal 4 3 4 4" xfId="2510"/>
    <cellStyle name="Normal 4 3 4 4 2" xfId="5708"/>
    <cellStyle name="Normal 4 3 4 5" xfId="2511"/>
    <cellStyle name="Normal 4 3 4 5 2" xfId="5709"/>
    <cellStyle name="Normal 4 3 4 6" xfId="2512"/>
    <cellStyle name="Normal 4 3 4 6 2" xfId="5710"/>
    <cellStyle name="Normal 4 3 4 7" xfId="2513"/>
    <cellStyle name="Normal 4 3 4 7 2" xfId="5711"/>
    <cellStyle name="Normal 4 3 4 8" xfId="3681"/>
    <cellStyle name="Normal 4 3 5" xfId="2514"/>
    <cellStyle name="Normal 4 3 5 2" xfId="2515"/>
    <cellStyle name="Normal 4 3 5 2 2" xfId="5712"/>
    <cellStyle name="Normal 4 3 5 3" xfId="2516"/>
    <cellStyle name="Normal 4 3 5 3 2" xfId="5713"/>
    <cellStyle name="Normal 4 3 5 4" xfId="2517"/>
    <cellStyle name="Normal 4 3 5 4 2" xfId="5714"/>
    <cellStyle name="Normal 4 3 5 5" xfId="2518"/>
    <cellStyle name="Normal 4 3 5 5 2" xfId="5715"/>
    <cellStyle name="Normal 4 3 5 6" xfId="3682"/>
    <cellStyle name="Normal 4 3 6" xfId="2519"/>
    <cellStyle name="Normal 4 3 6 2" xfId="3683"/>
    <cellStyle name="Normal 4 3 7" xfId="2520"/>
    <cellStyle name="Normal 4 3 7 2" xfId="5716"/>
    <cellStyle name="Normal 4 3 8" xfId="2521"/>
    <cellStyle name="Normal 4 3 8 2" xfId="5717"/>
    <cellStyle name="Normal 4 3 9" xfId="2522"/>
    <cellStyle name="Normal 4 3 9 2" xfId="5718"/>
    <cellStyle name="Normal 4 4" xfId="2523"/>
    <cellStyle name="Normal 4 4 10" xfId="2524"/>
    <cellStyle name="Normal 4 4 10 2" xfId="5719"/>
    <cellStyle name="Normal 4 4 11" xfId="3011"/>
    <cellStyle name="Normal 4 4 12" xfId="3684"/>
    <cellStyle name="Normal 4 4 2" xfId="2525"/>
    <cellStyle name="Normal 4 4 2 10" xfId="3685"/>
    <cellStyle name="Normal 4 4 2 2" xfId="2526"/>
    <cellStyle name="Normal 4 4 2 2 2" xfId="2527"/>
    <cellStyle name="Normal 4 4 2 2 2 2" xfId="5721"/>
    <cellStyle name="Normal 4 4 2 2 3" xfId="2528"/>
    <cellStyle name="Normal 4 4 2 2 3 2" xfId="5722"/>
    <cellStyle name="Normal 4 4 2 2 4" xfId="2529"/>
    <cellStyle name="Normal 4 4 2 2 4 2" xfId="5723"/>
    <cellStyle name="Normal 4 4 2 2 5" xfId="2530"/>
    <cellStyle name="Normal 4 4 2 2 5 2" xfId="5724"/>
    <cellStyle name="Normal 4 4 2 2 6" xfId="2531"/>
    <cellStyle name="Normal 4 4 2 2 6 2" xfId="5725"/>
    <cellStyle name="Normal 4 4 2 2 7" xfId="2532"/>
    <cellStyle name="Normal 4 4 2 2 7 2" xfId="5726"/>
    <cellStyle name="Normal 4 4 2 2 8" xfId="5720"/>
    <cellStyle name="Normal 4 4 2 3" xfId="2533"/>
    <cellStyle name="Normal 4 4 2 3 2" xfId="2534"/>
    <cellStyle name="Normal 4 4 2 3 2 2" xfId="5728"/>
    <cellStyle name="Normal 4 4 2 3 3" xfId="2535"/>
    <cellStyle name="Normal 4 4 2 3 3 2" xfId="5729"/>
    <cellStyle name="Normal 4 4 2 3 4" xfId="2536"/>
    <cellStyle name="Normal 4 4 2 3 4 2" xfId="5730"/>
    <cellStyle name="Normal 4 4 2 3 5" xfId="2537"/>
    <cellStyle name="Normal 4 4 2 3 5 2" xfId="5731"/>
    <cellStyle name="Normal 4 4 2 3 6" xfId="5727"/>
    <cellStyle name="Normal 4 4 2 4" xfId="2538"/>
    <cellStyle name="Normal 4 4 2 4 2" xfId="5732"/>
    <cellStyle name="Normal 4 4 2 5" xfId="2539"/>
    <cellStyle name="Normal 4 4 2 5 2" xfId="5733"/>
    <cellStyle name="Normal 4 4 2 6" xfId="2540"/>
    <cellStyle name="Normal 4 4 2 6 2" xfId="5734"/>
    <cellStyle name="Normal 4 4 2 7" xfId="2541"/>
    <cellStyle name="Normal 4 4 2 7 2" xfId="5735"/>
    <cellStyle name="Normal 4 4 2 8" xfId="2542"/>
    <cellStyle name="Normal 4 4 2 8 2" xfId="5736"/>
    <cellStyle name="Normal 4 4 2 9" xfId="2543"/>
    <cellStyle name="Normal 4 4 2 9 2" xfId="5737"/>
    <cellStyle name="Normal 4 4 3" xfId="2544"/>
    <cellStyle name="Normal 4 4 3 2" xfId="2545"/>
    <cellStyle name="Normal 4 4 3 2 2" xfId="5739"/>
    <cellStyle name="Normal 4 4 3 3" xfId="2546"/>
    <cellStyle name="Normal 4 4 3 3 2" xfId="5740"/>
    <cellStyle name="Normal 4 4 3 4" xfId="2547"/>
    <cellStyle name="Normal 4 4 3 4 2" xfId="5741"/>
    <cellStyle name="Normal 4 4 3 5" xfId="2548"/>
    <cellStyle name="Normal 4 4 3 5 2" xfId="5742"/>
    <cellStyle name="Normal 4 4 3 6" xfId="2549"/>
    <cellStyle name="Normal 4 4 3 6 2" xfId="5743"/>
    <cellStyle name="Normal 4 4 3 7" xfId="2550"/>
    <cellStyle name="Normal 4 4 3 7 2" xfId="5744"/>
    <cellStyle name="Normal 4 4 3 8" xfId="5738"/>
    <cellStyle name="Normal 4 4 4" xfId="2551"/>
    <cellStyle name="Normal 4 4 4 2" xfId="2552"/>
    <cellStyle name="Normal 4 4 4 2 2" xfId="5746"/>
    <cellStyle name="Normal 4 4 4 3" xfId="2553"/>
    <cellStyle name="Normal 4 4 4 3 2" xfId="5747"/>
    <cellStyle name="Normal 4 4 4 4" xfId="2554"/>
    <cellStyle name="Normal 4 4 4 4 2" xfId="5748"/>
    <cellStyle name="Normal 4 4 4 5" xfId="2555"/>
    <cellStyle name="Normal 4 4 4 5 2" xfId="5749"/>
    <cellStyle name="Normal 4 4 4 6" xfId="5745"/>
    <cellStyle name="Normal 4 4 5" xfId="2556"/>
    <cellStyle name="Normal 4 4 5 2" xfId="5750"/>
    <cellStyle name="Normal 4 4 6" xfId="2557"/>
    <cellStyle name="Normal 4 4 6 2" xfId="5751"/>
    <cellStyle name="Normal 4 4 7" xfId="2558"/>
    <cellStyle name="Normal 4 4 7 2" xfId="5752"/>
    <cellStyle name="Normal 4 4 8" xfId="2559"/>
    <cellStyle name="Normal 4 4 8 2" xfId="5753"/>
    <cellStyle name="Normal 4 4 9" xfId="2560"/>
    <cellStyle name="Normal 4 4 9 2" xfId="5754"/>
    <cellStyle name="Normal 4 5" xfId="2561"/>
    <cellStyle name="Normal 4 5 2" xfId="2562"/>
    <cellStyle name="Normal 4 5 2 2" xfId="3023"/>
    <cellStyle name="Normal 4 5 2 3" xfId="5755"/>
    <cellStyle name="Normal 4 5 3" xfId="3012"/>
    <cellStyle name="Normal 4 6" xfId="2563"/>
    <cellStyle name="Normal 4 6 10" xfId="3040"/>
    <cellStyle name="Normal 4 6 11" xfId="5756"/>
    <cellStyle name="Normal 4 6 2" xfId="2564"/>
    <cellStyle name="Normal 4 6 2 2" xfId="2565"/>
    <cellStyle name="Normal 4 6 2 2 2" xfId="5758"/>
    <cellStyle name="Normal 4 6 2 3" xfId="2566"/>
    <cellStyle name="Normal 4 6 2 3 2" xfId="5759"/>
    <cellStyle name="Normal 4 6 2 4" xfId="2567"/>
    <cellStyle name="Normal 4 6 2 4 2" xfId="5760"/>
    <cellStyle name="Normal 4 6 2 5" xfId="2568"/>
    <cellStyle name="Normal 4 6 2 5 2" xfId="5761"/>
    <cellStyle name="Normal 4 6 2 6" xfId="2569"/>
    <cellStyle name="Normal 4 6 2 6 2" xfId="5762"/>
    <cellStyle name="Normal 4 6 2 7" xfId="2570"/>
    <cellStyle name="Normal 4 6 2 7 2" xfId="5763"/>
    <cellStyle name="Normal 4 6 2 8" xfId="5757"/>
    <cellStyle name="Normal 4 6 3" xfId="2571"/>
    <cellStyle name="Normal 4 6 3 2" xfId="2572"/>
    <cellStyle name="Normal 4 6 3 2 2" xfId="5765"/>
    <cellStyle name="Normal 4 6 3 3" xfId="2573"/>
    <cellStyle name="Normal 4 6 3 3 2" xfId="5766"/>
    <cellStyle name="Normal 4 6 3 4" xfId="2574"/>
    <cellStyle name="Normal 4 6 3 4 2" xfId="5767"/>
    <cellStyle name="Normal 4 6 3 5" xfId="2575"/>
    <cellStyle name="Normal 4 6 3 5 2" xfId="5768"/>
    <cellStyle name="Normal 4 6 3 6" xfId="5764"/>
    <cellStyle name="Normal 4 6 4" xfId="2576"/>
    <cellStyle name="Normal 4 6 4 2" xfId="5769"/>
    <cellStyle name="Normal 4 6 5" xfId="2577"/>
    <cellStyle name="Normal 4 6 5 2" xfId="5770"/>
    <cellStyle name="Normal 4 6 6" xfId="2578"/>
    <cellStyle name="Normal 4 6 6 2" xfId="5771"/>
    <cellStyle name="Normal 4 6 7" xfId="2579"/>
    <cellStyle name="Normal 4 6 7 2" xfId="5772"/>
    <cellStyle name="Normal 4 6 8" xfId="2580"/>
    <cellStyle name="Normal 4 6 8 2" xfId="5773"/>
    <cellStyle name="Normal 4 6 9" xfId="2581"/>
    <cellStyle name="Normal 4 6 9 2" xfId="5774"/>
    <cellStyle name="Normal 4 7" xfId="2582"/>
    <cellStyle name="Normal 4 7 10" xfId="5775"/>
    <cellStyle name="Normal 4 7 2" xfId="2583"/>
    <cellStyle name="Normal 4 7 2 2" xfId="2584"/>
    <cellStyle name="Normal 4 7 2 2 2" xfId="5777"/>
    <cellStyle name="Normal 4 7 2 3" xfId="2585"/>
    <cellStyle name="Normal 4 7 2 3 2" xfId="5778"/>
    <cellStyle name="Normal 4 7 2 4" xfId="2586"/>
    <cellStyle name="Normal 4 7 2 4 2" xfId="5779"/>
    <cellStyle name="Normal 4 7 2 5" xfId="2587"/>
    <cellStyle name="Normal 4 7 2 5 2" xfId="5780"/>
    <cellStyle name="Normal 4 7 2 6" xfId="2588"/>
    <cellStyle name="Normal 4 7 2 6 2" xfId="5781"/>
    <cellStyle name="Normal 4 7 2 7" xfId="2589"/>
    <cellStyle name="Normal 4 7 2 7 2" xfId="5782"/>
    <cellStyle name="Normal 4 7 2 8" xfId="5776"/>
    <cellStyle name="Normal 4 7 3" xfId="2590"/>
    <cellStyle name="Normal 4 7 3 2" xfId="2591"/>
    <cellStyle name="Normal 4 7 3 2 2" xfId="5784"/>
    <cellStyle name="Normal 4 7 3 3" xfId="2592"/>
    <cellStyle name="Normal 4 7 3 3 2" xfId="5785"/>
    <cellStyle name="Normal 4 7 3 4" xfId="2593"/>
    <cellStyle name="Normal 4 7 3 4 2" xfId="5786"/>
    <cellStyle name="Normal 4 7 3 5" xfId="2594"/>
    <cellStyle name="Normal 4 7 3 5 2" xfId="5787"/>
    <cellStyle name="Normal 4 7 3 6" xfId="5783"/>
    <cellStyle name="Normal 4 7 4" xfId="2595"/>
    <cellStyle name="Normal 4 7 4 2" xfId="5788"/>
    <cellStyle name="Normal 4 7 5" xfId="2596"/>
    <cellStyle name="Normal 4 7 5 2" xfId="5789"/>
    <cellStyle name="Normal 4 7 6" xfId="2597"/>
    <cellStyle name="Normal 4 7 6 2" xfId="5790"/>
    <cellStyle name="Normal 4 7 7" xfId="2598"/>
    <cellStyle name="Normal 4 7 7 2" xfId="5791"/>
    <cellStyle name="Normal 4 7 8" xfId="2599"/>
    <cellStyle name="Normal 4 7 8 2" xfId="5792"/>
    <cellStyle name="Normal 4 7 9" xfId="2600"/>
    <cellStyle name="Normal 4 7 9 2" xfId="5793"/>
    <cellStyle name="Normal 4 8" xfId="2601"/>
    <cellStyle name="Normal 4 8 2" xfId="2602"/>
    <cellStyle name="Normal 4 8 2 2" xfId="5795"/>
    <cellStyle name="Normal 4 8 3" xfId="2603"/>
    <cellStyle name="Normal 4 8 3 2" xfId="5796"/>
    <cellStyle name="Normal 4 8 4" xfId="2604"/>
    <cellStyle name="Normal 4 8 4 2" xfId="5797"/>
    <cellStyle name="Normal 4 8 5" xfId="2605"/>
    <cellStyle name="Normal 4 8 5 2" xfId="5798"/>
    <cellStyle name="Normal 4 8 6" xfId="2606"/>
    <cellStyle name="Normal 4 8 6 2" xfId="5799"/>
    <cellStyle name="Normal 4 8 7" xfId="2607"/>
    <cellStyle name="Normal 4 8 7 2" xfId="5800"/>
    <cellStyle name="Normal 4 8 8" xfId="5794"/>
    <cellStyle name="Normal 4 9" xfId="2608"/>
    <cellStyle name="Normal 4 9 2" xfId="2609"/>
    <cellStyle name="Normal 4 9 2 2" xfId="5802"/>
    <cellStyle name="Normal 4 9 3" xfId="2610"/>
    <cellStyle name="Normal 4 9 3 2" xfId="5803"/>
    <cellStyle name="Normal 4 9 4" xfId="2611"/>
    <cellStyle name="Normal 4 9 4 2" xfId="5804"/>
    <cellStyle name="Normal 4 9 5" xfId="2612"/>
    <cellStyle name="Normal 4 9 5 2" xfId="5805"/>
    <cellStyle name="Normal 4 9 6" xfId="5801"/>
    <cellStyle name="Normal 4_01 L-071 Markumbi to T-04 Kesratti" xfId="2613"/>
    <cellStyle name="Normal 40" xfId="2614"/>
    <cellStyle name="Normal 40 2" xfId="3686"/>
    <cellStyle name="Normal 41" xfId="2615"/>
    <cellStyle name="Normal 41 2" xfId="3687"/>
    <cellStyle name="Normal 42" xfId="2616"/>
    <cellStyle name="Normal 43" xfId="2617"/>
    <cellStyle name="Normal 44" xfId="2618"/>
    <cellStyle name="Normal 45" xfId="2619"/>
    <cellStyle name="Normal 46" xfId="2620"/>
    <cellStyle name="Normal 46 2" xfId="2621"/>
    <cellStyle name="Normal 46 2 2" xfId="3689"/>
    <cellStyle name="Normal 46 2 3" xfId="3688"/>
    <cellStyle name="Normal 46 3" xfId="3690"/>
    <cellStyle name="Normal 47" xfId="2622"/>
    <cellStyle name="Normal 48" xfId="2623"/>
    <cellStyle name="Normal 49" xfId="2624"/>
    <cellStyle name="Normal 5" xfId="2625"/>
    <cellStyle name="Normal 5 10" xfId="2626"/>
    <cellStyle name="Normal 5 11" xfId="2627"/>
    <cellStyle name="Normal 5 12" xfId="2628"/>
    <cellStyle name="Normal 5 13" xfId="2629"/>
    <cellStyle name="Normal 5 14" xfId="3010"/>
    <cellStyle name="Normal 5 2" xfId="2630"/>
    <cellStyle name="Normal 5 2 2" xfId="2631"/>
    <cellStyle name="Normal 5 2 2 2" xfId="2632"/>
    <cellStyle name="Normal 5 2 2 3" xfId="2633"/>
    <cellStyle name="Normal 5 2 2 4" xfId="2634"/>
    <cellStyle name="Normal 5 2 2 5" xfId="2635"/>
    <cellStyle name="Normal 5 2 3" xfId="2636"/>
    <cellStyle name="Normal 5 2 4" xfId="2637"/>
    <cellStyle name="Normal 5 2 5" xfId="2638"/>
    <cellStyle name="Normal 5 2 6" xfId="2639"/>
    <cellStyle name="Normal 5 2 7" xfId="3691"/>
    <cellStyle name="Normal 5 3" xfId="2640"/>
    <cellStyle name="Normal 5 3 2" xfId="2641"/>
    <cellStyle name="Normal 5 3 3" xfId="2642"/>
    <cellStyle name="Normal 5 4" xfId="2643"/>
    <cellStyle name="Normal 5 4 2" xfId="2644"/>
    <cellStyle name="Normal 5 4 3" xfId="2645"/>
    <cellStyle name="Normal 5 5" xfId="2646"/>
    <cellStyle name="Normal 5 5 2" xfId="2647"/>
    <cellStyle name="Normal 5 5 3" xfId="2648"/>
    <cellStyle name="Normal 5 6" xfId="2649"/>
    <cellStyle name="Normal 5 6 2" xfId="2650"/>
    <cellStyle name="Normal 5 6 3" xfId="2651"/>
    <cellStyle name="Normal 5 7" xfId="2652"/>
    <cellStyle name="Normal 5 8" xfId="2653"/>
    <cellStyle name="Normal 5 9" xfId="2654"/>
    <cellStyle name="Normal 5_10th &amp; Final bill  abstract " xfId="2655"/>
    <cellStyle name="Normal 50" xfId="2656"/>
    <cellStyle name="Normal 51" xfId="2657"/>
    <cellStyle name="Normal 52" xfId="2658"/>
    <cellStyle name="Normal 53" xfId="2659"/>
    <cellStyle name="Normal 54" xfId="2660"/>
    <cellStyle name="Normal 55" xfId="2661"/>
    <cellStyle name="Normal 55 2" xfId="3692"/>
    <cellStyle name="Normal 56" xfId="2662"/>
    <cellStyle name="Normal 56 2" xfId="3693"/>
    <cellStyle name="Normal 57" xfId="2663"/>
    <cellStyle name="Normal 57 2" xfId="3694"/>
    <cellStyle name="Normal 57 4" xfId="3036"/>
    <cellStyle name="Normal 58" xfId="2664"/>
    <cellStyle name="Normal 58 2" xfId="3695"/>
    <cellStyle name="Normal 59" xfId="3042"/>
    <cellStyle name="Normal 59 2" xfId="3696"/>
    <cellStyle name="Normal 6" xfId="2665"/>
    <cellStyle name="Normal 6 10" xfId="2666"/>
    <cellStyle name="Normal 6 11" xfId="3697"/>
    <cellStyle name="Normal 6 2" xfId="2667"/>
    <cellStyle name="Normal 6 2 2" xfId="2668"/>
    <cellStyle name="Normal 6 2 2 10" xfId="2669"/>
    <cellStyle name="Normal 6 2 2 10 2" xfId="5806"/>
    <cellStyle name="Normal 6 2 2 11" xfId="2670"/>
    <cellStyle name="Normal 6 2 2 11 2" xfId="5807"/>
    <cellStyle name="Normal 6 2 2 12" xfId="2671"/>
    <cellStyle name="Normal 6 2 2 12 2" xfId="5808"/>
    <cellStyle name="Normal 6 2 2 13" xfId="3699"/>
    <cellStyle name="Normal 6 2 2 2" xfId="2672"/>
    <cellStyle name="Normal 6 2 2 2 2" xfId="2673"/>
    <cellStyle name="Normal 6 2 2 2 2 2" xfId="5810"/>
    <cellStyle name="Normal 6 2 2 2 3" xfId="2674"/>
    <cellStyle name="Normal 6 2 2 2 3 2" xfId="5811"/>
    <cellStyle name="Normal 6 2 2 2 4" xfId="2675"/>
    <cellStyle name="Normal 6 2 2 2 4 2" xfId="5812"/>
    <cellStyle name="Normal 6 2 2 2 5" xfId="2676"/>
    <cellStyle name="Normal 6 2 2 2 5 2" xfId="5813"/>
    <cellStyle name="Normal 6 2 2 2 6" xfId="2677"/>
    <cellStyle name="Normal 6 2 2 2 6 2" xfId="5814"/>
    <cellStyle name="Normal 6 2 2 2 7" xfId="2678"/>
    <cellStyle name="Normal 6 2 2 2 7 2" xfId="5815"/>
    <cellStyle name="Normal 6 2 2 2 8" xfId="5809"/>
    <cellStyle name="Normal 6 2 2 3" xfId="2679"/>
    <cellStyle name="Normal 6 2 2 3 2" xfId="2680"/>
    <cellStyle name="Normal 6 2 2 3 2 2" xfId="5817"/>
    <cellStyle name="Normal 6 2 2 3 3" xfId="2681"/>
    <cellStyle name="Normal 6 2 2 3 3 2" xfId="5818"/>
    <cellStyle name="Normal 6 2 2 3 4" xfId="2682"/>
    <cellStyle name="Normal 6 2 2 3 4 2" xfId="5819"/>
    <cellStyle name="Normal 6 2 2 3 5" xfId="2683"/>
    <cellStyle name="Normal 6 2 2 3 5 2" xfId="5820"/>
    <cellStyle name="Normal 6 2 2 3 6" xfId="5816"/>
    <cellStyle name="Normal 6 2 2 4" xfId="2684"/>
    <cellStyle name="Normal 6 2 2 4 2" xfId="5821"/>
    <cellStyle name="Normal 6 2 2 5" xfId="2685"/>
    <cellStyle name="Normal 6 2 2 5 2" xfId="5822"/>
    <cellStyle name="Normal 6 2 2 6" xfId="2686"/>
    <cellStyle name="Normal 6 2 2 6 2" xfId="5823"/>
    <cellStyle name="Normal 6 2 2 7" xfId="2687"/>
    <cellStyle name="Normal 6 2 2 7 2" xfId="5824"/>
    <cellStyle name="Normal 6 2 2 8" xfId="2688"/>
    <cellStyle name="Normal 6 2 2 8 2" xfId="5825"/>
    <cellStyle name="Normal 6 2 2 9" xfId="2689"/>
    <cellStyle name="Normal 6 2 2 9 2" xfId="5826"/>
    <cellStyle name="Normal 6 2 3" xfId="2690"/>
    <cellStyle name="Normal 6 2 3 10" xfId="3700"/>
    <cellStyle name="Normal 6 2 3 2" xfId="2691"/>
    <cellStyle name="Normal 6 2 3 2 2" xfId="2692"/>
    <cellStyle name="Normal 6 2 3 2 2 2" xfId="5828"/>
    <cellStyle name="Normal 6 2 3 2 3" xfId="2693"/>
    <cellStyle name="Normal 6 2 3 2 3 2" xfId="5829"/>
    <cellStyle name="Normal 6 2 3 2 4" xfId="2694"/>
    <cellStyle name="Normal 6 2 3 2 4 2" xfId="5830"/>
    <cellStyle name="Normal 6 2 3 2 5" xfId="2695"/>
    <cellStyle name="Normal 6 2 3 2 5 2" xfId="5831"/>
    <cellStyle name="Normal 6 2 3 2 6" xfId="2696"/>
    <cellStyle name="Normal 6 2 3 2 6 2" xfId="5832"/>
    <cellStyle name="Normal 6 2 3 2 7" xfId="2697"/>
    <cellStyle name="Normal 6 2 3 2 7 2" xfId="5833"/>
    <cellStyle name="Normal 6 2 3 2 8" xfId="5827"/>
    <cellStyle name="Normal 6 2 3 3" xfId="2698"/>
    <cellStyle name="Normal 6 2 3 3 2" xfId="2699"/>
    <cellStyle name="Normal 6 2 3 3 2 2" xfId="5835"/>
    <cellStyle name="Normal 6 2 3 3 3" xfId="2700"/>
    <cellStyle name="Normal 6 2 3 3 3 2" xfId="5836"/>
    <cellStyle name="Normal 6 2 3 3 4" xfId="2701"/>
    <cellStyle name="Normal 6 2 3 3 4 2" xfId="5837"/>
    <cellStyle name="Normal 6 2 3 3 5" xfId="2702"/>
    <cellStyle name="Normal 6 2 3 3 5 2" xfId="5838"/>
    <cellStyle name="Normal 6 2 3 3 6" xfId="5834"/>
    <cellStyle name="Normal 6 2 3 4" xfId="2703"/>
    <cellStyle name="Normal 6 2 3 4 2" xfId="5839"/>
    <cellStyle name="Normal 6 2 3 5" xfId="2704"/>
    <cellStyle name="Normal 6 2 3 5 2" xfId="5840"/>
    <cellStyle name="Normal 6 2 3 6" xfId="2705"/>
    <cellStyle name="Normal 6 2 3 6 2" xfId="5841"/>
    <cellStyle name="Normal 6 2 3 7" xfId="2706"/>
    <cellStyle name="Normal 6 2 3 7 2" xfId="5842"/>
    <cellStyle name="Normal 6 2 3 8" xfId="2707"/>
    <cellStyle name="Normal 6 2 3 8 2" xfId="5843"/>
    <cellStyle name="Normal 6 2 3 9" xfId="2708"/>
    <cellStyle name="Normal 6 2 3 9 2" xfId="5844"/>
    <cellStyle name="Normal 6 2 4" xfId="2709"/>
    <cellStyle name="Normal 6 2 4 2" xfId="3701"/>
    <cellStyle name="Normal 6 2 5" xfId="2710"/>
    <cellStyle name="Normal 6 2 5 2" xfId="3702"/>
    <cellStyle name="Normal 6 2 6" xfId="2711"/>
    <cellStyle name="Normal 6 2 6 2" xfId="3703"/>
    <cellStyle name="Normal 6 2 7" xfId="2712"/>
    <cellStyle name="Normal 6 2 8" xfId="3698"/>
    <cellStyle name="Normal 6 3" xfId="2713"/>
    <cellStyle name="Normal 6 4" xfId="2714"/>
    <cellStyle name="Normal 6 5" xfId="2715"/>
    <cellStyle name="Normal 6 6" xfId="2716"/>
    <cellStyle name="Normal 6 7" xfId="2717"/>
    <cellStyle name="Normal 6 8" xfId="2718"/>
    <cellStyle name="Normal 6 9" xfId="2719"/>
    <cellStyle name="Normal 60" xfId="3704"/>
    <cellStyle name="Normal 60 2" xfId="3045"/>
    <cellStyle name="Normal 61" xfId="3705"/>
    <cellStyle name="Normal 61 2" xfId="3046"/>
    <cellStyle name="Normal 62" xfId="3706"/>
    <cellStyle name="Normal 63" xfId="3707"/>
    <cellStyle name="Normal 64" xfId="5993"/>
    <cellStyle name="Normal 65" xfId="3061"/>
    <cellStyle name="Normal 66" xfId="3708"/>
    <cellStyle name="Normal 67" xfId="3709"/>
    <cellStyle name="Normal 68" xfId="3805"/>
    <cellStyle name="Normal 69" xfId="5994"/>
    <cellStyle name="Normal 7" xfId="2720"/>
    <cellStyle name="Normal 7 10" xfId="2721"/>
    <cellStyle name="Normal 7 10 2" xfId="3710"/>
    <cellStyle name="Normal 7 11" xfId="2722"/>
    <cellStyle name="Normal 7 11 2" xfId="3711"/>
    <cellStyle name="Normal 7 12" xfId="2723"/>
    <cellStyle name="Normal 7 12 2" xfId="3712"/>
    <cellStyle name="Normal 7 13" xfId="2724"/>
    <cellStyle name="Normal 7 13 2" xfId="3713"/>
    <cellStyle name="Normal 7 14" xfId="2725"/>
    <cellStyle name="Normal 7 14 2" xfId="3714"/>
    <cellStyle name="Normal 7 15" xfId="2726"/>
    <cellStyle name="Normal 7 15 2" xfId="3715"/>
    <cellStyle name="Normal 7 16" xfId="3716"/>
    <cellStyle name="Normal 7 17" xfId="3717"/>
    <cellStyle name="Normal 7 18" xfId="3718"/>
    <cellStyle name="Normal 7 19" xfId="3719"/>
    <cellStyle name="Normal 7 2" xfId="2727"/>
    <cellStyle name="Normal 7 2 2" xfId="2728"/>
    <cellStyle name="Normal 7 2 2 10" xfId="5845"/>
    <cellStyle name="Normal 7 2 2 2" xfId="2729"/>
    <cellStyle name="Normal 7 2 2 2 2" xfId="2730"/>
    <cellStyle name="Normal 7 2 2 2 2 2" xfId="5847"/>
    <cellStyle name="Normal 7 2 2 2 3" xfId="2731"/>
    <cellStyle name="Normal 7 2 2 2 3 2" xfId="5848"/>
    <cellStyle name="Normal 7 2 2 2 4" xfId="2732"/>
    <cellStyle name="Normal 7 2 2 2 4 2" xfId="5849"/>
    <cellStyle name="Normal 7 2 2 2 5" xfId="2733"/>
    <cellStyle name="Normal 7 2 2 2 5 2" xfId="5850"/>
    <cellStyle name="Normal 7 2 2 2 6" xfId="2734"/>
    <cellStyle name="Normal 7 2 2 2 6 2" xfId="5851"/>
    <cellStyle name="Normal 7 2 2 2 7" xfId="2735"/>
    <cellStyle name="Normal 7 2 2 2 7 2" xfId="5852"/>
    <cellStyle name="Normal 7 2 2 2 8" xfId="5846"/>
    <cellStyle name="Normal 7 2 2 3" xfId="2736"/>
    <cellStyle name="Normal 7 2 2 3 2" xfId="2737"/>
    <cellStyle name="Normal 7 2 2 3 2 2" xfId="5854"/>
    <cellStyle name="Normal 7 2 2 3 3" xfId="2738"/>
    <cellStyle name="Normal 7 2 2 3 3 2" xfId="5855"/>
    <cellStyle name="Normal 7 2 2 3 4" xfId="2739"/>
    <cellStyle name="Normal 7 2 2 3 4 2" xfId="5856"/>
    <cellStyle name="Normal 7 2 2 3 5" xfId="2740"/>
    <cellStyle name="Normal 7 2 2 3 5 2" xfId="5857"/>
    <cellStyle name="Normal 7 2 2 3 6" xfId="5853"/>
    <cellStyle name="Normal 7 2 2 4" xfId="2741"/>
    <cellStyle name="Normal 7 2 2 4 2" xfId="5858"/>
    <cellStyle name="Normal 7 2 2 5" xfId="2742"/>
    <cellStyle name="Normal 7 2 2 5 2" xfId="5859"/>
    <cellStyle name="Normal 7 2 2 6" xfId="2743"/>
    <cellStyle name="Normal 7 2 2 6 2" xfId="5860"/>
    <cellStyle name="Normal 7 2 2 7" xfId="2744"/>
    <cellStyle name="Normal 7 2 2 7 2" xfId="5861"/>
    <cellStyle name="Normal 7 2 2 8" xfId="2745"/>
    <cellStyle name="Normal 7 2 2 8 2" xfId="5862"/>
    <cellStyle name="Normal 7 2 2 9" xfId="2746"/>
    <cellStyle name="Normal 7 2 2 9 2" xfId="5863"/>
    <cellStyle name="Normal 7 2 3" xfId="2747"/>
    <cellStyle name="Normal 7 2 3 10" xfId="5864"/>
    <cellStyle name="Normal 7 2 3 2" xfId="2748"/>
    <cellStyle name="Normal 7 2 3 2 2" xfId="2749"/>
    <cellStyle name="Normal 7 2 3 2 2 2" xfId="5866"/>
    <cellStyle name="Normal 7 2 3 2 3" xfId="2750"/>
    <cellStyle name="Normal 7 2 3 2 3 2" xfId="5867"/>
    <cellStyle name="Normal 7 2 3 2 4" xfId="2751"/>
    <cellStyle name="Normal 7 2 3 2 4 2" xfId="5868"/>
    <cellStyle name="Normal 7 2 3 2 5" xfId="2752"/>
    <cellStyle name="Normal 7 2 3 2 5 2" xfId="5869"/>
    <cellStyle name="Normal 7 2 3 2 6" xfId="2753"/>
    <cellStyle name="Normal 7 2 3 2 6 2" xfId="5870"/>
    <cellStyle name="Normal 7 2 3 2 7" xfId="2754"/>
    <cellStyle name="Normal 7 2 3 2 7 2" xfId="5871"/>
    <cellStyle name="Normal 7 2 3 2 8" xfId="5865"/>
    <cellStyle name="Normal 7 2 3 3" xfId="2755"/>
    <cellStyle name="Normal 7 2 3 3 2" xfId="2756"/>
    <cellStyle name="Normal 7 2 3 3 2 2" xfId="5873"/>
    <cellStyle name="Normal 7 2 3 3 3" xfId="2757"/>
    <cellStyle name="Normal 7 2 3 3 3 2" xfId="5874"/>
    <cellStyle name="Normal 7 2 3 3 4" xfId="2758"/>
    <cellStyle name="Normal 7 2 3 3 4 2" xfId="5875"/>
    <cellStyle name="Normal 7 2 3 3 5" xfId="2759"/>
    <cellStyle name="Normal 7 2 3 3 5 2" xfId="5876"/>
    <cellStyle name="Normal 7 2 3 3 6" xfId="5872"/>
    <cellStyle name="Normal 7 2 3 4" xfId="2760"/>
    <cellStyle name="Normal 7 2 3 4 2" xfId="5877"/>
    <cellStyle name="Normal 7 2 3 5" xfId="2761"/>
    <cellStyle name="Normal 7 2 3 5 2" xfId="5878"/>
    <cellStyle name="Normal 7 2 3 6" xfId="2762"/>
    <cellStyle name="Normal 7 2 3 6 2" xfId="5879"/>
    <cellStyle name="Normal 7 2 3 7" xfId="2763"/>
    <cellStyle name="Normal 7 2 3 7 2" xfId="5880"/>
    <cellStyle name="Normal 7 2 3 8" xfId="2764"/>
    <cellStyle name="Normal 7 2 3 8 2" xfId="5881"/>
    <cellStyle name="Normal 7 2 3 9" xfId="2765"/>
    <cellStyle name="Normal 7 2 3 9 2" xfId="5882"/>
    <cellStyle name="Normal 7 2 4" xfId="3720"/>
    <cellStyle name="Normal 7 20" xfId="3721"/>
    <cellStyle name="Normal 7 21" xfId="3722"/>
    <cellStyle name="Normal 7 22" xfId="3723"/>
    <cellStyle name="Normal 7 23" xfId="3724"/>
    <cellStyle name="Normal 7 24" xfId="3725"/>
    <cellStyle name="Normal 7 25" xfId="3726"/>
    <cellStyle name="Normal 7 26" xfId="3727"/>
    <cellStyle name="Normal 7 27" xfId="3728"/>
    <cellStyle name="Normal 7 28" xfId="3729"/>
    <cellStyle name="Normal 7 29" xfId="3730"/>
    <cellStyle name="Normal 7 3" xfId="2766"/>
    <cellStyle name="Normal 7 3 2" xfId="2767"/>
    <cellStyle name="Normal 7 3 3" xfId="2768"/>
    <cellStyle name="Normal 7 30" xfId="3731"/>
    <cellStyle name="Normal 7 31" xfId="3732"/>
    <cellStyle name="Normal 7 32" xfId="3733"/>
    <cellStyle name="Normal 7 33" xfId="3734"/>
    <cellStyle name="Normal 7 34" xfId="3735"/>
    <cellStyle name="Normal 7 35" xfId="3736"/>
    <cellStyle name="Normal 7 4" xfId="2769"/>
    <cellStyle name="Normal 7 4 2" xfId="2770"/>
    <cellStyle name="Normal 7 4 3" xfId="2771"/>
    <cellStyle name="Normal 7 5" xfId="2772"/>
    <cellStyle name="Normal 7 5 10" xfId="3737"/>
    <cellStyle name="Normal 7 5 2" xfId="2773"/>
    <cellStyle name="Normal 7 5 2 2" xfId="2774"/>
    <cellStyle name="Normal 7 5 2 2 2" xfId="5884"/>
    <cellStyle name="Normal 7 5 2 3" xfId="2775"/>
    <cellStyle name="Normal 7 5 2 3 2" xfId="5885"/>
    <cellStyle name="Normal 7 5 2 4" xfId="2776"/>
    <cellStyle name="Normal 7 5 2 4 2" xfId="5886"/>
    <cellStyle name="Normal 7 5 2 5" xfId="2777"/>
    <cellStyle name="Normal 7 5 2 5 2" xfId="5887"/>
    <cellStyle name="Normal 7 5 2 6" xfId="2778"/>
    <cellStyle name="Normal 7 5 2 6 2" xfId="5888"/>
    <cellStyle name="Normal 7 5 2 7" xfId="2779"/>
    <cellStyle name="Normal 7 5 2 7 2" xfId="5889"/>
    <cellStyle name="Normal 7 5 2 8" xfId="5883"/>
    <cellStyle name="Normal 7 5 3" xfId="2780"/>
    <cellStyle name="Normal 7 5 3 2" xfId="2781"/>
    <cellStyle name="Normal 7 5 3 2 2" xfId="5891"/>
    <cellStyle name="Normal 7 5 3 3" xfId="2782"/>
    <cellStyle name="Normal 7 5 3 3 2" xfId="5892"/>
    <cellStyle name="Normal 7 5 3 4" xfId="2783"/>
    <cellStyle name="Normal 7 5 3 4 2" xfId="5893"/>
    <cellStyle name="Normal 7 5 3 5" xfId="2784"/>
    <cellStyle name="Normal 7 5 3 5 2" xfId="5894"/>
    <cellStyle name="Normal 7 5 3 6" xfId="5890"/>
    <cellStyle name="Normal 7 5 4" xfId="2785"/>
    <cellStyle name="Normal 7 5 4 2" xfId="5895"/>
    <cellStyle name="Normal 7 5 5" xfId="2786"/>
    <cellStyle name="Normal 7 5 5 2" xfId="5896"/>
    <cellStyle name="Normal 7 5 6" xfId="2787"/>
    <cellStyle name="Normal 7 5 6 2" xfId="5897"/>
    <cellStyle name="Normal 7 5 7" xfId="2788"/>
    <cellStyle name="Normal 7 5 7 2" xfId="5898"/>
    <cellStyle name="Normal 7 5 8" xfId="2789"/>
    <cellStyle name="Normal 7 5 8 2" xfId="5899"/>
    <cellStyle name="Normal 7 5 9" xfId="2790"/>
    <cellStyle name="Normal 7 5 9 2" xfId="5900"/>
    <cellStyle name="Normal 7 6" xfId="2791"/>
    <cellStyle name="Normal 7 6 2" xfId="3738"/>
    <cellStyle name="Normal 7 7" xfId="2792"/>
    <cellStyle name="Normal 7 7 2" xfId="3739"/>
    <cellStyle name="Normal 7 8" xfId="2793"/>
    <cellStyle name="Normal 7 8 2" xfId="2794"/>
    <cellStyle name="Normal 7 8 2 2" xfId="5901"/>
    <cellStyle name="Normal 7 8 3" xfId="2795"/>
    <cellStyle name="Normal 7 8 3 2" xfId="5902"/>
    <cellStyle name="Normal 7 8 4" xfId="2796"/>
    <cellStyle name="Normal 7 8 4 2" xfId="5903"/>
    <cellStyle name="Normal 7 8 5" xfId="2797"/>
    <cellStyle name="Normal 7 8 5 2" xfId="5904"/>
    <cellStyle name="Normal 7 8 6" xfId="2798"/>
    <cellStyle name="Normal 7 8 6 2" xfId="5905"/>
    <cellStyle name="Normal 7 8 7" xfId="2799"/>
    <cellStyle name="Normal 7 8 7 2" xfId="5906"/>
    <cellStyle name="Normal 7 8 8" xfId="3740"/>
    <cellStyle name="Normal 7 9" xfId="2800"/>
    <cellStyle name="Normal 7 9 2" xfId="2801"/>
    <cellStyle name="Normal 7 9 2 2" xfId="5907"/>
    <cellStyle name="Normal 7 9 3" xfId="2802"/>
    <cellStyle name="Normal 7 9 3 2" xfId="5908"/>
    <cellStyle name="Normal 7 9 4" xfId="2803"/>
    <cellStyle name="Normal 7 9 4 2" xfId="5909"/>
    <cellStyle name="Normal 7 9 5" xfId="2804"/>
    <cellStyle name="Normal 7 9 5 2" xfId="5910"/>
    <cellStyle name="Normal 7 9 6" xfId="3741"/>
    <cellStyle name="Normal 7_PWD Templet Estimate-3" xfId="2805"/>
    <cellStyle name="Normal 73" xfId="3048"/>
    <cellStyle name="Normal 74" xfId="3049"/>
    <cellStyle name="Normal 74 2" xfId="3742"/>
    <cellStyle name="Normal 74 5" xfId="3054"/>
    <cellStyle name="Normal 75" xfId="3743"/>
    <cellStyle name="Normal 76" xfId="3744"/>
    <cellStyle name="Normal 77" xfId="3745"/>
    <cellStyle name="Normal 78" xfId="3746"/>
    <cellStyle name="Normal 79" xfId="3747"/>
    <cellStyle name="Normal 8" xfId="2969"/>
    <cellStyle name="Normal 8 10" xfId="2806"/>
    <cellStyle name="Normal 8 10 2" xfId="3748"/>
    <cellStyle name="Normal 8 11" xfId="2807"/>
    <cellStyle name="Normal 8 11 2" xfId="3749"/>
    <cellStyle name="Normal 8 12" xfId="2808"/>
    <cellStyle name="Normal 8 12 2" xfId="3750"/>
    <cellStyle name="Normal 8 13" xfId="2809"/>
    <cellStyle name="Normal 8 13 2" xfId="3751"/>
    <cellStyle name="Normal 8 14" xfId="2810"/>
    <cellStyle name="Normal 8 14 2" xfId="3752"/>
    <cellStyle name="Normal 8 15" xfId="2811"/>
    <cellStyle name="Normal 8 15 2" xfId="3753"/>
    <cellStyle name="Normal 8 16" xfId="2812"/>
    <cellStyle name="Normal 8 16 2" xfId="3754"/>
    <cellStyle name="Normal 8 17" xfId="2813"/>
    <cellStyle name="Normal 8 17 2" xfId="3755"/>
    <cellStyle name="Normal 8 18" xfId="2814"/>
    <cellStyle name="Normal 8 18 2" xfId="3756"/>
    <cellStyle name="Normal 8 19" xfId="3757"/>
    <cellStyle name="Normal 8 2" xfId="2815"/>
    <cellStyle name="Normal 8 2 10" xfId="2816"/>
    <cellStyle name="Normal 8 2 10 2" xfId="5911"/>
    <cellStyle name="Normal 8 2 11" xfId="2817"/>
    <cellStyle name="Normal 8 2 11 2" xfId="5912"/>
    <cellStyle name="Normal 8 2 12" xfId="2818"/>
    <cellStyle name="Normal 8 2 12 2" xfId="5913"/>
    <cellStyle name="Normal 8 2 13" xfId="2819"/>
    <cellStyle name="Normal 8 2 13 2" xfId="5914"/>
    <cellStyle name="Normal 8 2 14" xfId="2820"/>
    <cellStyle name="Normal 8 2 14 2" xfId="5915"/>
    <cellStyle name="Normal 8 2 2" xfId="2821"/>
    <cellStyle name="Normal 8 2 2 10" xfId="5916"/>
    <cellStyle name="Normal 8 2 2 2" xfId="2822"/>
    <cellStyle name="Normal 8 2 2 2 2" xfId="2823"/>
    <cellStyle name="Normal 8 2 2 2 2 2" xfId="5918"/>
    <cellStyle name="Normal 8 2 2 2 3" xfId="2824"/>
    <cellStyle name="Normal 8 2 2 2 3 2" xfId="5919"/>
    <cellStyle name="Normal 8 2 2 2 4" xfId="2825"/>
    <cellStyle name="Normal 8 2 2 2 4 2" xfId="5920"/>
    <cellStyle name="Normal 8 2 2 2 5" xfId="2826"/>
    <cellStyle name="Normal 8 2 2 2 5 2" xfId="5921"/>
    <cellStyle name="Normal 8 2 2 2 6" xfId="2827"/>
    <cellStyle name="Normal 8 2 2 2 6 2" xfId="5922"/>
    <cellStyle name="Normal 8 2 2 2 7" xfId="2828"/>
    <cellStyle name="Normal 8 2 2 2 7 2" xfId="5923"/>
    <cellStyle name="Normal 8 2 2 2 8" xfId="5917"/>
    <cellStyle name="Normal 8 2 2 3" xfId="2829"/>
    <cellStyle name="Normal 8 2 2 3 2" xfId="2830"/>
    <cellStyle name="Normal 8 2 2 3 2 2" xfId="5925"/>
    <cellStyle name="Normal 8 2 2 3 3" xfId="2831"/>
    <cellStyle name="Normal 8 2 2 3 3 2" xfId="5926"/>
    <cellStyle name="Normal 8 2 2 3 4" xfId="2832"/>
    <cellStyle name="Normal 8 2 2 3 4 2" xfId="5927"/>
    <cellStyle name="Normal 8 2 2 3 5" xfId="2833"/>
    <cellStyle name="Normal 8 2 2 3 5 2" xfId="5928"/>
    <cellStyle name="Normal 8 2 2 3 6" xfId="5924"/>
    <cellStyle name="Normal 8 2 2 4" xfId="2834"/>
    <cellStyle name="Normal 8 2 2 4 2" xfId="5929"/>
    <cellStyle name="Normal 8 2 2 5" xfId="2835"/>
    <cellStyle name="Normal 8 2 2 5 2" xfId="5930"/>
    <cellStyle name="Normal 8 2 2 6" xfId="2836"/>
    <cellStyle name="Normal 8 2 2 6 2" xfId="5931"/>
    <cellStyle name="Normal 8 2 2 7" xfId="2837"/>
    <cellStyle name="Normal 8 2 2 7 2" xfId="5932"/>
    <cellStyle name="Normal 8 2 2 8" xfId="2838"/>
    <cellStyle name="Normal 8 2 2 8 2" xfId="5933"/>
    <cellStyle name="Normal 8 2 2 9" xfId="2839"/>
    <cellStyle name="Normal 8 2 2 9 2" xfId="5934"/>
    <cellStyle name="Normal 8 2 3" xfId="2840"/>
    <cellStyle name="Normal 8 2 3 2" xfId="5935"/>
    <cellStyle name="Normal 8 2 4" xfId="2841"/>
    <cellStyle name="Normal 8 2 4 2" xfId="5936"/>
    <cellStyle name="Normal 8 2 5" xfId="2842"/>
    <cellStyle name="Normal 8 2 5 2" xfId="5937"/>
    <cellStyle name="Normal 8 2 6" xfId="2843"/>
    <cellStyle name="Normal 8 2 7" xfId="2844"/>
    <cellStyle name="Normal 8 2 7 2" xfId="2845"/>
    <cellStyle name="Normal 8 2 7 2 2" xfId="5939"/>
    <cellStyle name="Normal 8 2 7 3" xfId="2846"/>
    <cellStyle name="Normal 8 2 7 3 2" xfId="5940"/>
    <cellStyle name="Normal 8 2 7 4" xfId="2847"/>
    <cellStyle name="Normal 8 2 7 4 2" xfId="5941"/>
    <cellStyle name="Normal 8 2 7 5" xfId="2848"/>
    <cellStyle name="Normal 8 2 7 5 2" xfId="5942"/>
    <cellStyle name="Normal 8 2 7 6" xfId="2849"/>
    <cellStyle name="Normal 8 2 7 6 2" xfId="5943"/>
    <cellStyle name="Normal 8 2 7 7" xfId="2850"/>
    <cellStyle name="Normal 8 2 7 7 2" xfId="5944"/>
    <cellStyle name="Normal 8 2 7 8" xfId="5938"/>
    <cellStyle name="Normal 8 2 8" xfId="2851"/>
    <cellStyle name="Normal 8 2 8 2" xfId="2852"/>
    <cellStyle name="Normal 8 2 8 2 2" xfId="5946"/>
    <cellStyle name="Normal 8 2 8 3" xfId="2853"/>
    <cellStyle name="Normal 8 2 8 3 2" xfId="5947"/>
    <cellStyle name="Normal 8 2 8 4" xfId="2854"/>
    <cellStyle name="Normal 8 2 8 4 2" xfId="5948"/>
    <cellStyle name="Normal 8 2 8 5" xfId="2855"/>
    <cellStyle name="Normal 8 2 8 5 2" xfId="5949"/>
    <cellStyle name="Normal 8 2 8 6" xfId="5945"/>
    <cellStyle name="Normal 8 2 9" xfId="2856"/>
    <cellStyle name="Normal 8 2 9 2" xfId="5950"/>
    <cellStyle name="Normal 8 3" xfId="2857"/>
    <cellStyle name="Normal 8 3 10" xfId="3758"/>
    <cellStyle name="Normal 8 3 2" xfId="2858"/>
    <cellStyle name="Normal 8 3 2 2" xfId="2859"/>
    <cellStyle name="Normal 8 3 2 2 2" xfId="5952"/>
    <cellStyle name="Normal 8 3 2 3" xfId="2860"/>
    <cellStyle name="Normal 8 3 2 3 2" xfId="5953"/>
    <cellStyle name="Normal 8 3 2 4" xfId="2861"/>
    <cellStyle name="Normal 8 3 2 4 2" xfId="5954"/>
    <cellStyle name="Normal 8 3 2 5" xfId="2862"/>
    <cellStyle name="Normal 8 3 2 5 2" xfId="5955"/>
    <cellStyle name="Normal 8 3 2 6" xfId="2863"/>
    <cellStyle name="Normal 8 3 2 6 2" xfId="5956"/>
    <cellStyle name="Normal 8 3 2 7" xfId="2864"/>
    <cellStyle name="Normal 8 3 2 7 2" xfId="5957"/>
    <cellStyle name="Normal 8 3 2 8" xfId="5951"/>
    <cellStyle name="Normal 8 3 3" xfId="2865"/>
    <cellStyle name="Normal 8 3 3 2" xfId="2866"/>
    <cellStyle name="Normal 8 3 3 2 2" xfId="5959"/>
    <cellStyle name="Normal 8 3 3 3" xfId="2867"/>
    <cellStyle name="Normal 8 3 3 3 2" xfId="5960"/>
    <cellStyle name="Normal 8 3 3 4" xfId="2868"/>
    <cellStyle name="Normal 8 3 3 4 2" xfId="5961"/>
    <cellStyle name="Normal 8 3 3 5" xfId="2869"/>
    <cellStyle name="Normal 8 3 3 5 2" xfId="5962"/>
    <cellStyle name="Normal 8 3 3 6" xfId="5958"/>
    <cellStyle name="Normal 8 3 4" xfId="2870"/>
    <cellStyle name="Normal 8 3 4 2" xfId="5963"/>
    <cellStyle name="Normal 8 3 5" xfId="2871"/>
    <cellStyle name="Normal 8 3 5 2" xfId="5964"/>
    <cellStyle name="Normal 8 3 6" xfId="2872"/>
    <cellStyle name="Normal 8 3 6 2" xfId="5965"/>
    <cellStyle name="Normal 8 3 7" xfId="2873"/>
    <cellStyle name="Normal 8 3 7 2" xfId="5966"/>
    <cellStyle name="Normal 8 3 8" xfId="2874"/>
    <cellStyle name="Normal 8 3 8 2" xfId="5967"/>
    <cellStyle name="Normal 8 3 9" xfId="2875"/>
    <cellStyle name="Normal 8 3 9 2" xfId="5968"/>
    <cellStyle name="Normal 8 4" xfId="2876"/>
    <cellStyle name="Normal 8 4 2" xfId="3759"/>
    <cellStyle name="Normal 8 5" xfId="2877"/>
    <cellStyle name="Normal 8 5 2" xfId="3760"/>
    <cellStyle name="Normal 8 6" xfId="2878"/>
    <cellStyle name="Normal 8 6 2" xfId="3761"/>
    <cellStyle name="Normal 8 7" xfId="2879"/>
    <cellStyle name="Normal 8 8" xfId="2880"/>
    <cellStyle name="Normal 8 8 2" xfId="2881"/>
    <cellStyle name="Normal 8 8 2 2" xfId="5969"/>
    <cellStyle name="Normal 8 8 3" xfId="2882"/>
    <cellStyle name="Normal 8 8 3 2" xfId="5970"/>
    <cellStyle name="Normal 8 8 4" xfId="2883"/>
    <cellStyle name="Normal 8 8 4 2" xfId="5971"/>
    <cellStyle name="Normal 8 8 5" xfId="2884"/>
    <cellStyle name="Normal 8 8 5 2" xfId="5972"/>
    <cellStyle name="Normal 8 8 6" xfId="2885"/>
    <cellStyle name="Normal 8 8 6 2" xfId="5973"/>
    <cellStyle name="Normal 8 8 7" xfId="2886"/>
    <cellStyle name="Normal 8 8 7 2" xfId="5974"/>
    <cellStyle name="Normal 8 8 8" xfId="3762"/>
    <cellStyle name="Normal 8 9" xfId="2887"/>
    <cellStyle name="Normal 8 9 2" xfId="2888"/>
    <cellStyle name="Normal 8 9 2 2" xfId="5975"/>
    <cellStyle name="Normal 8 9 3" xfId="2889"/>
    <cellStyle name="Normal 8 9 3 2" xfId="5976"/>
    <cellStyle name="Normal 8 9 4" xfId="2890"/>
    <cellStyle name="Normal 8 9 4 2" xfId="5977"/>
    <cellStyle name="Normal 8 9 5" xfId="2891"/>
    <cellStyle name="Normal 8 9 5 2" xfId="5978"/>
    <cellStyle name="Normal 8 9 6" xfId="3763"/>
    <cellStyle name="Normal 80" xfId="3764"/>
    <cellStyle name="Normal 81" xfId="3765"/>
    <cellStyle name="Normal 82" xfId="3766"/>
    <cellStyle name="Normal 83" xfId="3767"/>
    <cellStyle name="Normal 84" xfId="3768"/>
    <cellStyle name="Normal 85" xfId="3769"/>
    <cellStyle name="Normal 86" xfId="3770"/>
    <cellStyle name="Normal 87" xfId="3771"/>
    <cellStyle name="Normal 88" xfId="3772"/>
    <cellStyle name="Normal 89" xfId="3773"/>
    <cellStyle name="Normal 9" xfId="2892"/>
    <cellStyle name="Normal 9 2" xfId="2893"/>
    <cellStyle name="Normal 9 2 2" xfId="2894"/>
    <cellStyle name="Normal 9 2 3" xfId="2895"/>
    <cellStyle name="Normal 9 3" xfId="2896"/>
    <cellStyle name="Normal 9 4" xfId="2897"/>
    <cellStyle name="Normal 9 5" xfId="2898"/>
    <cellStyle name="Normal 9 6" xfId="2899"/>
    <cellStyle name="Normal 9 7" xfId="3775"/>
    <cellStyle name="Normal 9 8" xfId="3776"/>
    <cellStyle name="Normal 9 9" xfId="3774"/>
    <cellStyle name="Normal 90" xfId="3052"/>
    <cellStyle name="Normal 90 2" xfId="3777"/>
    <cellStyle name="Normal 91" xfId="3778"/>
    <cellStyle name="Normal 92" xfId="3779"/>
    <cellStyle name="Normal 93" xfId="3055"/>
    <cellStyle name="Normal 93 2" xfId="3780"/>
    <cellStyle name="Normal 94" xfId="3053"/>
    <cellStyle name="Normal 94 2" xfId="3781"/>
    <cellStyle name="Normal 95" xfId="3782"/>
    <cellStyle name="Normal 96" xfId="3783"/>
    <cellStyle name="Normal 97" xfId="3784"/>
    <cellStyle name="Normal 98" xfId="3785"/>
    <cellStyle name="Normal 99" xfId="3786"/>
    <cellStyle name="Note 2" xfId="2900"/>
    <cellStyle name="Note 2 2" xfId="2901"/>
    <cellStyle name="Note 2 2 2" xfId="3019"/>
    <cellStyle name="Note 2 2 2 2" xfId="3787"/>
    <cellStyle name="Note 2 2 3" xfId="3004"/>
    <cellStyle name="Note 2 2 3 2" xfId="3788"/>
    <cellStyle name="Note 2 2 4" xfId="3789"/>
    <cellStyle name="Note 2 2 5" xfId="3790"/>
    <cellStyle name="Note 2 2 6" xfId="3791"/>
    <cellStyle name="Note 2 3" xfId="2902"/>
    <cellStyle name="Note 2 3 2" xfId="3018"/>
    <cellStyle name="Note 2 3 3" xfId="3792"/>
    <cellStyle name="Note 2 4" xfId="2903"/>
    <cellStyle name="Note 2 4 2" xfId="5979"/>
    <cellStyle name="Note 2 5" xfId="2904"/>
    <cellStyle name="Note 2 5 2" xfId="5980"/>
    <cellStyle name="Note 2 6" xfId="2905"/>
    <cellStyle name="Note 2 6 2" xfId="5981"/>
    <cellStyle name="Note 2 7" xfId="2906"/>
    <cellStyle name="Note 2 7 2" xfId="5982"/>
    <cellStyle name="Note 2 8" xfId="2907"/>
    <cellStyle name="Note 2 8 2" xfId="5983"/>
    <cellStyle name="Note 2 9" xfId="3003"/>
    <cellStyle name="Note 3" xfId="2908"/>
    <cellStyle name="Note 3 2" xfId="3020"/>
    <cellStyle name="Note 3 2 2" xfId="3793"/>
    <cellStyle name="Note 3 3" xfId="3005"/>
    <cellStyle name="Note 3 3 2" xfId="3794"/>
    <cellStyle name="Note 3 4" xfId="3795"/>
    <cellStyle name="Note 3 5" xfId="3796"/>
    <cellStyle name="Note 3 6" xfId="3797"/>
    <cellStyle name="Note 4" xfId="2909"/>
    <cellStyle name="Note 4 2" xfId="5984"/>
    <cellStyle name="Output 2" xfId="2910"/>
    <cellStyle name="Output 2 2" xfId="3021"/>
    <cellStyle name="Output 2 2 2" xfId="3798"/>
    <cellStyle name="Output 2 3" xfId="3006"/>
    <cellStyle name="Output 3" xfId="2911"/>
    <cellStyle name="Output 3 2" xfId="5985"/>
    <cellStyle name="Percent" xfId="2" builtinId="5"/>
    <cellStyle name="Percent [2]" xfId="2912"/>
    <cellStyle name="Percent 10" xfId="2913"/>
    <cellStyle name="Percent 10 2" xfId="3050"/>
    <cellStyle name="Percent 11" xfId="3007"/>
    <cellStyle name="Percent 12" xfId="3806"/>
    <cellStyle name="Percent 13" xfId="5995"/>
    <cellStyle name="Percent 14" xfId="5996"/>
    <cellStyle name="Percent 2" xfId="2914"/>
    <cellStyle name="Percent 2 10" xfId="2915"/>
    <cellStyle name="Percent 2 10 2" xfId="3039"/>
    <cellStyle name="Percent 2 11" xfId="2916"/>
    <cellStyle name="Percent 2 12" xfId="2917"/>
    <cellStyle name="Percent 2 13" xfId="2918"/>
    <cellStyle name="Percent 2 14" xfId="3026"/>
    <cellStyle name="Percent 2 15" xfId="3799"/>
    <cellStyle name="Percent 2 2" xfId="2919"/>
    <cellStyle name="Percent 2 2 2" xfId="2920"/>
    <cellStyle name="Percent 2 2 3" xfId="2921"/>
    <cellStyle name="Percent 2 2 4" xfId="2922"/>
    <cellStyle name="Percent 2 2 5" xfId="2923"/>
    <cellStyle name="Percent 2 2 6" xfId="3800"/>
    <cellStyle name="Percent 2 3" xfId="2924"/>
    <cellStyle name="Percent 2 3 2" xfId="3807"/>
    <cellStyle name="Percent 2 4" xfId="2925"/>
    <cellStyle name="Percent 2 5" xfId="2926"/>
    <cellStyle name="Percent 2 6" xfId="2927"/>
    <cellStyle name="Percent 2 7" xfId="2928"/>
    <cellStyle name="Percent 2 8" xfId="2929"/>
    <cellStyle name="Percent 2 9" xfId="2930"/>
    <cellStyle name="Percent 3" xfId="3038"/>
    <cellStyle name="Percent 3 2" xfId="2931"/>
    <cellStyle name="Percent 3 2 2" xfId="2932"/>
    <cellStyle name="Percent 3 2 3" xfId="2933"/>
    <cellStyle name="Percent 3 3" xfId="2934"/>
    <cellStyle name="Percent 3 4" xfId="2935"/>
    <cellStyle name="Percent 3 5" xfId="2936"/>
    <cellStyle name="Percent 3 6" xfId="2937"/>
    <cellStyle name="Percent 4" xfId="2938"/>
    <cellStyle name="Percent 4 2" xfId="2939"/>
    <cellStyle name="Percent 4 3" xfId="2940"/>
    <cellStyle name="Percent 4 3 2" xfId="2941"/>
    <cellStyle name="Percent 4 3 3" xfId="2942"/>
    <cellStyle name="Percent 4 4" xfId="2943"/>
    <cellStyle name="Percent 4 5" xfId="2944"/>
    <cellStyle name="Percent 5" xfId="2945"/>
    <cellStyle name="Percent 6" xfId="2946"/>
    <cellStyle name="Percent 6 2" xfId="2947"/>
    <cellStyle name="Percent 6 3" xfId="2948"/>
    <cellStyle name="Percent 7" xfId="2949"/>
    <cellStyle name="Percent 8" xfId="2950"/>
    <cellStyle name="Percent 9" xfId="2951"/>
    <cellStyle name="StLine" xfId="2952"/>
    <cellStyle name="StLine 2" xfId="2953"/>
    <cellStyle name="StLine 3" xfId="2954"/>
    <cellStyle name="StLine 4" xfId="2955"/>
    <cellStyle name="StLineTOP" xfId="2956"/>
    <cellStyle name="StLineTOP 2" xfId="2957"/>
    <cellStyle name="StLineTOP 2 2" xfId="5987"/>
    <cellStyle name="StLineTOP 3" xfId="2958"/>
    <cellStyle name="StLineTOP 3 2" xfId="5988"/>
    <cellStyle name="StLineTOP 4" xfId="2959"/>
    <cellStyle name="StLineTOP 4 2" xfId="5989"/>
    <cellStyle name="StLineTOP 5" xfId="5986"/>
    <cellStyle name="Style 1" xfId="2960"/>
    <cellStyle name="Style 1 2" xfId="2961"/>
    <cellStyle name="Style 1 2 2" xfId="3801"/>
    <cellStyle name="subhead" xfId="2962"/>
    <cellStyle name="subhead 2" xfId="5990"/>
    <cellStyle name="Title 2" xfId="2963"/>
    <cellStyle name="Title 2 2" xfId="3008"/>
    <cellStyle name="Title 2 2 2" xfId="3802"/>
    <cellStyle name="Title 3" xfId="2964"/>
    <cellStyle name="Title 3 2" xfId="5991"/>
    <cellStyle name="Total 2" xfId="2965"/>
    <cellStyle name="Total 2 2" xfId="3022"/>
    <cellStyle name="Total 2 2 2" xfId="3803"/>
    <cellStyle name="Total 3" xfId="2966"/>
    <cellStyle name="Total 3 2" xfId="5992"/>
    <cellStyle name="Warning Text 2" xfId="2967"/>
    <cellStyle name="Warning Text 2 2" xfId="3804"/>
    <cellStyle name="Warning Text 3" xfId="2968"/>
    <cellStyle name="ಸಾಮಾನ್ಯ_Sheet1" xfId="3009"/>
  </cellStyles>
  <dxfs count="0"/>
  <tableStyles count="0" defaultTableStyle="TableStyleMedium9" defaultPivotStyle="PivotStyleLight16"/>
  <colors>
    <mruColors>
      <color rgb="FFCCECFF"/>
      <color rgb="FFFFCCFF"/>
      <color rgb="FFF4FAD4"/>
      <color rgb="FF99FF99"/>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theme" Target="theme/theme1.xml"/><Relationship Id="rId3" Type="http://schemas.openxmlformats.org/officeDocument/2006/relationships/worksheet" Target="worksheets/sheet2.xml"/><Relationship Id="rId7" Type="http://schemas.openxmlformats.org/officeDocument/2006/relationships/worksheet" Target="worksheets/sheet6.xml"/><Relationship Id="rId12" Type="http://schemas.openxmlformats.org/officeDocument/2006/relationships/externalLink" Target="externalLinks/externalLink5.xml"/><Relationship Id="rId2" Type="http://schemas.openxmlformats.org/officeDocument/2006/relationships/worksheet" Target="worksheets/sheet1.xml"/><Relationship Id="rId16" Type="http://schemas.openxmlformats.org/officeDocument/2006/relationships/calcChain" Target="calcChain.xml"/><Relationship Id="rId1" Type="http://schemas.openxmlformats.org/officeDocument/2006/relationships/chartsheet" Target="chartsheets/sheet1.xml"/><Relationship Id="rId6" Type="http://schemas.openxmlformats.org/officeDocument/2006/relationships/worksheet" Target="worksheets/sheet5.xml"/><Relationship Id="rId11" Type="http://schemas.openxmlformats.org/officeDocument/2006/relationships/externalLink" Target="externalLinks/externalLink4.xml"/><Relationship Id="rId5" Type="http://schemas.openxmlformats.org/officeDocument/2006/relationships/worksheet" Target="worksheets/sheet4.xml"/><Relationship Id="rId15" Type="http://schemas.openxmlformats.org/officeDocument/2006/relationships/sharedStrings" Target="sharedStrings.xml"/><Relationship Id="rId10" Type="http://schemas.openxmlformats.org/officeDocument/2006/relationships/externalLink" Target="externalLinks/externalLink3.xml"/><Relationship Id="rId4" Type="http://schemas.openxmlformats.org/officeDocument/2006/relationships/worksheet" Target="worksheets/sheet3.xml"/><Relationship Id="rId9" Type="http://schemas.openxmlformats.org/officeDocument/2006/relationships/externalLink" Target="externalLinks/externalLink2.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'2024-25'!$AA$1:$AA$64</c:f>
              <c:strCache>
                <c:ptCount val="1"/>
                <c:pt idx="0">
                  <c:v>GOVERNMENT OF KARNATAKA,  PIU - STATE HIGHWAY DEVELOPMENT PROJECT, K.R.CIRCLE, BANGALORE    Package wise Details of  Phase-4 Stage-2 As on 28th FEBURARY 2026 23 Remarks % Progress Kalaburagi Circle  Bidar Division Work completed  0.000 Work Completed Work</c:v>
                </c:pt>
              </c:strCache>
            </c:strRef>
          </c:tx>
          <c:spPr>
            <a:solidFill>
              <a:schemeClr val="accent1"/>
            </a:solidFill>
            <a:ln>
              <a:noFill/>
            </a:ln>
            <a:effectLst/>
          </c:spPr>
          <c:invertIfNegative val="0"/>
          <c:cat>
            <c:multiLvlStrRef>
              <c:f>'2024-25'!$A$65:$Z$568</c:f>
              <c:multiLvlStrCache>
                <c:ptCount val="1008"/>
                <c:lvl>
                  <c:pt idx="2">
                    <c:v>2513.79</c:v>
                  </c:pt>
                  <c:pt idx="3">
                    <c:v>2598.29</c:v>
                  </c:pt>
                  <c:pt idx="5">
                    <c:v>10160.70</c:v>
                  </c:pt>
                  <c:pt idx="7">
                    <c:v>1174.17</c:v>
                  </c:pt>
                  <c:pt idx="8">
                    <c:v>1919.03</c:v>
                  </c:pt>
                  <c:pt idx="11">
                    <c:v>1323.47</c:v>
                  </c:pt>
                  <c:pt idx="12">
                    <c:v>2594.36</c:v>
                  </c:pt>
                  <c:pt idx="14">
                    <c:v>742.7</c:v>
                  </c:pt>
                  <c:pt idx="17">
                    <c:v>2465.44</c:v>
                  </c:pt>
                  <c:pt idx="21">
                    <c:v>10219.17</c:v>
                  </c:pt>
                  <c:pt idx="22">
                    <c:v>34389.40</c:v>
                  </c:pt>
                  <c:pt idx="25">
                    <c:v>2572.58</c:v>
                  </c:pt>
                  <c:pt idx="27">
                    <c:v>2562.78</c:v>
                  </c:pt>
                  <c:pt idx="30">
                    <c:v>2692.96</c:v>
                  </c:pt>
                  <c:pt idx="34">
                    <c:v>1104.19</c:v>
                  </c:pt>
                  <c:pt idx="35">
                    <c:v>1717.51</c:v>
                  </c:pt>
                  <c:pt idx="38">
                    <c:v>2553.22</c:v>
                  </c:pt>
                  <c:pt idx="39">
                    <c:v>2424.84</c:v>
                  </c:pt>
                  <c:pt idx="43">
                    <c:v>15628.08</c:v>
                  </c:pt>
                  <c:pt idx="45">
                    <c:v>2424.31</c:v>
                  </c:pt>
                  <c:pt idx="48">
                    <c:v>2435.67</c:v>
                  </c:pt>
                  <c:pt idx="50">
                    <c:v>3923.86</c:v>
                  </c:pt>
                  <c:pt idx="56">
                    <c:v>1569.45</c:v>
                  </c:pt>
                  <c:pt idx="57">
                    <c:v>3648.66</c:v>
                  </c:pt>
                  <c:pt idx="59">
                    <c:v>14001.95</c:v>
                  </c:pt>
                  <c:pt idx="61">
                    <c:v>3522.96</c:v>
                  </c:pt>
                  <c:pt idx="63">
                    <c:v>2782.13</c:v>
                  </c:pt>
                  <c:pt idx="66">
                    <c:v>1517.32</c:v>
                  </c:pt>
                  <c:pt idx="67">
                    <c:v>2989.16</c:v>
                  </c:pt>
                  <c:pt idx="72">
                    <c:v>2594.91</c:v>
                  </c:pt>
                  <c:pt idx="75">
                    <c:v>2495.05</c:v>
                  </c:pt>
                  <c:pt idx="78">
                    <c:v>2314.27</c:v>
                  </c:pt>
                  <c:pt idx="81">
                    <c:v>18215.80</c:v>
                  </c:pt>
                  <c:pt idx="83">
                    <c:v>2864.52</c:v>
                  </c:pt>
                  <c:pt idx="85">
                    <c:v>3089.89</c:v>
                  </c:pt>
                  <c:pt idx="91">
                    <c:v>2794.44</c:v>
                  </c:pt>
                  <c:pt idx="94">
                    <c:v>8748.85</c:v>
                  </c:pt>
                  <c:pt idx="96">
                    <c:v>1216.62</c:v>
                  </c:pt>
                  <c:pt idx="97">
                    <c:v>1252.06</c:v>
                  </c:pt>
                  <c:pt idx="99">
                    <c:v>2694.03</c:v>
                  </c:pt>
                  <c:pt idx="102">
                    <c:v>2916.16</c:v>
                  </c:pt>
                  <c:pt idx="103">
                    <c:v>8078.87</c:v>
                  </c:pt>
                  <c:pt idx="104">
                    <c:v>64673.55</c:v>
                  </c:pt>
                  <c:pt idx="107">
                    <c:v>2668.01</c:v>
                  </c:pt>
                  <c:pt idx="109">
                    <c:v>1308.99</c:v>
                  </c:pt>
                  <c:pt idx="110">
                    <c:v>1069.97</c:v>
                  </c:pt>
                  <c:pt idx="111">
                    <c:v>2684.15</c:v>
                  </c:pt>
                  <c:pt idx="112">
                    <c:v>1104.65</c:v>
                  </c:pt>
                  <c:pt idx="113">
                    <c:v>940.95</c:v>
                  </c:pt>
                  <c:pt idx="114">
                    <c:v>2589.90</c:v>
                  </c:pt>
                  <c:pt idx="115">
                    <c:v>1102.25</c:v>
                  </c:pt>
                  <c:pt idx="116">
                    <c:v>13468.87</c:v>
                  </c:pt>
                  <c:pt idx="118">
                    <c:v>2680.40</c:v>
                  </c:pt>
                  <c:pt idx="119">
                    <c:v>2044.44</c:v>
                  </c:pt>
                  <c:pt idx="120">
                    <c:v>2662.26</c:v>
                  </c:pt>
                  <c:pt idx="126">
                    <c:v>2366.62</c:v>
                  </c:pt>
                  <c:pt idx="128">
                    <c:v>3948.90</c:v>
                  </c:pt>
                  <c:pt idx="129">
                    <c:v>4247.80</c:v>
                  </c:pt>
                  <c:pt idx="132">
                    <c:v>17950.42</c:v>
                  </c:pt>
                  <c:pt idx="134">
                    <c:v>2712.53</c:v>
                  </c:pt>
                  <c:pt idx="135">
                    <c:v>2602.09</c:v>
                  </c:pt>
                  <c:pt idx="137">
                    <c:v>924.36</c:v>
                  </c:pt>
                  <c:pt idx="139">
                    <c:v>2882.44</c:v>
                  </c:pt>
                  <c:pt idx="140">
                    <c:v>1101.45</c:v>
                  </c:pt>
                  <c:pt idx="142">
                    <c:v>2582.64</c:v>
                  </c:pt>
                  <c:pt idx="145">
                    <c:v>2629.86</c:v>
                  </c:pt>
                  <c:pt idx="147">
                    <c:v>1084.48</c:v>
                  </c:pt>
                  <c:pt idx="148">
                    <c:v>16519.85</c:v>
                  </c:pt>
                  <c:pt idx="150">
                    <c:v>2508.21</c:v>
                  </c:pt>
                  <c:pt idx="151">
                    <c:v>1122.56</c:v>
                  </c:pt>
                  <c:pt idx="152">
                    <c:v>1608.43</c:v>
                  </c:pt>
                  <c:pt idx="155">
                    <c:v>2957.62</c:v>
                  </c:pt>
                  <c:pt idx="157">
                    <c:v>2928.15</c:v>
                  </c:pt>
                  <c:pt idx="159">
                    <c:v>2733.35</c:v>
                  </c:pt>
                  <c:pt idx="161">
                    <c:v>2956.72</c:v>
                  </c:pt>
                  <c:pt idx="163">
                    <c:v>3024.50</c:v>
                  </c:pt>
                  <c:pt idx="164">
                    <c:v>2895.14</c:v>
                  </c:pt>
                  <c:pt idx="165">
                    <c:v>1585.53</c:v>
                  </c:pt>
                  <c:pt idx="166">
                    <c:v>990.38</c:v>
                  </c:pt>
                  <c:pt idx="168">
                    <c:v>25310.59</c:v>
                  </c:pt>
                  <c:pt idx="169">
                    <c:v>73249.73</c:v>
                  </c:pt>
                  <c:pt idx="170">
                    <c:v>202890.14</c:v>
                  </c:pt>
                  <c:pt idx="173">
                    <c:v>2323.26</c:v>
                  </c:pt>
                  <c:pt idx="176">
                    <c:v>3663.42</c:v>
                  </c:pt>
                  <c:pt idx="180">
                    <c:v>2689.86</c:v>
                  </c:pt>
                  <c:pt idx="182">
                    <c:v>2307.96</c:v>
                  </c:pt>
                  <c:pt idx="187">
                    <c:v>3321.56</c:v>
                  </c:pt>
                  <c:pt idx="192">
                    <c:v>14306.06</c:v>
                  </c:pt>
                  <c:pt idx="194">
                    <c:v>2644.49</c:v>
                  </c:pt>
                  <c:pt idx="197">
                    <c:v>2866.13</c:v>
                  </c:pt>
                  <c:pt idx="200">
                    <c:v>2986.69</c:v>
                  </c:pt>
                  <c:pt idx="202">
                    <c:v>2525.71</c:v>
                  </c:pt>
                  <c:pt idx="205">
                    <c:v>2902.23</c:v>
                  </c:pt>
                  <c:pt idx="207">
                    <c:v>880.09</c:v>
                  </c:pt>
                  <c:pt idx="209">
                    <c:v>998.52</c:v>
                  </c:pt>
                  <c:pt idx="210">
                    <c:v>15803.855</c:v>
                  </c:pt>
                  <c:pt idx="212">
                    <c:v>2818.16</c:v>
                  </c:pt>
                  <c:pt idx="216">
                    <c:v>2738.49</c:v>
                  </c:pt>
                  <c:pt idx="218">
                    <c:v>2676.66</c:v>
                  </c:pt>
                  <c:pt idx="221">
                    <c:v>8233.31</c:v>
                  </c:pt>
                  <c:pt idx="223">
                    <c:v>2546.76</c:v>
                  </c:pt>
                  <c:pt idx="224">
                    <c:v>2421.91</c:v>
                  </c:pt>
                  <c:pt idx="225">
                    <c:v>2893.63</c:v>
                  </c:pt>
                  <c:pt idx="227">
                    <c:v>2584.99</c:v>
                  </c:pt>
                  <c:pt idx="230">
                    <c:v>10447.29</c:v>
                  </c:pt>
                  <c:pt idx="232">
                    <c:v>2642.67</c:v>
                  </c:pt>
                  <c:pt idx="234">
                    <c:v>876.57</c:v>
                  </c:pt>
                  <c:pt idx="236">
                    <c:v>2626.22</c:v>
                  </c:pt>
                  <c:pt idx="238">
                    <c:v>6714.72</c:v>
                  </c:pt>
                  <c:pt idx="248">
                    <c:v>12860.18</c:v>
                  </c:pt>
                  <c:pt idx="249">
                    <c:v>61650.70</c:v>
                  </c:pt>
                  <c:pt idx="252">
                    <c:v>2817.77</c:v>
                  </c:pt>
                  <c:pt idx="257">
                    <c:v>2856.32</c:v>
                  </c:pt>
                  <c:pt idx="259">
                    <c:v>5679.19</c:v>
                  </c:pt>
                  <c:pt idx="264">
                    <c:v>2265.80</c:v>
                  </c:pt>
                  <c:pt idx="266">
                    <c:v>13619.08</c:v>
                  </c:pt>
                  <c:pt idx="268">
                    <c:v>2310.61</c:v>
                  </c:pt>
                  <c:pt idx="270">
                    <c:v>3504.47</c:v>
                  </c:pt>
                  <c:pt idx="272">
                    <c:v>1237.30</c:v>
                  </c:pt>
                  <c:pt idx="273">
                    <c:v>2928.23</c:v>
                  </c:pt>
                  <c:pt idx="279">
                    <c:v>2747.04</c:v>
                  </c:pt>
                  <c:pt idx="282">
                    <c:v>2970.63</c:v>
                  </c:pt>
                  <c:pt idx="286">
                    <c:v>2598.70</c:v>
                  </c:pt>
                  <c:pt idx="291">
                    <c:v>18296.98</c:v>
                  </c:pt>
                  <c:pt idx="292">
                    <c:v>31916.06</c:v>
                  </c:pt>
                  <c:pt idx="295">
                    <c:v>7370.72</c:v>
                  </c:pt>
                  <c:pt idx="305">
                    <c:v>891.56</c:v>
                  </c:pt>
                  <c:pt idx="308">
                    <c:v>2082.96</c:v>
                  </c:pt>
                  <c:pt idx="310">
                    <c:v>1459.78</c:v>
                  </c:pt>
                  <c:pt idx="311">
                    <c:v>923.80</c:v>
                  </c:pt>
                  <c:pt idx="313">
                    <c:v>4863.91</c:v>
                  </c:pt>
                  <c:pt idx="320">
                    <c:v>17592.73</c:v>
                  </c:pt>
                  <c:pt idx="322">
                    <c:v>2701.34</c:v>
                  </c:pt>
                  <c:pt idx="326">
                    <c:v>2522.09</c:v>
                  </c:pt>
                  <c:pt idx="327">
                    <c:v>5223.43</c:v>
                  </c:pt>
                  <c:pt idx="329">
                    <c:v>2553.60</c:v>
                  </c:pt>
                  <c:pt idx="332">
                    <c:v>2553.60</c:v>
                  </c:pt>
                  <c:pt idx="334">
                    <c:v>858.74</c:v>
                  </c:pt>
                  <c:pt idx="337">
                    <c:v>1272.89</c:v>
                  </c:pt>
                  <c:pt idx="340">
                    <c:v>1750.67</c:v>
                  </c:pt>
                  <c:pt idx="345">
                    <c:v>1112.97</c:v>
                  </c:pt>
                  <c:pt idx="347">
                    <c:v>2522.63</c:v>
                  </c:pt>
                  <c:pt idx="349">
                    <c:v>2643.58</c:v>
                  </c:pt>
                  <c:pt idx="351">
                    <c:v>3083.96</c:v>
                  </c:pt>
                  <c:pt idx="352">
                    <c:v>13245.44</c:v>
                  </c:pt>
                  <c:pt idx="354">
                    <c:v>1954.76</c:v>
                  </c:pt>
                  <c:pt idx="355">
                    <c:v>1244.53</c:v>
                  </c:pt>
                  <c:pt idx="356">
                    <c:v>1506.10</c:v>
                  </c:pt>
                  <c:pt idx="359">
                    <c:v>990.41</c:v>
                  </c:pt>
                  <c:pt idx="361">
                    <c:v>5695.8</c:v>
                  </c:pt>
                  <c:pt idx="363">
                    <c:v>3814.93</c:v>
                  </c:pt>
                  <c:pt idx="366">
                    <c:v>1113.13</c:v>
                  </c:pt>
                  <c:pt idx="367">
                    <c:v>2435.91</c:v>
                  </c:pt>
                  <c:pt idx="371">
                    <c:v>7363.97</c:v>
                  </c:pt>
                  <c:pt idx="373">
                    <c:v>3297.13</c:v>
                  </c:pt>
                  <c:pt idx="379">
                    <c:v>990.61</c:v>
                  </c:pt>
                  <c:pt idx="380">
                    <c:v>4858.74</c:v>
                  </c:pt>
                  <c:pt idx="385">
                    <c:v>9146.48</c:v>
                  </c:pt>
                  <c:pt idx="386">
                    <c:v>60821.45</c:v>
                  </c:pt>
                  <c:pt idx="389">
                    <c:v>2024.29</c:v>
                  </c:pt>
                  <c:pt idx="396">
                    <c:v>881.10</c:v>
                  </c:pt>
                  <c:pt idx="398">
                    <c:v>925.10</c:v>
                  </c:pt>
                  <c:pt idx="401">
                    <c:v>1658.94</c:v>
                  </c:pt>
                  <c:pt idx="410">
                    <c:v>1326.25</c:v>
                  </c:pt>
                  <c:pt idx="413">
                    <c:v>950.40</c:v>
                  </c:pt>
                  <c:pt idx="416">
                    <c:v>521.98</c:v>
                  </c:pt>
                  <c:pt idx="417">
                    <c:v>8288.06</c:v>
                  </c:pt>
                  <c:pt idx="419">
                    <c:v>2611.65</c:v>
                  </c:pt>
                  <c:pt idx="423">
                    <c:v>1866.97</c:v>
                  </c:pt>
                  <c:pt idx="429">
                    <c:v>854.48</c:v>
                  </c:pt>
                  <c:pt idx="431">
                    <c:v>5333.10</c:v>
                  </c:pt>
                  <c:pt idx="433">
                    <c:v>2958.59</c:v>
                  </c:pt>
                  <c:pt idx="440">
                    <c:v>766.1</c:v>
                  </c:pt>
                  <c:pt idx="443">
                    <c:v>3724.69</c:v>
                  </c:pt>
                  <c:pt idx="445">
                    <c:v>931.12</c:v>
                  </c:pt>
                  <c:pt idx="449">
                    <c:v>2005.54</c:v>
                  </c:pt>
                  <c:pt idx="451">
                    <c:v>2400.54</c:v>
                  </c:pt>
                  <c:pt idx="458">
                    <c:v>1623.13</c:v>
                  </c:pt>
                  <c:pt idx="460">
                    <c:v>6960.33</c:v>
                  </c:pt>
                  <c:pt idx="461">
                    <c:v>24306.18</c:v>
                  </c:pt>
                  <c:pt idx="464">
                    <c:v>2285.93</c:v>
                  </c:pt>
                  <c:pt idx="465">
                    <c:v>2026.59</c:v>
                  </c:pt>
                  <c:pt idx="466">
                    <c:v>2224.07</c:v>
                  </c:pt>
                  <c:pt idx="469">
                    <c:v>1156.91</c:v>
                  </c:pt>
                  <c:pt idx="471">
                    <c:v>2400.41</c:v>
                  </c:pt>
                  <c:pt idx="475">
                    <c:v>1868.70</c:v>
                  </c:pt>
                  <c:pt idx="480">
                    <c:v>1497.02</c:v>
                  </c:pt>
                  <c:pt idx="482">
                    <c:v>13459.63</c:v>
                  </c:pt>
                  <c:pt idx="484">
                    <c:v>2648.09</c:v>
                  </c:pt>
                  <c:pt idx="486">
                    <c:v>1349.51</c:v>
                  </c:pt>
                  <c:pt idx="487">
                    <c:v>1280.62</c:v>
                  </c:pt>
                  <c:pt idx="490">
                    <c:v>5278.22</c:v>
                  </c:pt>
                  <c:pt idx="491">
                    <c:v>18737.85</c:v>
                  </c:pt>
                  <c:pt idx="492">
                    <c:v>197432.23</c:v>
                  </c:pt>
                  <c:pt idx="493">
                    <c:v>400322.37</c:v>
                  </c:pt>
                  <c:pt idx="497">
                    <c:v>560451.3166</c:v>
                  </c:pt>
                  <c:pt idx="498">
                    <c:v>5604.513166</c:v>
                  </c:pt>
                  <c:pt idx="499">
                    <c:v>405926.88</c:v>
                  </c:pt>
                  <c:pt idx="506">
                    <c:v>275.92</c:v>
                  </c:pt>
                  <c:pt idx="507">
                    <c:v>71.77</c:v>
                  </c:pt>
                  <c:pt idx="509">
                    <c:v>1618.25</c:v>
                  </c:pt>
                  <c:pt idx="511">
                    <c:v>56.80</c:v>
                  </c:pt>
                  <c:pt idx="512">
                    <c:v>161.10</c:v>
                  </c:pt>
                  <c:pt idx="515">
                    <c:v>131.68</c:v>
                  </c:pt>
                  <c:pt idx="516">
                    <c:v>645.90</c:v>
                  </c:pt>
                  <c:pt idx="518">
                    <c:v>115.88</c:v>
                  </c:pt>
                  <c:pt idx="521">
                    <c:v>1192.66</c:v>
                  </c:pt>
                  <c:pt idx="525">
                    <c:v>2304.02</c:v>
                  </c:pt>
                  <c:pt idx="526">
                    <c:v>8973.45</c:v>
                  </c:pt>
                  <c:pt idx="529">
                    <c:v>627.03</c:v>
                  </c:pt>
                  <c:pt idx="531">
                    <c:v>1122.37</c:v>
                  </c:pt>
                  <c:pt idx="534">
                    <c:v>1325.74</c:v>
                  </c:pt>
                  <c:pt idx="538">
                    <c:v>804.50</c:v>
                  </c:pt>
                  <c:pt idx="539">
                    <c:v>338.51</c:v>
                  </c:pt>
                  <c:pt idx="542">
                    <c:v>1241.93</c:v>
                  </c:pt>
                  <c:pt idx="543">
                    <c:v>1848.17</c:v>
                  </c:pt>
                  <c:pt idx="547">
                    <c:v>7308.25</c:v>
                  </c:pt>
                  <c:pt idx="549">
                    <c:v>641.76</c:v>
                  </c:pt>
                  <c:pt idx="552">
                    <c:v>291.91</c:v>
                  </c:pt>
                  <c:pt idx="554">
                    <c:v>-1214.20</c:v>
                  </c:pt>
                  <c:pt idx="561">
                    <c:v>353.79</c:v>
                  </c:pt>
                  <c:pt idx="563">
                    <c:v>73.27</c:v>
                  </c:pt>
                  <c:pt idx="565">
                    <c:v>250.51</c:v>
                  </c:pt>
                  <c:pt idx="567">
                    <c:v>852.05</c:v>
                  </c:pt>
                  <c:pt idx="570">
                    <c:v>1721.80</c:v>
                  </c:pt>
                  <c:pt idx="571">
                    <c:v>468.59</c:v>
                  </c:pt>
                  <c:pt idx="576">
                    <c:v>-13.92</c:v>
                  </c:pt>
                  <c:pt idx="579">
                    <c:v>-45.63</c:v>
                  </c:pt>
                  <c:pt idx="582">
                    <c:v>588.15</c:v>
                  </c:pt>
                  <c:pt idx="585">
                    <c:v>3821.554</c:v>
                  </c:pt>
                  <c:pt idx="587">
                    <c:v>577.87</c:v>
                  </c:pt>
                  <c:pt idx="589">
                    <c:v>58.69</c:v>
                  </c:pt>
                  <c:pt idx="595">
                    <c:v>1830.13</c:v>
                  </c:pt>
                  <c:pt idx="598">
                    <c:v>2466.68</c:v>
                  </c:pt>
                  <c:pt idx="600">
                    <c:v>19.89</c:v>
                  </c:pt>
                  <c:pt idx="601">
                    <c:v>282.71</c:v>
                  </c:pt>
                  <c:pt idx="603">
                    <c:v>386.79</c:v>
                  </c:pt>
                  <c:pt idx="606">
                    <c:v>1184.79</c:v>
                  </c:pt>
                  <c:pt idx="607">
                    <c:v>1874.18</c:v>
                  </c:pt>
                  <c:pt idx="608">
                    <c:v>15543.94</c:v>
                  </c:pt>
                  <c:pt idx="611">
                    <c:v>17.64</c:v>
                  </c:pt>
                  <c:pt idx="613">
                    <c:v>294.78</c:v>
                  </c:pt>
                  <c:pt idx="614">
                    <c:v>183.93</c:v>
                  </c:pt>
                  <c:pt idx="615">
                    <c:v>256.68</c:v>
                  </c:pt>
                  <c:pt idx="616">
                    <c:v>52.53</c:v>
                  </c:pt>
                  <c:pt idx="617">
                    <c:v>464.32</c:v>
                  </c:pt>
                  <c:pt idx="618">
                    <c:v>524.68</c:v>
                  </c:pt>
                  <c:pt idx="619">
                    <c:v>14.57</c:v>
                  </c:pt>
                  <c:pt idx="620">
                    <c:v>1809.12</c:v>
                  </c:pt>
                  <c:pt idx="622">
                    <c:v>122.27</c:v>
                  </c:pt>
                  <c:pt idx="623">
                    <c:v>1006.94</c:v>
                  </c:pt>
                  <c:pt idx="624">
                    <c:v>57.49</c:v>
                  </c:pt>
                  <c:pt idx="630">
                    <c:v>34.33</c:v>
                  </c:pt>
                  <c:pt idx="632">
                    <c:v>-229.69</c:v>
                  </c:pt>
                  <c:pt idx="633">
                    <c:v>180.36</c:v>
                  </c:pt>
                  <c:pt idx="636">
                    <c:v>1171.70</c:v>
                  </c:pt>
                  <c:pt idx="638">
                    <c:v>-202.78</c:v>
                  </c:pt>
                  <c:pt idx="639">
                    <c:v>328.55</c:v>
                  </c:pt>
                  <c:pt idx="641">
                    <c:v>869.15</c:v>
                  </c:pt>
                  <c:pt idx="643">
                    <c:v>-151.73</c:v>
                  </c:pt>
                  <c:pt idx="644">
                    <c:v>36.04</c:v>
                  </c:pt>
                  <c:pt idx="646">
                    <c:v>980.58</c:v>
                  </c:pt>
                  <c:pt idx="649">
                    <c:v>152.55</c:v>
                  </c:pt>
                  <c:pt idx="651">
                    <c:v>474.12</c:v>
                  </c:pt>
                  <c:pt idx="652">
                    <c:v>2486.47</c:v>
                  </c:pt>
                  <c:pt idx="654">
                    <c:v>81.01</c:v>
                  </c:pt>
                  <c:pt idx="655">
                    <c:v>40.05</c:v>
                  </c:pt>
                  <c:pt idx="656">
                    <c:v>150.95</c:v>
                  </c:pt>
                  <c:pt idx="659">
                    <c:v>35.57</c:v>
                  </c:pt>
                  <c:pt idx="661">
                    <c:v>-20.94</c:v>
                  </c:pt>
                  <c:pt idx="663">
                    <c:v>-51.53</c:v>
                  </c:pt>
                  <c:pt idx="665">
                    <c:v>-189.63</c:v>
                  </c:pt>
                  <c:pt idx="667">
                    <c:v>-58.41</c:v>
                  </c:pt>
                  <c:pt idx="668">
                    <c:v>135.86</c:v>
                  </c:pt>
                  <c:pt idx="669">
                    <c:v>-122.04</c:v>
                  </c:pt>
                  <c:pt idx="670">
                    <c:v>73.03</c:v>
                  </c:pt>
                  <c:pt idx="672">
                    <c:v>73.92</c:v>
                  </c:pt>
                  <c:pt idx="673">
                    <c:v>5541.22</c:v>
                  </c:pt>
                  <c:pt idx="674">
                    <c:v>37898.86</c:v>
                  </c:pt>
                  <c:pt idx="677">
                    <c:v>747.21</c:v>
                  </c:pt>
                  <c:pt idx="680">
                    <c:v>135.76</c:v>
                  </c:pt>
                  <c:pt idx="684">
                    <c:v>783.68</c:v>
                  </c:pt>
                  <c:pt idx="686">
                    <c:v>1730.08</c:v>
                  </c:pt>
                  <c:pt idx="691">
                    <c:v>1781.22</c:v>
                  </c:pt>
                  <c:pt idx="696">
                    <c:v>5177.95228</c:v>
                  </c:pt>
                  <c:pt idx="698">
                    <c:v>606.00</c:v>
                  </c:pt>
                  <c:pt idx="701">
                    <c:v>686.21</c:v>
                  </c:pt>
                  <c:pt idx="704">
                    <c:v>665.59</c:v>
                  </c:pt>
                  <c:pt idx="706">
                    <c:v>362.93</c:v>
                  </c:pt>
                  <c:pt idx="709">
                    <c:v>168.05</c:v>
                  </c:pt>
                  <c:pt idx="711">
                    <c:v>251.92</c:v>
                  </c:pt>
                  <c:pt idx="713">
                    <c:v>261.60</c:v>
                  </c:pt>
                  <c:pt idx="714">
                    <c:v>3002.30</c:v>
                  </c:pt>
                  <c:pt idx="716">
                    <c:v>1056.64</c:v>
                  </c:pt>
                  <c:pt idx="720">
                    <c:v>478.78</c:v>
                  </c:pt>
                  <c:pt idx="722">
                    <c:v>74.69</c:v>
                  </c:pt>
                  <c:pt idx="725">
                    <c:v>1610.11</c:v>
                  </c:pt>
                  <c:pt idx="727">
                    <c:v>514.62</c:v>
                  </c:pt>
                  <c:pt idx="728">
                    <c:v>-62.36</c:v>
                  </c:pt>
                  <c:pt idx="729">
                    <c:v>1012.25</c:v>
                  </c:pt>
                  <c:pt idx="731">
                    <c:v>1646.46</c:v>
                  </c:pt>
                  <c:pt idx="734">
                    <c:v>3110.98</c:v>
                  </c:pt>
                  <c:pt idx="736">
                    <c:v>84.15</c:v>
                  </c:pt>
                  <c:pt idx="738">
                    <c:v>76.51</c:v>
                  </c:pt>
                  <c:pt idx="740">
                    <c:v>94.77</c:v>
                  </c:pt>
                  <c:pt idx="742">
                    <c:v>595.26</c:v>
                  </c:pt>
                  <c:pt idx="752">
                    <c:v>850.69</c:v>
                  </c:pt>
                  <c:pt idx="753">
                    <c:v>13752.03</c:v>
                  </c:pt>
                  <c:pt idx="756">
                    <c:v>846.35</c:v>
                  </c:pt>
                  <c:pt idx="761">
                    <c:v>144.12</c:v>
                  </c:pt>
                  <c:pt idx="763">
                    <c:v>195.46</c:v>
                  </c:pt>
                  <c:pt idx="768">
                    <c:v>-17.53</c:v>
                  </c:pt>
                  <c:pt idx="770">
                    <c:v>1168.41</c:v>
                  </c:pt>
                  <c:pt idx="772">
                    <c:v>1050.75</c:v>
                  </c:pt>
                  <c:pt idx="774">
                    <c:v>315.37</c:v>
                  </c:pt>
                  <c:pt idx="776">
                    <c:v>144.95</c:v>
                  </c:pt>
                  <c:pt idx="777">
                    <c:v>394.79</c:v>
                  </c:pt>
                  <c:pt idx="783">
                    <c:v>1813.73</c:v>
                  </c:pt>
                  <c:pt idx="786">
                    <c:v>69.73</c:v>
                  </c:pt>
                  <c:pt idx="790">
                    <c:v>2172.24</c:v>
                  </c:pt>
                  <c:pt idx="795">
                    <c:v>5961.55</c:v>
                  </c:pt>
                  <c:pt idx="796">
                    <c:v>7129.96</c:v>
                  </c:pt>
                  <c:pt idx="799">
                    <c:v>2731.08</c:v>
                  </c:pt>
                  <c:pt idx="809">
                    <c:v>688.52</c:v>
                  </c:pt>
                  <c:pt idx="812">
                    <c:v>2069.48</c:v>
                  </c:pt>
                  <c:pt idx="814">
                    <c:v>1629.79</c:v>
                  </c:pt>
                  <c:pt idx="815">
                    <c:v>546.91</c:v>
                  </c:pt>
                  <c:pt idx="817">
                    <c:v>3595.15</c:v>
                  </c:pt>
                  <c:pt idx="824">
                    <c:v>11260.94</c:v>
                  </c:pt>
                  <c:pt idx="826">
                    <c:v>713.91</c:v>
                  </c:pt>
                  <c:pt idx="830">
                    <c:v>926.19</c:v>
                  </c:pt>
                  <c:pt idx="831">
                    <c:v>1640.10</c:v>
                  </c:pt>
                  <c:pt idx="833">
                    <c:v>670.08</c:v>
                  </c:pt>
                  <c:pt idx="836">
                    <c:v>670.08</c:v>
                  </c:pt>
                  <c:pt idx="838">
                    <c:v>369.78</c:v>
                  </c:pt>
                  <c:pt idx="841">
                    <c:v>19.77</c:v>
                  </c:pt>
                  <c:pt idx="844">
                    <c:v>-34.83</c:v>
                  </c:pt>
                  <c:pt idx="849">
                    <c:v>-26.31</c:v>
                  </c:pt>
                  <c:pt idx="851">
                    <c:v>768.34</c:v>
                  </c:pt>
                  <c:pt idx="853">
                    <c:v>677.24</c:v>
                  </c:pt>
                  <c:pt idx="855">
                    <c:v>180.57</c:v>
                  </c:pt>
                  <c:pt idx="856">
                    <c:v>1954.554</c:v>
                  </c:pt>
                  <c:pt idx="858">
                    <c:v>1548.75</c:v>
                  </c:pt>
                  <c:pt idx="859">
                    <c:v>73.59</c:v>
                  </c:pt>
                  <c:pt idx="860">
                    <c:v>-37.87</c:v>
                  </c:pt>
                  <c:pt idx="863">
                    <c:v>338.26</c:v>
                  </c:pt>
                  <c:pt idx="865">
                    <c:v>1922.74</c:v>
                  </c:pt>
                  <c:pt idx="867">
                    <c:v>278.18</c:v>
                  </c:pt>
                  <c:pt idx="870">
                    <c:v>55.43</c:v>
                  </c:pt>
                  <c:pt idx="871">
                    <c:v>904.11</c:v>
                  </c:pt>
                  <c:pt idx="875">
                    <c:v>1237.72</c:v>
                  </c:pt>
                  <c:pt idx="877">
                    <c:v>1329.64</c:v>
                  </c:pt>
                  <c:pt idx="883">
                    <c:v>192.21</c:v>
                  </c:pt>
                  <c:pt idx="884">
                    <c:v>-108.23</c:v>
                  </c:pt>
                  <c:pt idx="889">
                    <c:v>1413.62</c:v>
                  </c:pt>
                  <c:pt idx="890">
                    <c:v>20099.75</c:v>
                  </c:pt>
                  <c:pt idx="893">
                    <c:v>396.13</c:v>
                  </c:pt>
                  <c:pt idx="900">
                    <c:v>318.33</c:v>
                  </c:pt>
                  <c:pt idx="902">
                    <c:v>251.57</c:v>
                  </c:pt>
                  <c:pt idx="905">
                    <c:v>316.46</c:v>
                  </c:pt>
                  <c:pt idx="914">
                    <c:v>44.98</c:v>
                  </c:pt>
                  <c:pt idx="917">
                    <c:v>63.97</c:v>
                  </c:pt>
                  <c:pt idx="920">
                    <c:v>0.00</c:v>
                  </c:pt>
                  <c:pt idx="921">
                    <c:v>1391.43</c:v>
                  </c:pt>
                  <c:pt idx="923">
                    <c:v>-255.18</c:v>
                  </c:pt>
                  <c:pt idx="927">
                    <c:v>138.13</c:v>
                  </c:pt>
                  <c:pt idx="933">
                    <c:v>209.09</c:v>
                  </c:pt>
                  <c:pt idx="935">
                    <c:v>92.03</c:v>
                  </c:pt>
                  <c:pt idx="937">
                    <c:v>453.37</c:v>
                  </c:pt>
                  <c:pt idx="944">
                    <c:v>593.01</c:v>
                  </c:pt>
                  <c:pt idx="947">
                    <c:v>1046.39</c:v>
                  </c:pt>
                  <c:pt idx="949">
                    <c:v>-55.68</c:v>
                  </c:pt>
                  <c:pt idx="953">
                    <c:v>615.27</c:v>
                  </c:pt>
                  <c:pt idx="955">
                    <c:v>1210.94</c:v>
                  </c:pt>
                  <c:pt idx="962">
                    <c:v>706.38</c:v>
                  </c:pt>
                  <c:pt idx="964">
                    <c:v>2476.91</c:v>
                  </c:pt>
                  <c:pt idx="965">
                    <c:v>5006.77</c:v>
                  </c:pt>
                  <c:pt idx="968">
                    <c:v>403.48</c:v>
                  </c:pt>
                  <c:pt idx="969">
                    <c:v>700.76</c:v>
                  </c:pt>
                  <c:pt idx="970">
                    <c:v>-338.79</c:v>
                  </c:pt>
                  <c:pt idx="973">
                    <c:v>148.03</c:v>
                  </c:pt>
                  <c:pt idx="975">
                    <c:v>-188.97</c:v>
                  </c:pt>
                  <c:pt idx="979">
                    <c:v>673.17</c:v>
                  </c:pt>
                  <c:pt idx="984">
                    <c:v>387.09</c:v>
                  </c:pt>
                  <c:pt idx="986">
                    <c:v>1784.77</c:v>
                  </c:pt>
                  <c:pt idx="988">
                    <c:v>659.01</c:v>
                  </c:pt>
                  <c:pt idx="990">
                    <c:v>96.40</c:v>
                  </c:pt>
                  <c:pt idx="991">
                    <c:v>294.85</c:v>
                  </c:pt>
                  <c:pt idx="994">
                    <c:v>1050.27</c:v>
                  </c:pt>
                  <c:pt idx="995">
                    <c:v>2835.04</c:v>
                  </c:pt>
                  <c:pt idx="996">
                    <c:v>48823.54</c:v>
                  </c:pt>
                  <c:pt idx="997">
                    <c:v>86722.40</c:v>
                  </c:pt>
                  <c:pt idx="1000">
                    <c:v>367292.92</c:v>
                  </c:pt>
                  <c:pt idx="1003">
                    <c:v>4523.17</c:v>
                  </c:pt>
                  <c:pt idx="1004">
                    <c:v>16510.86</c:v>
                  </c:pt>
                  <c:pt idx="1005">
                    <c:v>160096.98</c:v>
                  </c:pt>
                  <c:pt idx="1006">
                    <c:v>340409.57</c:v>
                  </c:pt>
                  <c:pt idx="1007">
                    <c:v>f</c:v>
                  </c:pt>
                </c:lvl>
                <c:lvl>
                  <c:pt idx="2">
                    <c:v>225.65</c:v>
                  </c:pt>
                  <c:pt idx="3">
                    <c:v>235.13</c:v>
                  </c:pt>
                  <c:pt idx="5">
                    <c:v>1053.30</c:v>
                  </c:pt>
                  <c:pt idx="8">
                    <c:v>174.00</c:v>
                  </c:pt>
                  <c:pt idx="11">
                    <c:v>263.64</c:v>
                  </c:pt>
                  <c:pt idx="12">
                    <c:v>233.46</c:v>
                  </c:pt>
                  <c:pt idx="17">
                    <c:v>220.84</c:v>
                  </c:pt>
                  <c:pt idx="21">
                    <c:v>891.94</c:v>
                  </c:pt>
                  <c:pt idx="22">
                    <c:v>2907.92</c:v>
                  </c:pt>
                  <c:pt idx="25">
                    <c:v>407.97</c:v>
                  </c:pt>
                  <c:pt idx="27">
                    <c:v>232.34</c:v>
                  </c:pt>
                  <c:pt idx="30">
                    <c:v>521.83</c:v>
                  </c:pt>
                  <c:pt idx="34">
                    <c:v>99.02</c:v>
                  </c:pt>
                  <c:pt idx="35">
                    <c:v>155.47</c:v>
                  </c:pt>
                  <c:pt idx="38">
                    <c:v>437.24</c:v>
                  </c:pt>
                  <c:pt idx="39">
                    <c:v>145.68</c:v>
                  </c:pt>
                  <c:pt idx="43">
                    <c:v>1999.55</c:v>
                  </c:pt>
                  <c:pt idx="45">
                    <c:v>479.42</c:v>
                  </c:pt>
                  <c:pt idx="50">
                    <c:v>723.24</c:v>
                  </c:pt>
                  <c:pt idx="56">
                    <c:v>304.95</c:v>
                  </c:pt>
                  <c:pt idx="57">
                    <c:v>316.89</c:v>
                  </c:pt>
                  <c:pt idx="59">
                    <c:v>1824.50</c:v>
                  </c:pt>
                  <c:pt idx="61">
                    <c:v>676.41</c:v>
                  </c:pt>
                  <c:pt idx="63">
                    <c:v>507.19</c:v>
                  </c:pt>
                  <c:pt idx="66">
                    <c:v>137.74</c:v>
                  </c:pt>
                  <c:pt idx="67">
                    <c:v>597.05</c:v>
                  </c:pt>
                  <c:pt idx="72">
                    <c:v>328.51</c:v>
                  </c:pt>
                  <c:pt idx="75">
                    <c:v>222.73</c:v>
                  </c:pt>
                  <c:pt idx="78">
                    <c:v>208.62</c:v>
                  </c:pt>
                  <c:pt idx="81">
                    <c:v>2678.25</c:v>
                  </c:pt>
                  <c:pt idx="83">
                    <c:v>555.75</c:v>
                  </c:pt>
                  <c:pt idx="85">
                    <c:v>615.64</c:v>
                  </c:pt>
                  <c:pt idx="91">
                    <c:v>529.68</c:v>
                  </c:pt>
                  <c:pt idx="94">
                    <c:v>1701.07</c:v>
                  </c:pt>
                  <c:pt idx="96">
                    <c:v>241.09</c:v>
                  </c:pt>
                  <c:pt idx="97">
                    <c:v>248.94</c:v>
                  </c:pt>
                  <c:pt idx="99">
                    <c:v>244.00</c:v>
                  </c:pt>
                  <c:pt idx="102">
                    <c:v>580.22</c:v>
                  </c:pt>
                  <c:pt idx="103">
                    <c:v>1314.25</c:v>
                  </c:pt>
                  <c:pt idx="104">
                    <c:v>9517.62</c:v>
                  </c:pt>
                  <c:pt idx="107">
                    <c:v>222.71</c:v>
                  </c:pt>
                  <c:pt idx="109">
                    <c:v>255.18</c:v>
                  </c:pt>
                  <c:pt idx="110">
                    <c:v>32.55</c:v>
                  </c:pt>
                  <c:pt idx="111">
                    <c:v>239.78</c:v>
                  </c:pt>
                  <c:pt idx="112">
                    <c:v>96.86</c:v>
                  </c:pt>
                  <c:pt idx="113">
                    <c:v>-</c:v>
                  </c:pt>
                  <c:pt idx="114">
                    <c:v>515.71</c:v>
                  </c:pt>
                  <c:pt idx="115">
                    <c:v>97.12</c:v>
                  </c:pt>
                  <c:pt idx="116">
                    <c:v>1459.91</c:v>
                  </c:pt>
                  <c:pt idx="118">
                    <c:v>241.25</c:v>
                  </c:pt>
                  <c:pt idx="120">
                    <c:v>239.44</c:v>
                  </c:pt>
                  <c:pt idx="128">
                    <c:v>354.91</c:v>
                  </c:pt>
                  <c:pt idx="129">
                    <c:v>812.73</c:v>
                  </c:pt>
                  <c:pt idx="132">
                    <c:v>1648.33</c:v>
                  </c:pt>
                  <c:pt idx="134">
                    <c:v>530.13</c:v>
                  </c:pt>
                  <c:pt idx="135">
                    <c:v>118.85</c:v>
                  </c:pt>
                  <c:pt idx="139">
                    <c:v>499.70</c:v>
                  </c:pt>
                  <c:pt idx="140">
                    <c:v>95.40</c:v>
                  </c:pt>
                  <c:pt idx="142">
                    <c:v>232.31</c:v>
                  </c:pt>
                  <c:pt idx="145">
                    <c:v>229.42</c:v>
                  </c:pt>
                  <c:pt idx="147">
                    <c:v>96.00</c:v>
                  </c:pt>
                  <c:pt idx="148">
                    <c:v>1801.81</c:v>
                  </c:pt>
                  <c:pt idx="150">
                    <c:v>220.81</c:v>
                  </c:pt>
                  <c:pt idx="151">
                    <c:v>98.43</c:v>
                  </c:pt>
                  <c:pt idx="152">
                    <c:v>142.66</c:v>
                  </c:pt>
                  <c:pt idx="155">
                    <c:v>579.39</c:v>
                  </c:pt>
                  <c:pt idx="157">
                    <c:v>565.88</c:v>
                  </c:pt>
                  <c:pt idx="159">
                    <c:v>327.49</c:v>
                  </c:pt>
                  <c:pt idx="161">
                    <c:v>576.37</c:v>
                  </c:pt>
                  <c:pt idx="163">
                    <c:v>592.51</c:v>
                  </c:pt>
                  <c:pt idx="164">
                    <c:v>571.39</c:v>
                  </c:pt>
                  <c:pt idx="165">
                    <c:v>241.83</c:v>
                  </c:pt>
                  <c:pt idx="168">
                    <c:v>3916.76</c:v>
                  </c:pt>
                  <c:pt idx="169">
                    <c:v>8826.81</c:v>
                  </c:pt>
                  <c:pt idx="170">
                    <c:v>24231.19</c:v>
                  </c:pt>
                  <c:pt idx="176">
                    <c:v>725.96</c:v>
                  </c:pt>
                  <c:pt idx="180">
                    <c:v>527.21</c:v>
                  </c:pt>
                  <c:pt idx="192">
                    <c:v>1253.17</c:v>
                  </c:pt>
                  <c:pt idx="194">
                    <c:v>342.29</c:v>
                  </c:pt>
                  <c:pt idx="197">
                    <c:v>543.87</c:v>
                  </c:pt>
                  <c:pt idx="200">
                    <c:v>584.43</c:v>
                  </c:pt>
                  <c:pt idx="202">
                    <c:v>223.62</c:v>
                  </c:pt>
                  <c:pt idx="205">
                    <c:v>562.42</c:v>
                  </c:pt>
                  <c:pt idx="209">
                    <c:v>194.10</c:v>
                  </c:pt>
                  <c:pt idx="210">
                    <c:v>2450.725</c:v>
                  </c:pt>
                  <c:pt idx="212">
                    <c:v>554.40</c:v>
                  </c:pt>
                  <c:pt idx="218">
                    <c:v>229.48</c:v>
                  </c:pt>
                  <c:pt idx="221">
                    <c:v>783.88</c:v>
                  </c:pt>
                  <c:pt idx="223">
                    <c:v>214.12</c:v>
                  </c:pt>
                  <c:pt idx="224">
                    <c:v>212.54</c:v>
                  </c:pt>
                  <c:pt idx="225">
                    <c:v>547.95</c:v>
                  </c:pt>
                  <c:pt idx="227">
                    <c:v>234.2</c:v>
                  </c:pt>
                  <c:pt idx="230">
                    <c:v>1208.81</c:v>
                  </c:pt>
                  <c:pt idx="232">
                    <c:v>511.18</c:v>
                  </c:pt>
                  <c:pt idx="234">
                    <c:v>79.3</c:v>
                  </c:pt>
                  <c:pt idx="238">
                    <c:v>1116.98</c:v>
                  </c:pt>
                  <c:pt idx="248">
                    <c:v>1707.46</c:v>
                  </c:pt>
                  <c:pt idx="249">
                    <c:v>7404.05</c:v>
                  </c:pt>
                  <c:pt idx="252">
                    <c:v>524.63</c:v>
                  </c:pt>
                  <c:pt idx="257">
                    <c:v>565.74</c:v>
                  </c:pt>
                  <c:pt idx="259">
                    <c:v>1131.04</c:v>
                  </c:pt>
                  <c:pt idx="266">
                    <c:v>2221.41</c:v>
                  </c:pt>
                  <c:pt idx="268">
                    <c:v>200.64</c:v>
                  </c:pt>
                  <c:pt idx="270">
                    <c:v>695.11</c:v>
                  </c:pt>
                  <c:pt idx="272">
                    <c:v>241.33</c:v>
                  </c:pt>
                  <c:pt idx="273">
                    <c:v>584.06</c:v>
                  </c:pt>
                  <c:pt idx="279">
                    <c:v>544.59</c:v>
                  </c:pt>
                  <c:pt idx="282">
                    <c:v>560.44</c:v>
                  </c:pt>
                  <c:pt idx="286">
                    <c:v>226.54</c:v>
                  </c:pt>
                  <c:pt idx="291">
                    <c:v>3052.71</c:v>
                  </c:pt>
                  <c:pt idx="292">
                    <c:v>5274.12</c:v>
                  </c:pt>
                  <c:pt idx="295">
                    <c:v>1365.00</c:v>
                  </c:pt>
                  <c:pt idx="305">
                    <c:v>78.18</c:v>
                  </c:pt>
                  <c:pt idx="308">
                    <c:v>174.05</c:v>
                  </c:pt>
                  <c:pt idx="310">
                    <c:v>126.45</c:v>
                  </c:pt>
                  <c:pt idx="311">
                    <c:v>25.84</c:v>
                  </c:pt>
                  <c:pt idx="313">
                    <c:v>960.40</c:v>
                  </c:pt>
                  <c:pt idx="320">
                    <c:v>2729.92</c:v>
                  </c:pt>
                  <c:pt idx="322">
                    <c:v>520.74</c:v>
                  </c:pt>
                  <c:pt idx="326">
                    <c:v>503.91</c:v>
                  </c:pt>
                  <c:pt idx="327">
                    <c:v>1024.65</c:v>
                  </c:pt>
                  <c:pt idx="329">
                    <c:v>508.45</c:v>
                  </c:pt>
                  <c:pt idx="332">
                    <c:v>508.45</c:v>
                  </c:pt>
                  <c:pt idx="337">
                    <c:v>247.93</c:v>
                  </c:pt>
                  <c:pt idx="340">
                    <c:v>335.49</c:v>
                  </c:pt>
                  <c:pt idx="345">
                    <c:v>99.91</c:v>
                  </c:pt>
                  <c:pt idx="347">
                    <c:v>223.27</c:v>
                  </c:pt>
                  <c:pt idx="349">
                    <c:v>132.59</c:v>
                  </c:pt>
                  <c:pt idx="351">
                    <c:v>615.93</c:v>
                  </c:pt>
                  <c:pt idx="352">
                    <c:v>1655.12</c:v>
                  </c:pt>
                  <c:pt idx="354">
                    <c:v>0.00</c:v>
                  </c:pt>
                  <c:pt idx="355">
                    <c:v>235.19</c:v>
                  </c:pt>
                  <c:pt idx="356">
                    <c:v>136.24</c:v>
                  </c:pt>
                  <c:pt idx="359">
                    <c:v>89.81</c:v>
                  </c:pt>
                  <c:pt idx="361">
                    <c:v>461.24</c:v>
                  </c:pt>
                  <c:pt idx="363">
                    <c:v>752.63</c:v>
                  </c:pt>
                  <c:pt idx="366">
                    <c:v>212.56</c:v>
                  </c:pt>
                  <c:pt idx="367">
                    <c:v>297.27</c:v>
                  </c:pt>
                  <c:pt idx="371">
                    <c:v>1262.46</c:v>
                  </c:pt>
                  <c:pt idx="373">
                    <c:v>653.33</c:v>
                  </c:pt>
                  <c:pt idx="379">
                    <c:v>196.96</c:v>
                  </c:pt>
                  <c:pt idx="380">
                    <c:v>968.77</c:v>
                  </c:pt>
                  <c:pt idx="385">
                    <c:v>1819.06</c:v>
                  </c:pt>
                  <c:pt idx="386">
                    <c:v>9460.90</c:v>
                  </c:pt>
                  <c:pt idx="389">
                    <c:v>312.53</c:v>
                  </c:pt>
                  <c:pt idx="396">
                    <c:v>46.01</c:v>
                  </c:pt>
                  <c:pt idx="398">
                    <c:v>80.80</c:v>
                  </c:pt>
                  <c:pt idx="401">
                    <c:v>161.73</c:v>
                  </c:pt>
                  <c:pt idx="410">
                    <c:v>245.02</c:v>
                  </c:pt>
                  <c:pt idx="413">
                    <c:v>85.36</c:v>
                  </c:pt>
                  <c:pt idx="416">
                    <c:v>46.18</c:v>
                  </c:pt>
                  <c:pt idx="417">
                    <c:v>977.63</c:v>
                  </c:pt>
                  <c:pt idx="431">
                    <c:v>0.00</c:v>
                  </c:pt>
                  <c:pt idx="443">
                    <c:v>0.00</c:v>
                  </c:pt>
                  <c:pt idx="449">
                    <c:v>181.04</c:v>
                  </c:pt>
                  <c:pt idx="460">
                    <c:v>181.04</c:v>
                  </c:pt>
                  <c:pt idx="461">
                    <c:v>1158.67</c:v>
                  </c:pt>
                  <c:pt idx="464">
                    <c:v>206.48</c:v>
                  </c:pt>
                  <c:pt idx="469">
                    <c:v>104.86</c:v>
                  </c:pt>
                  <c:pt idx="480">
                    <c:v>135.82</c:v>
                  </c:pt>
                  <c:pt idx="482">
                    <c:v>447.16</c:v>
                  </c:pt>
                  <c:pt idx="484">
                    <c:v>240.22</c:v>
                  </c:pt>
                  <c:pt idx="486">
                    <c:v>122.29</c:v>
                  </c:pt>
                  <c:pt idx="487">
                    <c:v>116.42</c:v>
                  </c:pt>
                  <c:pt idx="490">
                    <c:v>478.93</c:v>
                  </c:pt>
                  <c:pt idx="491">
                    <c:v>926.09</c:v>
                  </c:pt>
                  <c:pt idx="492">
                    <c:v>24223.83</c:v>
                  </c:pt>
                  <c:pt idx="493">
                    <c:v>48455.02</c:v>
                  </c:pt>
                  <c:pt idx="495">
                    <c:v>5204.190797</c:v>
                  </c:pt>
                  <c:pt idx="496">
                    <c:v>405526.56</c:v>
                  </c:pt>
                  <c:pt idx="497">
                    <c:v>478521.3406</c:v>
                  </c:pt>
                  <c:pt idx="506">
                    <c:v>90.80%</c:v>
                  </c:pt>
                  <c:pt idx="507">
                    <c:v>97.68%</c:v>
                  </c:pt>
                  <c:pt idx="511">
                    <c:v>96%</c:v>
                  </c:pt>
                  <c:pt idx="512">
                    <c:v>92.97%</c:v>
                  </c:pt>
                  <c:pt idx="515">
                    <c:v>91.64%</c:v>
                  </c:pt>
                  <c:pt idx="516">
                    <c:v>79.12%</c:v>
                  </c:pt>
                  <c:pt idx="518">
                    <c:v>86.98%</c:v>
                  </c:pt>
                  <c:pt idx="521">
                    <c:v>59.44%</c:v>
                  </c:pt>
                  <c:pt idx="529">
                    <c:v>79.56%</c:v>
                  </c:pt>
                  <c:pt idx="531">
                    <c:v>63.28%</c:v>
                  </c:pt>
                  <c:pt idx="534">
                    <c:v>58.69%</c:v>
                  </c:pt>
                  <c:pt idx="538">
                    <c:v>38.89%</c:v>
                  </c:pt>
                  <c:pt idx="539">
                    <c:v>83.49%</c:v>
                  </c:pt>
                  <c:pt idx="542">
                    <c:v>59.21%</c:v>
                  </c:pt>
                  <c:pt idx="543">
                    <c:v>36.13%</c:v>
                  </c:pt>
                  <c:pt idx="549">
                    <c:v>77.79%</c:v>
                  </c:pt>
                  <c:pt idx="552">
                    <c:v>90%</c:v>
                  </c:pt>
                  <c:pt idx="554">
                    <c:v>126%</c:v>
                  </c:pt>
                  <c:pt idx="561">
                    <c:v>91.87%</c:v>
                  </c:pt>
                  <c:pt idx="565">
                    <c:v>94.03%</c:v>
                  </c:pt>
                  <c:pt idx="567">
                    <c:v>74.29%</c:v>
                  </c:pt>
                  <c:pt idx="570">
                    <c:v>5.56%</c:v>
                  </c:pt>
                  <c:pt idx="571">
                    <c:v>86.84%</c:v>
                  </c:pt>
                  <c:pt idx="576">
                    <c:v>100.45%</c:v>
                  </c:pt>
                  <c:pt idx="579">
                    <c:v>102%</c:v>
                  </c:pt>
                  <c:pt idx="582">
                    <c:v>79%</c:v>
                  </c:pt>
                  <c:pt idx="587">
                    <c:v>83.06%</c:v>
                  </c:pt>
                  <c:pt idx="589">
                    <c:v>98.40%</c:v>
                  </c:pt>
                  <c:pt idx="595">
                    <c:v>45.02%</c:v>
                  </c:pt>
                  <c:pt idx="600">
                    <c:v>99%</c:v>
                  </c:pt>
                  <c:pt idx="601">
                    <c:v>81%</c:v>
                  </c:pt>
                  <c:pt idx="603">
                    <c:v>87.96%</c:v>
                  </c:pt>
                  <c:pt idx="606">
                    <c:v>65.89%</c:v>
                  </c:pt>
                  <c:pt idx="611">
                    <c:v>99.45%</c:v>
                  </c:pt>
                  <c:pt idx="613">
                    <c:v>81.09%</c:v>
                  </c:pt>
                  <c:pt idx="614">
                    <c:v>85.59%</c:v>
                  </c:pt>
                  <c:pt idx="615">
                    <c:v>91.98%</c:v>
                  </c:pt>
                  <c:pt idx="616">
                    <c:v>96.01%</c:v>
                  </c:pt>
                  <c:pt idx="617">
                    <c:v>58.71%</c:v>
                  </c:pt>
                  <c:pt idx="618">
                    <c:v>82.99%</c:v>
                  </c:pt>
                  <c:pt idx="619">
                    <c:v>98.89%</c:v>
                  </c:pt>
                  <c:pt idx="622">
                    <c:v>96.17%</c:v>
                  </c:pt>
                  <c:pt idx="623">
                    <c:v>58.74%</c:v>
                  </c:pt>
                  <c:pt idx="624">
                    <c:v>98.19%</c:v>
                  </c:pt>
                  <c:pt idx="630">
                    <c:v>98.78%</c:v>
                  </c:pt>
                  <c:pt idx="632">
                    <c:v>104.88%</c:v>
                  </c:pt>
                  <c:pt idx="633">
                    <c:v>96.43%</c:v>
                  </c:pt>
                  <c:pt idx="638">
                    <c:v>106.28%</c:v>
                  </c:pt>
                  <c:pt idx="639">
                    <c:v>89.41%</c:v>
                  </c:pt>
                  <c:pt idx="641">
                    <c:v>21.33%</c:v>
                  </c:pt>
                  <c:pt idx="643">
                    <c:v>104.42%</c:v>
                  </c:pt>
                  <c:pt idx="644">
                    <c:v>97.26%</c:v>
                  </c:pt>
                  <c:pt idx="646">
                    <c:v>68.16%</c:v>
                  </c:pt>
                  <c:pt idx="649">
                    <c:v>95.13%</c:v>
                  </c:pt>
                  <c:pt idx="651">
                    <c:v>63.36%</c:v>
                  </c:pt>
                  <c:pt idx="654">
                    <c:v>97.29%</c:v>
                  </c:pt>
                  <c:pt idx="655">
                    <c:v>97.01%</c:v>
                  </c:pt>
                  <c:pt idx="656">
                    <c:v>92.13%</c:v>
                  </c:pt>
                  <c:pt idx="659">
                    <c:v>98.99%</c:v>
                  </c:pt>
                  <c:pt idx="661">
                    <c:v>100.60%</c:v>
                  </c:pt>
                  <c:pt idx="663">
                    <c:v>101.58%</c:v>
                  </c:pt>
                  <c:pt idx="665">
                    <c:v>105.39%</c:v>
                  </c:pt>
                  <c:pt idx="667">
                    <c:v>101.62%</c:v>
                  </c:pt>
                  <c:pt idx="668">
                    <c:v>96.06%</c:v>
                  </c:pt>
                  <c:pt idx="669">
                    <c:v>106.46%</c:v>
                  </c:pt>
                  <c:pt idx="670">
                    <c:v>93.83%</c:v>
                  </c:pt>
                  <c:pt idx="677">
                    <c:v>73.06%</c:v>
                  </c:pt>
                  <c:pt idx="680">
                    <c:v>96.89%</c:v>
                  </c:pt>
                  <c:pt idx="684">
                    <c:v>75.56%</c:v>
                  </c:pt>
                  <c:pt idx="686">
                    <c:v>37.21%</c:v>
                  </c:pt>
                  <c:pt idx="691">
                    <c:v>55.08%</c:v>
                  </c:pt>
                  <c:pt idx="698">
                    <c:v>80.78%</c:v>
                  </c:pt>
                  <c:pt idx="701">
                    <c:v>79.90%</c:v>
                  </c:pt>
                  <c:pt idx="704">
                    <c:v>81.29%</c:v>
                  </c:pt>
                  <c:pt idx="706">
                    <c:v>87.95%</c:v>
                  </c:pt>
                  <c:pt idx="709">
                    <c:v>95.14%</c:v>
                  </c:pt>
                  <c:pt idx="711">
                    <c:v>76.05%</c:v>
                  </c:pt>
                  <c:pt idx="713">
                    <c:v>78.01%</c:v>
                  </c:pt>
                  <c:pt idx="716">
                    <c:v>68.53%</c:v>
                  </c:pt>
                  <c:pt idx="720">
                    <c:v>85.36%</c:v>
                  </c:pt>
                  <c:pt idx="722">
                    <c:v>97.66%</c:v>
                  </c:pt>
                  <c:pt idx="727">
                    <c:v>83.06%</c:v>
                  </c:pt>
                  <c:pt idx="728">
                    <c:v>102.16%</c:v>
                  </c:pt>
                  <c:pt idx="729">
                    <c:v>70.63%</c:v>
                  </c:pt>
                  <c:pt idx="731">
                    <c:v>46.59%</c:v>
                  </c:pt>
                  <c:pt idx="736">
                    <c:v>97.33%</c:v>
                  </c:pt>
                  <c:pt idx="738">
                    <c:v>92.69%</c:v>
                  </c:pt>
                  <c:pt idx="740">
                    <c:v>96.98%</c:v>
                  </c:pt>
                  <c:pt idx="742">
                    <c:v>92.56%</c:v>
                  </c:pt>
                  <c:pt idx="756">
                    <c:v>74.79%</c:v>
                  </c:pt>
                  <c:pt idx="761">
                    <c:v>95.76%</c:v>
                  </c:pt>
                  <c:pt idx="763">
                    <c:v>97.11%</c:v>
                  </c:pt>
                  <c:pt idx="768">
                    <c:v>100.65%</c:v>
                  </c:pt>
                  <c:pt idx="772">
                    <c:v>61.90%</c:v>
                  </c:pt>
                  <c:pt idx="774">
                    <c:v>92.44%</c:v>
                  </c:pt>
                  <c:pt idx="776">
                    <c:v>90.17%</c:v>
                  </c:pt>
                  <c:pt idx="777">
                    <c:v>88.68%</c:v>
                  </c:pt>
                  <c:pt idx="783">
                    <c:v>44.59%</c:v>
                  </c:pt>
                  <c:pt idx="786">
                    <c:v>98.03%</c:v>
                  </c:pt>
                  <c:pt idx="790">
                    <c:v>29.89%</c:v>
                  </c:pt>
                  <c:pt idx="799">
                    <c:v>68.89%</c:v>
                  </c:pt>
                  <c:pt idx="809">
                    <c:v>35.33%</c:v>
                  </c:pt>
                  <c:pt idx="812">
                    <c:v>16.76%</c:v>
                  </c:pt>
                  <c:pt idx="814">
                    <c:v>6.55%</c:v>
                  </c:pt>
                  <c:pt idx="815">
                    <c:v>50.45%</c:v>
                  </c:pt>
                  <c:pt idx="817">
                    <c:v>37.95%</c:v>
                  </c:pt>
                  <c:pt idx="826">
                    <c:v>77.81%</c:v>
                  </c:pt>
                  <c:pt idx="830">
                    <c:v>69.17%</c:v>
                  </c:pt>
                  <c:pt idx="833">
                    <c:v>77.97%</c:v>
                  </c:pt>
                  <c:pt idx="838">
                    <c:v>64.01%</c:v>
                  </c:pt>
                  <c:pt idx="841">
                    <c:v>98.70%</c:v>
                  </c:pt>
                  <c:pt idx="844">
                    <c:v>101.67%</c:v>
                  </c:pt>
                  <c:pt idx="849">
                    <c:v>101.98%</c:v>
                  </c:pt>
                  <c:pt idx="851">
                    <c:v>74.46%</c:v>
                  </c:pt>
                  <c:pt idx="853">
                    <c:v>78.52%</c:v>
                  </c:pt>
                  <c:pt idx="855">
                    <c:v>95.08%</c:v>
                  </c:pt>
                  <c:pt idx="858">
                    <c:v>33.67%</c:v>
                  </c:pt>
                  <c:pt idx="859">
                    <c:v>95.04%</c:v>
                  </c:pt>
                  <c:pt idx="860">
                    <c:v>102.10%</c:v>
                  </c:pt>
                  <c:pt idx="863">
                    <c:v>71.40%</c:v>
                  </c:pt>
                  <c:pt idx="867">
                    <c:v>93.88%</c:v>
                  </c:pt>
                  <c:pt idx="870">
                    <c:v>95.83%</c:v>
                  </c:pt>
                  <c:pt idx="871">
                    <c:v>68.90%</c:v>
                  </c:pt>
                  <c:pt idx="877">
                    <c:v>66.19%</c:v>
                  </c:pt>
                  <c:pt idx="883">
                    <c:v>83.75%</c:v>
                  </c:pt>
                  <c:pt idx="884">
                    <c:v>101.87%</c:v>
                  </c:pt>
                  <c:pt idx="893">
                    <c:v>83.61%</c:v>
                  </c:pt>
                  <c:pt idx="900">
                    <c:v>69.79%</c:v>
                  </c:pt>
                  <c:pt idx="902">
                    <c:v>77.25%</c:v>
                  </c:pt>
                  <c:pt idx="905">
                    <c:v>84.04%</c:v>
                  </c:pt>
                  <c:pt idx="914">
                    <c:v>97.15%</c:v>
                  </c:pt>
                  <c:pt idx="917">
                    <c:v>94.37%</c:v>
                  </c:pt>
                  <c:pt idx="920">
                    <c:v>25.39%</c:v>
                  </c:pt>
                  <c:pt idx="923">
                    <c:v>108.19%</c:v>
                  </c:pt>
                  <c:pt idx="927">
                    <c:v>93.81%</c:v>
                  </c:pt>
                  <c:pt idx="933">
                    <c:v>79.55%</c:v>
                  </c:pt>
                  <c:pt idx="937">
                    <c:v>87.18%</c:v>
                  </c:pt>
                  <c:pt idx="944">
                    <c:v>35.41%</c:v>
                  </c:pt>
                  <c:pt idx="949">
                    <c:v>105.00%</c:v>
                  </c:pt>
                  <c:pt idx="953">
                    <c:v>74.28%</c:v>
                  </c:pt>
                  <c:pt idx="955">
                    <c:v>68.89%</c:v>
                  </c:pt>
                  <c:pt idx="962">
                    <c:v>63.66%</c:v>
                  </c:pt>
                  <c:pt idx="968">
                    <c:v>85.20%</c:v>
                  </c:pt>
                  <c:pt idx="969">
                    <c:v>71.04%</c:v>
                  </c:pt>
                  <c:pt idx="970">
                    <c:v>112.76%</c:v>
                  </c:pt>
                  <c:pt idx="973">
                    <c:v>89.27%</c:v>
                  </c:pt>
                  <c:pt idx="975">
                    <c:v>106.60%</c:v>
                  </c:pt>
                  <c:pt idx="979">
                    <c:v>69.82%</c:v>
                  </c:pt>
                  <c:pt idx="984">
                    <c:v>78.34%</c:v>
                  </c:pt>
                  <c:pt idx="988">
                    <c:v>79.13%</c:v>
                  </c:pt>
                  <c:pt idx="990">
                    <c:v>94.01%</c:v>
                  </c:pt>
                  <c:pt idx="991">
                    <c:v>80.69%</c:v>
                  </c:pt>
                  <c:pt idx="999">
                    <c:v>172070.10</c:v>
                  </c:pt>
                </c:lvl>
                <c:lvl>
                  <c:pt idx="2">
                    <c:v>2288.14</c:v>
                  </c:pt>
                  <c:pt idx="3">
                    <c:v>2363.16</c:v>
                  </c:pt>
                  <c:pt idx="5">
                    <c:v>9107.40</c:v>
                  </c:pt>
                  <c:pt idx="7">
                    <c:v>1174.17</c:v>
                  </c:pt>
                  <c:pt idx="8">
                    <c:v>1745.03</c:v>
                  </c:pt>
                  <c:pt idx="11">
                    <c:v>1059.83</c:v>
                  </c:pt>
                  <c:pt idx="12">
                    <c:v>2360.9</c:v>
                  </c:pt>
                  <c:pt idx="14">
                    <c:v>742.7</c:v>
                  </c:pt>
                  <c:pt idx="17">
                    <c:v>2244.6</c:v>
                  </c:pt>
                  <c:pt idx="21">
                    <c:v>9327.23</c:v>
                  </c:pt>
                  <c:pt idx="22">
                    <c:v>31481.48</c:v>
                  </c:pt>
                  <c:pt idx="25">
                    <c:v>2164.61</c:v>
                  </c:pt>
                  <c:pt idx="27">
                    <c:v>2330.44</c:v>
                  </c:pt>
                  <c:pt idx="30">
                    <c:v>2171.13</c:v>
                  </c:pt>
                  <c:pt idx="34">
                    <c:v>1005.17</c:v>
                  </c:pt>
                  <c:pt idx="35">
                    <c:v>1562.04</c:v>
                  </c:pt>
                  <c:pt idx="38">
                    <c:v>2115.98</c:v>
                  </c:pt>
                  <c:pt idx="39">
                    <c:v>2279.16</c:v>
                  </c:pt>
                  <c:pt idx="43">
                    <c:v>13628.53</c:v>
                  </c:pt>
                  <c:pt idx="45">
                    <c:v>1944.89</c:v>
                  </c:pt>
                  <c:pt idx="48">
                    <c:v>2435.67</c:v>
                  </c:pt>
                  <c:pt idx="50">
                    <c:v>3200.62</c:v>
                  </c:pt>
                  <c:pt idx="56">
                    <c:v>1264.5</c:v>
                  </c:pt>
                  <c:pt idx="57">
                    <c:v>3331.77</c:v>
                  </c:pt>
                  <c:pt idx="59">
                    <c:v>12177.45</c:v>
                  </c:pt>
                  <c:pt idx="61">
                    <c:v>2846.55</c:v>
                  </c:pt>
                  <c:pt idx="63">
                    <c:v>2274.94</c:v>
                  </c:pt>
                  <c:pt idx="66">
                    <c:v>1379.58</c:v>
                  </c:pt>
                  <c:pt idx="67">
                    <c:v>2392.11</c:v>
                  </c:pt>
                  <c:pt idx="72">
                    <c:v>2266.40</c:v>
                  </c:pt>
                  <c:pt idx="75">
                    <c:v>2272.32</c:v>
                  </c:pt>
                  <c:pt idx="78">
                    <c:v>2105.65</c:v>
                  </c:pt>
                  <c:pt idx="81">
                    <c:v>15537.55</c:v>
                  </c:pt>
                  <c:pt idx="83">
                    <c:v>2308.77</c:v>
                  </c:pt>
                  <c:pt idx="85">
                    <c:v>2474.25</c:v>
                  </c:pt>
                  <c:pt idx="91">
                    <c:v>2264.76</c:v>
                  </c:pt>
                  <c:pt idx="94">
                    <c:v>7047.78</c:v>
                  </c:pt>
                  <c:pt idx="96">
                    <c:v>975.53</c:v>
                  </c:pt>
                  <c:pt idx="97">
                    <c:v>1003.12</c:v>
                  </c:pt>
                  <c:pt idx="99">
                    <c:v>2450.03</c:v>
                  </c:pt>
                  <c:pt idx="102">
                    <c:v>2335.94</c:v>
                  </c:pt>
                  <c:pt idx="103">
                    <c:v>6764.62</c:v>
                  </c:pt>
                  <c:pt idx="104">
                    <c:v>55155.93</c:v>
                  </c:pt>
                  <c:pt idx="107">
                    <c:v>2445.30</c:v>
                  </c:pt>
                  <c:pt idx="109">
                    <c:v>1053.83</c:v>
                  </c:pt>
                  <c:pt idx="110">
                    <c:v>1037.42</c:v>
                  </c:pt>
                  <c:pt idx="111">
                    <c:v>2444.37</c:v>
                  </c:pt>
                  <c:pt idx="112">
                    <c:v>1007.79</c:v>
                  </c:pt>
                  <c:pt idx="113">
                    <c:v>940.95</c:v>
                  </c:pt>
                  <c:pt idx="114">
                    <c:v>2074.19</c:v>
                  </c:pt>
                  <c:pt idx="115">
                    <c:v>1005.13</c:v>
                  </c:pt>
                  <c:pt idx="116">
                    <c:v>12008.98</c:v>
                  </c:pt>
                  <c:pt idx="118">
                    <c:v>2439.15</c:v>
                  </c:pt>
                  <c:pt idx="119">
                    <c:v>2044.44</c:v>
                  </c:pt>
                  <c:pt idx="120">
                    <c:v>2422.82</c:v>
                  </c:pt>
                  <c:pt idx="126">
                    <c:v>2366.62</c:v>
                  </c:pt>
                  <c:pt idx="128">
                    <c:v>3593.99</c:v>
                  </c:pt>
                  <c:pt idx="129">
                    <c:v>3435.07</c:v>
                  </c:pt>
                  <c:pt idx="132">
                    <c:v>16302.09</c:v>
                  </c:pt>
                  <c:pt idx="134">
                    <c:v>2184.40</c:v>
                  </c:pt>
                  <c:pt idx="135">
                    <c:v>2483.21</c:v>
                  </c:pt>
                  <c:pt idx="137">
                    <c:v>924.36</c:v>
                  </c:pt>
                  <c:pt idx="139">
                    <c:v>2382.74</c:v>
                  </c:pt>
                  <c:pt idx="140">
                    <c:v>1006.06</c:v>
                  </c:pt>
                  <c:pt idx="142">
                    <c:v>2350.32</c:v>
                  </c:pt>
                  <c:pt idx="145">
                    <c:v>2400.44</c:v>
                  </c:pt>
                  <c:pt idx="147">
                    <c:v>988.47</c:v>
                  </c:pt>
                  <c:pt idx="148">
                    <c:v>14720.00</c:v>
                  </c:pt>
                  <c:pt idx="150">
                    <c:v>2287.40</c:v>
                  </c:pt>
                  <c:pt idx="151">
                    <c:v>1024.13</c:v>
                  </c:pt>
                  <c:pt idx="152">
                    <c:v>1465.77</c:v>
                  </c:pt>
                  <c:pt idx="155">
                    <c:v>2378.23</c:v>
                  </c:pt>
                  <c:pt idx="157">
                    <c:v>2362.27</c:v>
                  </c:pt>
                  <c:pt idx="159">
                    <c:v>2405.86</c:v>
                  </c:pt>
                  <c:pt idx="161">
                    <c:v>2380.35</c:v>
                  </c:pt>
                  <c:pt idx="163">
                    <c:v>2431.99</c:v>
                  </c:pt>
                  <c:pt idx="164">
                    <c:v>2323.75</c:v>
                  </c:pt>
                  <c:pt idx="165">
                    <c:v>1343.70</c:v>
                  </c:pt>
                  <c:pt idx="166">
                    <c:v>990.38</c:v>
                  </c:pt>
                  <c:pt idx="168">
                    <c:v>21393.83</c:v>
                  </c:pt>
                  <c:pt idx="169">
                    <c:v>64424.90</c:v>
                  </c:pt>
                  <c:pt idx="170">
                    <c:v>178660.93</c:v>
                  </c:pt>
                  <c:pt idx="173">
                    <c:v>2323.26</c:v>
                  </c:pt>
                  <c:pt idx="176">
                    <c:v>2937.46</c:v>
                  </c:pt>
                  <c:pt idx="180">
                    <c:v>2162.65</c:v>
                  </c:pt>
                  <c:pt idx="182">
                    <c:v>2307.96</c:v>
                  </c:pt>
                  <c:pt idx="187">
                    <c:v>3321.56</c:v>
                  </c:pt>
                  <c:pt idx="192">
                    <c:v>13052.89</c:v>
                  </c:pt>
                  <c:pt idx="194">
                    <c:v>2302.20</c:v>
                  </c:pt>
                  <c:pt idx="197">
                    <c:v>2322.26</c:v>
                  </c:pt>
                  <c:pt idx="200">
                    <c:v>2402.26</c:v>
                  </c:pt>
                  <c:pt idx="202">
                    <c:v>2302.09</c:v>
                  </c:pt>
                  <c:pt idx="205">
                    <c:v>2339.81</c:v>
                  </c:pt>
                  <c:pt idx="207">
                    <c:v>880.09</c:v>
                  </c:pt>
                  <c:pt idx="209">
                    <c:v>804.42</c:v>
                  </c:pt>
                  <c:pt idx="210">
                    <c:v>13353.13</c:v>
                  </c:pt>
                  <c:pt idx="212">
                    <c:v>2263.76</c:v>
                  </c:pt>
                  <c:pt idx="216">
                    <c:v>2738.49</c:v>
                  </c:pt>
                  <c:pt idx="218">
                    <c:v>2447.18</c:v>
                  </c:pt>
                  <c:pt idx="221">
                    <c:v>7449.43</c:v>
                  </c:pt>
                  <c:pt idx="223">
                    <c:v>2332.64</c:v>
                  </c:pt>
                  <c:pt idx="224">
                    <c:v>2209.37</c:v>
                  </c:pt>
                  <c:pt idx="225">
                    <c:v>2345.68</c:v>
                  </c:pt>
                  <c:pt idx="227">
                    <c:v>2350.79</c:v>
                  </c:pt>
                  <c:pt idx="230">
                    <c:v>9238.48</c:v>
                  </c:pt>
                  <c:pt idx="232">
                    <c:v>2131.49</c:v>
                  </c:pt>
                  <c:pt idx="234">
                    <c:v>797.27</c:v>
                  </c:pt>
                  <c:pt idx="236">
                    <c:v>2626.22</c:v>
                  </c:pt>
                  <c:pt idx="238">
                    <c:v>5597.74</c:v>
                  </c:pt>
                  <c:pt idx="248">
                    <c:v>11152.72</c:v>
                  </c:pt>
                  <c:pt idx="249">
                    <c:v>54246.65</c:v>
                  </c:pt>
                  <c:pt idx="252">
                    <c:v>2293.14</c:v>
                  </c:pt>
                  <c:pt idx="257">
                    <c:v>2290.58</c:v>
                  </c:pt>
                  <c:pt idx="259">
                    <c:v>4548.15</c:v>
                  </c:pt>
                  <c:pt idx="264">
                    <c:v>2265.80</c:v>
                  </c:pt>
                  <c:pt idx="266">
                    <c:v>11397.67</c:v>
                  </c:pt>
                  <c:pt idx="268">
                    <c:v>2109.97</c:v>
                  </c:pt>
                  <c:pt idx="270">
                    <c:v>2809.36</c:v>
                  </c:pt>
                  <c:pt idx="272">
                    <c:v>995.97</c:v>
                  </c:pt>
                  <c:pt idx="273">
                    <c:v>2344.17</c:v>
                  </c:pt>
                  <c:pt idx="279">
                    <c:v>2202.45</c:v>
                  </c:pt>
                  <c:pt idx="282">
                    <c:v>2410.19</c:v>
                  </c:pt>
                  <c:pt idx="286">
                    <c:v>2372.16</c:v>
                  </c:pt>
                  <c:pt idx="291">
                    <c:v>15244.27</c:v>
                  </c:pt>
                  <c:pt idx="292">
                    <c:v>26641.94</c:v>
                  </c:pt>
                  <c:pt idx="295">
                    <c:v>6005.72</c:v>
                  </c:pt>
                  <c:pt idx="305">
                    <c:v>813.38</c:v>
                  </c:pt>
                  <c:pt idx="308">
                    <c:v>1908.91</c:v>
                  </c:pt>
                  <c:pt idx="310">
                    <c:v>1333.33</c:v>
                  </c:pt>
                  <c:pt idx="311">
                    <c:v>897.96</c:v>
                  </c:pt>
                  <c:pt idx="313">
                    <c:v>3903.51</c:v>
                  </c:pt>
                  <c:pt idx="320">
                    <c:v>14862.81</c:v>
                  </c:pt>
                  <c:pt idx="322">
                    <c:v>2180.6</c:v>
                  </c:pt>
                  <c:pt idx="326">
                    <c:v>2018.18</c:v>
                  </c:pt>
                  <c:pt idx="327">
                    <c:v>4198.78</c:v>
                  </c:pt>
                  <c:pt idx="329">
                    <c:v>2045.15</c:v>
                  </c:pt>
                  <c:pt idx="332">
                    <c:v>2045.15</c:v>
                  </c:pt>
                  <c:pt idx="334">
                    <c:v>858.74</c:v>
                  </c:pt>
                  <c:pt idx="337">
                    <c:v>1024.96</c:v>
                  </c:pt>
                  <c:pt idx="340">
                    <c:v>1415.18</c:v>
                  </c:pt>
                  <c:pt idx="345">
                    <c:v>1013.06</c:v>
                  </c:pt>
                  <c:pt idx="347">
                    <c:v>2299.36</c:v>
                  </c:pt>
                  <c:pt idx="349">
                    <c:v>2510.99</c:v>
                  </c:pt>
                  <c:pt idx="351">
                    <c:v>2468.03</c:v>
                  </c:pt>
                  <c:pt idx="352">
                    <c:v>11590.32</c:v>
                  </c:pt>
                  <c:pt idx="354">
                    <c:v>1954.76</c:v>
                  </c:pt>
                  <c:pt idx="355">
                    <c:v>1009.34</c:v>
                  </c:pt>
                  <c:pt idx="356">
                    <c:v>1369.86</c:v>
                  </c:pt>
                  <c:pt idx="359">
                    <c:v>900.60</c:v>
                  </c:pt>
                  <c:pt idx="361">
                    <c:v>5234.56</c:v>
                  </c:pt>
                  <c:pt idx="363">
                    <c:v>3062.30</c:v>
                  </c:pt>
                  <c:pt idx="366">
                    <c:v>900.57</c:v>
                  </c:pt>
                  <c:pt idx="367">
                    <c:v>2138.64</c:v>
                  </c:pt>
                  <c:pt idx="371">
                    <c:v>6101.51</c:v>
                  </c:pt>
                  <c:pt idx="373">
                    <c:v>2643.80</c:v>
                  </c:pt>
                  <c:pt idx="379">
                    <c:v>793.65</c:v>
                  </c:pt>
                  <c:pt idx="380">
                    <c:v>3889.97</c:v>
                  </c:pt>
                  <c:pt idx="385">
                    <c:v>7327.42</c:v>
                  </c:pt>
                  <c:pt idx="386">
                    <c:v>51360.55</c:v>
                  </c:pt>
                  <c:pt idx="389">
                    <c:v>1711.76</c:v>
                  </c:pt>
                  <c:pt idx="396">
                    <c:v>835.09</c:v>
                  </c:pt>
                  <c:pt idx="398">
                    <c:v>844.30</c:v>
                  </c:pt>
                  <c:pt idx="401">
                    <c:v>1497.21</c:v>
                  </c:pt>
                  <c:pt idx="410">
                    <c:v>1081.23</c:v>
                  </c:pt>
                  <c:pt idx="413">
                    <c:v>865.04</c:v>
                  </c:pt>
                  <c:pt idx="416">
                    <c:v>475.80</c:v>
                  </c:pt>
                  <c:pt idx="417">
                    <c:v>7310.43</c:v>
                  </c:pt>
                  <c:pt idx="419">
                    <c:v>2611.65</c:v>
                  </c:pt>
                  <c:pt idx="423">
                    <c:v>1866.97</c:v>
                  </c:pt>
                  <c:pt idx="429">
                    <c:v>854.48</c:v>
                  </c:pt>
                  <c:pt idx="431">
                    <c:v>5333.10</c:v>
                  </c:pt>
                  <c:pt idx="433">
                    <c:v>2958.59</c:v>
                  </c:pt>
                  <c:pt idx="440">
                    <c:v>766.1</c:v>
                  </c:pt>
                  <c:pt idx="443">
                    <c:v>3724.69</c:v>
                  </c:pt>
                  <c:pt idx="445">
                    <c:v>931.12</c:v>
                  </c:pt>
                  <c:pt idx="449">
                    <c:v>1824.5</c:v>
                  </c:pt>
                  <c:pt idx="451">
                    <c:v>2400.54</c:v>
                  </c:pt>
                  <c:pt idx="458">
                    <c:v>1623.13</c:v>
                  </c:pt>
                  <c:pt idx="460">
                    <c:v>6779.29</c:v>
                  </c:pt>
                  <c:pt idx="461">
                    <c:v>23147.51</c:v>
                  </c:pt>
                  <c:pt idx="464">
                    <c:v>2079.45</c:v>
                  </c:pt>
                  <c:pt idx="465">
                    <c:v>2026.59</c:v>
                  </c:pt>
                  <c:pt idx="466">
                    <c:v>2224.07</c:v>
                  </c:pt>
                  <c:pt idx="469">
                    <c:v>1052.05</c:v>
                  </c:pt>
                  <c:pt idx="471">
                    <c:v>2400.41</c:v>
                  </c:pt>
                  <c:pt idx="475">
                    <c:v>1868.70</c:v>
                  </c:pt>
                  <c:pt idx="480">
                    <c:v>1361.20</c:v>
                  </c:pt>
                  <c:pt idx="482">
                    <c:v>13012.47</c:v>
                  </c:pt>
                  <c:pt idx="484">
                    <c:v>2407.87</c:v>
                  </c:pt>
                  <c:pt idx="486">
                    <c:v>1227.22</c:v>
                  </c:pt>
                  <c:pt idx="487">
                    <c:v>1164.2</c:v>
                  </c:pt>
                  <c:pt idx="490">
                    <c:v>4799.29</c:v>
                  </c:pt>
                  <c:pt idx="491">
                    <c:v>17811.76</c:v>
                  </c:pt>
                  <c:pt idx="492">
                    <c:v>173208.41</c:v>
                  </c:pt>
                  <c:pt idx="493">
                    <c:v>351869.33</c:v>
                  </c:pt>
                  <c:pt idx="494">
                    <c:v>475.79</c:v>
                  </c:pt>
                  <c:pt idx="495">
                    <c:v>352345.12</c:v>
                  </c:pt>
                  <c:pt idx="499">
                    <c:v>70469.0248</c:v>
                  </c:pt>
                  <c:pt idx="500">
                    <c:v>422814.15</c:v>
                  </c:pt>
                  <c:pt idx="506">
                    <c:v>2722.39</c:v>
                  </c:pt>
                  <c:pt idx="507">
                    <c:v>3026.83</c:v>
                  </c:pt>
                  <c:pt idx="509">
                    <c:v>10495.71</c:v>
                  </c:pt>
                  <c:pt idx="511">
                    <c:v>1347.23</c:v>
                  </c:pt>
                  <c:pt idx="512">
                    <c:v>2131.80</c:v>
                  </c:pt>
                  <c:pt idx="515">
                    <c:v>1444.25</c:v>
                  </c:pt>
                  <c:pt idx="516">
                    <c:v>2448.13</c:v>
                  </c:pt>
                  <c:pt idx="518">
                    <c:v>773.85</c:v>
                  </c:pt>
                  <c:pt idx="521">
                    <c:v>1747.55</c:v>
                  </c:pt>
                  <c:pt idx="525">
                    <c:v>9892.81</c:v>
                  </c:pt>
                  <c:pt idx="526">
                    <c:v>32055.33</c:v>
                  </c:pt>
                  <c:pt idx="529">
                    <c:v>2440.66</c:v>
                  </c:pt>
                  <c:pt idx="531">
                    <c:v>1934.42</c:v>
                  </c:pt>
                  <c:pt idx="534">
                    <c:v>1883.19</c:v>
                  </c:pt>
                  <c:pt idx="538">
                    <c:v>511.98</c:v>
                  </c:pt>
                  <c:pt idx="539">
                    <c:v>1712.11</c:v>
                  </c:pt>
                  <c:pt idx="542">
                    <c:v>1802.91</c:v>
                  </c:pt>
                  <c:pt idx="543">
                    <c:v>1045.65</c:v>
                  </c:pt>
                  <c:pt idx="547">
                    <c:v>11330.92</c:v>
                  </c:pt>
                  <c:pt idx="549">
                    <c:v>2247.38</c:v>
                  </c:pt>
                  <c:pt idx="552">
                    <c:v>2614.91</c:v>
                  </c:pt>
                  <c:pt idx="554">
                    <c:v>5887.78</c:v>
                  </c:pt>
                  <c:pt idx="561">
                    <c:v>3995.77</c:v>
                  </c:pt>
                  <c:pt idx="563">
                    <c:v>14745.84</c:v>
                  </c:pt>
                  <c:pt idx="565">
                    <c:v>3946.09</c:v>
                  </c:pt>
                  <c:pt idx="567">
                    <c:v>2462.17</c:v>
                  </c:pt>
                  <c:pt idx="570">
                    <c:v>101.42</c:v>
                  </c:pt>
                  <c:pt idx="571">
                    <c:v>3091.32</c:v>
                  </c:pt>
                  <c:pt idx="576">
                    <c:v>3108.49</c:v>
                  </c:pt>
                  <c:pt idx="579">
                    <c:v>3021.82</c:v>
                  </c:pt>
                  <c:pt idx="582">
                    <c:v>2173.98</c:v>
                  </c:pt>
                  <c:pt idx="585">
                    <c:v>17905.290</c:v>
                  </c:pt>
                  <c:pt idx="587">
                    <c:v>2834.31</c:v>
                  </c:pt>
                  <c:pt idx="589">
                    <c:v>3620.08</c:v>
                  </c:pt>
                  <c:pt idx="595">
                    <c:v>1498.54</c:v>
                  </c:pt>
                  <c:pt idx="598">
                    <c:v>7952.93</c:v>
                  </c:pt>
                  <c:pt idx="600">
                    <c:v>1429.38</c:v>
                  </c:pt>
                  <c:pt idx="601">
                    <c:v>1208.51</c:v>
                  </c:pt>
                  <c:pt idx="603">
                    <c:v>2824.88</c:v>
                  </c:pt>
                  <c:pt idx="606">
                    <c:v>2288.35</c:v>
                  </c:pt>
                  <c:pt idx="607">
                    <c:v>7751.120</c:v>
                  </c:pt>
                  <c:pt idx="608">
                    <c:v>59686.100</c:v>
                  </c:pt>
                  <c:pt idx="611">
                    <c:v>3163.08</c:v>
                  </c:pt>
                  <c:pt idx="613">
                    <c:v>1263.96</c:v>
                  </c:pt>
                  <c:pt idx="614">
                    <c:v>1092.72</c:v>
                  </c:pt>
                  <c:pt idx="615">
                    <c:v>2943.18</c:v>
                  </c:pt>
                  <c:pt idx="616">
                    <c:v>1265.07</c:v>
                  </c:pt>
                  <c:pt idx="617">
                    <c:v>660.13</c:v>
                  </c:pt>
                  <c:pt idx="618">
                    <c:v>2559.72</c:v>
                  </c:pt>
                  <c:pt idx="619">
                    <c:v>1299.49</c:v>
                  </c:pt>
                  <c:pt idx="620">
                    <c:v>14247.35</c:v>
                  </c:pt>
                  <c:pt idx="622">
                    <c:v>3073.00</c:v>
                  </c:pt>
                  <c:pt idx="623">
                    <c:v>1433.73</c:v>
                  </c:pt>
                  <c:pt idx="624">
                    <c:v>3116.47</c:v>
                  </c:pt>
                  <c:pt idx="630">
                    <c:v>2790.07</c:v>
                  </c:pt>
                  <c:pt idx="632">
                    <c:v>4936.14</c:v>
                  </c:pt>
                  <c:pt idx="633">
                    <c:v>4877.87</c:v>
                  </c:pt>
                  <c:pt idx="636">
                    <c:v>20227.280</c:v>
                  </c:pt>
                  <c:pt idx="638">
                    <c:v>3434.12</c:v>
                  </c:pt>
                  <c:pt idx="639">
                    <c:v>2774.71</c:v>
                  </c:pt>
                  <c:pt idx="641">
                    <c:v>235.71</c:v>
                  </c:pt>
                  <c:pt idx="643">
                    <c:v>3585.77</c:v>
                  </c:pt>
                  <c:pt idx="644">
                    <c:v>1279.30</c:v>
                  </c:pt>
                  <c:pt idx="646">
                    <c:v>2098.89</c:v>
                  </c:pt>
                  <c:pt idx="649">
                    <c:v>2982.68</c:v>
                  </c:pt>
                  <c:pt idx="651">
                    <c:v>819.80</c:v>
                  </c:pt>
                  <c:pt idx="652">
                    <c:v>17210.98</c:v>
                  </c:pt>
                  <c:pt idx="654">
                    <c:v>2910.70</c:v>
                  </c:pt>
                  <c:pt idx="655">
                    <c:v>1298.44</c:v>
                  </c:pt>
                  <c:pt idx="656">
                    <c:v>1766.84</c:v>
                  </c:pt>
                  <c:pt idx="657">
                    <c:v>807.78</c:v>
                  </c:pt>
                  <c:pt idx="659">
                    <c:v>3487.13</c:v>
                  </c:pt>
                  <c:pt idx="661">
                    <c:v>3508.9</c:v>
                  </c:pt>
                  <c:pt idx="663">
                    <c:v>3308.18</c:v>
                  </c:pt>
                  <c:pt idx="665">
                    <c:v>3710.57</c:v>
                  </c:pt>
                  <c:pt idx="667">
                    <c:v>3660.04</c:v>
                  </c:pt>
                  <c:pt idx="668">
                    <c:v>3312.40</c:v>
                  </c:pt>
                  <c:pt idx="669">
                    <c:v>2011.06</c:v>
                  </c:pt>
                  <c:pt idx="670">
                    <c:v>1109.81</c:v>
                  </c:pt>
                  <c:pt idx="672">
                    <c:v>30891.850</c:v>
                  </c:pt>
                  <c:pt idx="673">
                    <c:v>82577.460</c:v>
                  </c:pt>
                  <c:pt idx="674">
                    <c:v>202942.640</c:v>
                  </c:pt>
                  <c:pt idx="677">
                    <c:v>2026.89</c:v>
                  </c:pt>
                  <c:pt idx="680">
                    <c:v>4229.69</c:v>
                  </c:pt>
                  <c:pt idx="684">
                    <c:v>2422.28</c:v>
                  </c:pt>
                  <c:pt idx="686">
                    <c:v>1025.29</c:v>
                  </c:pt>
                  <c:pt idx="691">
                    <c:v>2184.30</c:v>
                  </c:pt>
                  <c:pt idx="696">
                    <c:v>11888.45</c:v>
                  </c:pt>
                  <c:pt idx="698">
                    <c:v>2547.22</c:v>
                  </c:pt>
                  <c:pt idx="701">
                    <c:v>2728.21</c:v>
                  </c:pt>
                  <c:pt idx="704">
                    <c:v>2891.35</c:v>
                  </c:pt>
                  <c:pt idx="706">
                    <c:v>2649.38</c:v>
                  </c:pt>
                  <c:pt idx="709">
                    <c:v>3289.27</c:v>
                  </c:pt>
                  <c:pt idx="711">
                    <c:v>800.05</c:v>
                  </c:pt>
                  <c:pt idx="713">
                    <c:v>928.01</c:v>
                  </c:pt>
                  <c:pt idx="714">
                    <c:v>15833.49</c:v>
                  </c:pt>
                  <c:pt idx="716">
                    <c:v>2301.15</c:v>
                  </c:pt>
                  <c:pt idx="720">
                    <c:v>2792.40</c:v>
                  </c:pt>
                  <c:pt idx="722">
                    <c:v>3116.20</c:v>
                  </c:pt>
                  <c:pt idx="725">
                    <c:v>8209.75</c:v>
                  </c:pt>
                  <c:pt idx="727">
                    <c:v>2523.27</c:v>
                  </c:pt>
                  <c:pt idx="728">
                    <c:v>2951.52</c:v>
                  </c:pt>
                  <c:pt idx="729">
                    <c:v>2434.08</c:v>
                  </c:pt>
                  <c:pt idx="731">
                    <c:v>1436.46</c:v>
                  </c:pt>
                  <c:pt idx="734">
                    <c:v>9345.33</c:v>
                  </c:pt>
                  <c:pt idx="736">
                    <c:v>3066.54</c:v>
                  </c:pt>
                  <c:pt idx="738">
                    <c:v>970.39</c:v>
                  </c:pt>
                  <c:pt idx="740">
                    <c:v>3040.77</c:v>
                  </c:pt>
                  <c:pt idx="742">
                    <c:v>7402.02</c:v>
                  </c:pt>
                  <c:pt idx="752">
                    <c:v>14479.720</c:v>
                  </c:pt>
                  <c:pt idx="753">
                    <c:v>59756.740</c:v>
                  </c:pt>
                  <c:pt idx="756">
                    <c:v>2510.96</c:v>
                  </c:pt>
                  <c:pt idx="761">
                    <c:v>3257.43</c:v>
                  </c:pt>
                  <c:pt idx="763">
                    <c:v>6569.49</c:v>
                  </c:pt>
                  <c:pt idx="768">
                    <c:v>2722.99</c:v>
                  </c:pt>
                  <c:pt idx="770">
                    <c:v>15060.87</c:v>
                  </c:pt>
                  <c:pt idx="772">
                    <c:v>1707.04</c:v>
                  </c:pt>
                  <c:pt idx="774">
                    <c:v>3858.71</c:v>
                  </c:pt>
                  <c:pt idx="776">
                    <c:v>1329.27</c:v>
                  </c:pt>
                  <c:pt idx="777">
                    <c:v>3092.32</c:v>
                  </c:pt>
                  <c:pt idx="783">
                    <c:v>1459.82</c:v>
                  </c:pt>
                  <c:pt idx="786">
                    <c:v>3465.24</c:v>
                  </c:pt>
                  <c:pt idx="790">
                    <c:v>926.06</c:v>
                  </c:pt>
                  <c:pt idx="795">
                    <c:v>15838.460</c:v>
                  </c:pt>
                  <c:pt idx="796">
                    <c:v>30899.330</c:v>
                  </c:pt>
                  <c:pt idx="799">
                    <c:v>6048.33</c:v>
                  </c:pt>
                  <c:pt idx="809">
                    <c:v>376.20</c:v>
                  </c:pt>
                  <c:pt idx="812">
                    <c:v>416.61</c:v>
                  </c:pt>
                  <c:pt idx="814">
                    <c:v>114.28</c:v>
                  </c:pt>
                  <c:pt idx="815">
                    <c:v>556.78</c:v>
                  </c:pt>
                  <c:pt idx="817">
                    <c:v>2198.54</c:v>
                  </c:pt>
                  <c:pt idx="824">
                    <c:v>9710.74</c:v>
                  </c:pt>
                  <c:pt idx="826">
                    <c:v>2502.95</c:v>
                  </c:pt>
                  <c:pt idx="830">
                    <c:v>2077.96</c:v>
                  </c:pt>
                  <c:pt idx="831">
                    <c:v>4580.910</c:v>
                  </c:pt>
                  <c:pt idx="833">
                    <c:v>2371.14</c:v>
                  </c:pt>
                  <c:pt idx="836">
                    <c:v>2371.14</c:v>
                  </c:pt>
                  <c:pt idx="838">
                    <c:v>657.58</c:v>
                  </c:pt>
                  <c:pt idx="841">
                    <c:v>1496.24</c:v>
                  </c:pt>
                  <c:pt idx="844">
                    <c:v>2119.58</c:v>
                  </c:pt>
                  <c:pt idx="849">
                    <c:v>1353.75</c:v>
                  </c:pt>
                  <c:pt idx="851">
                    <c:v>2240.05</c:v>
                  </c:pt>
                  <c:pt idx="853">
                    <c:v>2476.19</c:v>
                  </c:pt>
                  <c:pt idx="855">
                    <c:v>3491.12</c:v>
                  </c:pt>
                  <c:pt idx="856">
                    <c:v>13834.510</c:v>
                  </c:pt>
                  <c:pt idx="858">
                    <c:v>786.21</c:v>
                  </c:pt>
                  <c:pt idx="859">
                    <c:v>1409.09</c:v>
                  </c:pt>
                  <c:pt idx="860">
                    <c:v>1837.71</c:v>
                  </c:pt>
                  <c:pt idx="863">
                    <c:v>844.56</c:v>
                  </c:pt>
                  <c:pt idx="865">
                    <c:v>4877.57</c:v>
                  </c:pt>
                  <c:pt idx="867">
                    <c:v>4265.93</c:v>
                  </c:pt>
                  <c:pt idx="870">
                    <c:v>1272.27</c:v>
                  </c:pt>
                  <c:pt idx="871">
                    <c:v>2002.72</c:v>
                  </c:pt>
                  <c:pt idx="875">
                    <c:v>7540.92</c:v>
                  </c:pt>
                  <c:pt idx="877">
                    <c:v>2602.97</c:v>
                  </c:pt>
                  <c:pt idx="883">
                    <c:v>990.90</c:v>
                  </c:pt>
                  <c:pt idx="884">
                    <c:v>5894.98</c:v>
                  </c:pt>
                  <c:pt idx="889">
                    <c:v>9488.850</c:v>
                  </c:pt>
                  <c:pt idx="890">
                    <c:v>52404.640</c:v>
                  </c:pt>
                  <c:pt idx="893">
                    <c:v>2020.84</c:v>
                  </c:pt>
                  <c:pt idx="900">
                    <c:v>735.53</c:v>
                  </c:pt>
                  <c:pt idx="902">
                    <c:v>854.19</c:v>
                  </c:pt>
                  <c:pt idx="905">
                    <c:v>1665.82</c:v>
                  </c:pt>
                  <c:pt idx="914">
                    <c:v>1534.12</c:v>
                  </c:pt>
                  <c:pt idx="917">
                    <c:v>1071.65</c:v>
                  </c:pt>
                  <c:pt idx="920">
                    <c:v>158.68</c:v>
                  </c:pt>
                  <c:pt idx="921">
                    <c:v>8040.83</c:v>
                  </c:pt>
                  <c:pt idx="923">
                    <c:v>3372.50</c:v>
                  </c:pt>
                  <c:pt idx="927">
                    <c:v>2093.25</c:v>
                  </c:pt>
                  <c:pt idx="933">
                    <c:v>813.40</c:v>
                  </c:pt>
                  <c:pt idx="935">
                    <c:v>6279.15</c:v>
                  </c:pt>
                  <c:pt idx="937">
                    <c:v>3083.19</c:v>
                  </c:pt>
                  <c:pt idx="944">
                    <c:v>325.16</c:v>
                  </c:pt>
                  <c:pt idx="947">
                    <c:v>3408.35</c:v>
                  </c:pt>
                  <c:pt idx="949">
                    <c:v>1168.58</c:v>
                  </c:pt>
                  <c:pt idx="953">
                    <c:v>1776.89</c:v>
                  </c:pt>
                  <c:pt idx="955">
                    <c:v>1653.67</c:v>
                  </c:pt>
                  <c:pt idx="962">
                    <c:v>1237.35</c:v>
                  </c:pt>
                  <c:pt idx="964">
                    <c:v>5836.49</c:v>
                  </c:pt>
                  <c:pt idx="965">
                    <c:v>23564.82</c:v>
                  </c:pt>
                  <c:pt idx="968">
                    <c:v>2322.10</c:v>
                  </c:pt>
                  <c:pt idx="969">
                    <c:v>1718.95</c:v>
                  </c:pt>
                  <c:pt idx="970">
                    <c:v>2993.34</c:v>
                  </c:pt>
                  <c:pt idx="973">
                    <c:v>1231.16</c:v>
                  </c:pt>
                  <c:pt idx="975">
                    <c:v>3053.96</c:v>
                  </c:pt>
                  <c:pt idx="979">
                    <c:v>1557.23</c:v>
                  </c:pt>
                  <c:pt idx="984">
                    <c:v>1400.41</c:v>
                  </c:pt>
                  <c:pt idx="986">
                    <c:v>14277.15</c:v>
                  </c:pt>
                  <c:pt idx="988">
                    <c:v>2498.36</c:v>
                  </c:pt>
                  <c:pt idx="990">
                    <c:v>1512.64</c:v>
                  </c:pt>
                  <c:pt idx="991">
                    <c:v>1232.17</c:v>
                  </c:pt>
                  <c:pt idx="994">
                    <c:v>5243.17</c:v>
                  </c:pt>
                  <c:pt idx="995">
                    <c:v>19520.32</c:v>
                  </c:pt>
                  <c:pt idx="996">
                    <c:v>186145.85</c:v>
                  </c:pt>
                  <c:pt idx="997">
                    <c:v>389088.49</c:v>
                  </c:pt>
                  <c:pt idx="999">
                    <c:v>5105.21</c:v>
                  </c:pt>
                  <c:pt idx="1001">
                    <c:v> 383,983.28 </c:v>
                  </c:pt>
                  <c:pt idx="1004">
                    <c:v>-21795.57</c:v>
                  </c:pt>
                </c:lvl>
                <c:lvl>
                  <c:pt idx="2">
                    <c:v>1939.10</c:v>
                  </c:pt>
                  <c:pt idx="3">
                    <c:v>1974.31</c:v>
                  </c:pt>
                  <c:pt idx="5">
                    <c:v>7526.20</c:v>
                  </c:pt>
                  <c:pt idx="7">
                    <c:v>1120.5</c:v>
                  </c:pt>
                  <c:pt idx="8">
                    <c:v>1722.03</c:v>
                  </c:pt>
                  <c:pt idx="11">
                    <c:v>861.65</c:v>
                  </c:pt>
                  <c:pt idx="12">
                    <c:v>1978.77</c:v>
                  </c:pt>
                  <c:pt idx="14">
                    <c:v>807.67</c:v>
                  </c:pt>
                  <c:pt idx="17">
                    <c:v>1875.75</c:v>
                  </c:pt>
                  <c:pt idx="21">
                    <c:v>8366.37</c:v>
                  </c:pt>
                  <c:pt idx="22">
                    <c:v>27196.65</c:v>
                  </c:pt>
                  <c:pt idx="25">
                    <c:v>1939.79</c:v>
                  </c:pt>
                  <c:pt idx="27">
                    <c:v>1980.05</c:v>
                  </c:pt>
                  <c:pt idx="30">
                    <c:v>1890.89</c:v>
                  </c:pt>
                  <c:pt idx="34">
                    <c:v>819.34</c:v>
                  </c:pt>
                  <c:pt idx="35">
                    <c:v>1450.36</c:v>
                  </c:pt>
                  <c:pt idx="38">
                    <c:v>1939.47</c:v>
                  </c:pt>
                  <c:pt idx="39">
                    <c:v>1967.98</c:v>
                  </c:pt>
                  <c:pt idx="43">
                    <c:v>11987.88</c:v>
                  </c:pt>
                  <c:pt idx="45">
                    <c:v>1722.68</c:v>
                  </c:pt>
                  <c:pt idx="48">
                    <c:v>1981.42</c:v>
                  </c:pt>
                  <c:pt idx="50">
                    <c:v>2628.68</c:v>
                  </c:pt>
                  <c:pt idx="56">
                    <c:v>1067.93</c:v>
                  </c:pt>
                  <c:pt idx="57">
                    <c:v>2671.98</c:v>
                  </c:pt>
                  <c:pt idx="59">
                    <c:v>10072.69</c:v>
                  </c:pt>
                  <c:pt idx="61">
                    <c:v>2391.65</c:v>
                  </c:pt>
                  <c:pt idx="63">
                    <c:v>1895.22</c:v>
                  </c:pt>
                  <c:pt idx="66">
                    <c:v>1984.45</c:v>
                  </c:pt>
                  <c:pt idx="67">
                    <c:v>1979.52</c:v>
                  </c:pt>
                  <c:pt idx="72">
                    <c:v>1971.77</c:v>
                  </c:pt>
                  <c:pt idx="75">
                    <c:v>1938.94</c:v>
                  </c:pt>
                  <c:pt idx="78">
                    <c:v>1894.14</c:v>
                  </c:pt>
                  <c:pt idx="81">
                    <c:v>14055.69</c:v>
                  </c:pt>
                  <c:pt idx="83">
                    <c:v>1939.63</c:v>
                  </c:pt>
                  <c:pt idx="85">
                    <c:v>1979.40</c:v>
                  </c:pt>
                  <c:pt idx="91">
                    <c:v>1890.20</c:v>
                  </c:pt>
                  <c:pt idx="94">
                    <c:v>5809.23</c:v>
                  </c:pt>
                  <c:pt idx="96">
                    <c:v>826.73</c:v>
                  </c:pt>
                  <c:pt idx="97">
                    <c:v>834.81</c:v>
                  </c:pt>
                  <c:pt idx="99">
                    <c:v>1980.06</c:v>
                  </c:pt>
                  <c:pt idx="102">
                    <c:v>1941.54</c:v>
                  </c:pt>
                  <c:pt idx="103">
                    <c:v>5583.14</c:v>
                  </c:pt>
                  <c:pt idx="104">
                    <c:v>47508.63</c:v>
                  </c:pt>
                  <c:pt idx="107">
                    <c:v>1965.37</c:v>
                  </c:pt>
                  <c:pt idx="109">
                    <c:v>855.39</c:v>
                  </c:pt>
                  <c:pt idx="110">
                    <c:v>852.44</c:v>
                  </c:pt>
                  <c:pt idx="111">
                    <c:v>1971.27</c:v>
                  </c:pt>
                  <c:pt idx="112">
                    <c:v>854.06</c:v>
                  </c:pt>
                  <c:pt idx="113">
                    <c:v>855.43</c:v>
                  </c:pt>
                  <c:pt idx="114">
                    <c:v>1714.14</c:v>
                  </c:pt>
                  <c:pt idx="115">
                    <c:v>811.24</c:v>
                  </c:pt>
                  <c:pt idx="116">
                    <c:v>9879.34</c:v>
                  </c:pt>
                  <c:pt idx="118">
                    <c:v>1961.25</c:v>
                  </c:pt>
                  <c:pt idx="119">
                    <c:v>1709.03</c:v>
                  </c:pt>
                  <c:pt idx="120">
                    <c:v>1966.72</c:v>
                  </c:pt>
                  <c:pt idx="126">
                    <c:v>1924.08</c:v>
                  </c:pt>
                  <c:pt idx="128">
                    <c:v>2829.91</c:v>
                  </c:pt>
                  <c:pt idx="129">
                    <c:v>2774.06</c:v>
                  </c:pt>
                  <c:pt idx="132">
                    <c:v>13165.05</c:v>
                  </c:pt>
                  <c:pt idx="134">
                    <c:v>1849.43</c:v>
                  </c:pt>
                  <c:pt idx="135">
                    <c:v>1984.83</c:v>
                  </c:pt>
                  <c:pt idx="137">
                    <c:v>854.47</c:v>
                  </c:pt>
                  <c:pt idx="139">
                    <c:v>1983.23</c:v>
                  </c:pt>
                  <c:pt idx="140">
                    <c:v>945.81</c:v>
                  </c:pt>
                  <c:pt idx="142">
                    <c:v>1934.43</c:v>
                  </c:pt>
                  <c:pt idx="145">
                    <c:v>1936.94</c:v>
                  </c:pt>
                  <c:pt idx="147">
                    <c:v>861.40</c:v>
                  </c:pt>
                  <c:pt idx="148">
                    <c:v>12350.54</c:v>
                  </c:pt>
                  <c:pt idx="150">
                    <c:v>1938.47</c:v>
                  </c:pt>
                  <c:pt idx="151">
                    <c:v>839.47</c:v>
                  </c:pt>
                  <c:pt idx="152">
                    <c:v>1201.32</c:v>
                  </c:pt>
                  <c:pt idx="155">
                    <c:v>1979.99</c:v>
                  </c:pt>
                  <c:pt idx="157">
                    <c:v>1981.76</c:v>
                  </c:pt>
                  <c:pt idx="159">
                    <c:v>1894.33</c:v>
                  </c:pt>
                  <c:pt idx="161">
                    <c:v>1937.43</c:v>
                  </c:pt>
                  <c:pt idx="163">
                    <c:v>1980.93</c:v>
                  </c:pt>
                  <c:pt idx="164">
                    <c:v>1936.46</c:v>
                  </c:pt>
                  <c:pt idx="165">
                    <c:v>1095.51</c:v>
                  </c:pt>
                  <c:pt idx="166">
                    <c:v>859.24</c:v>
                  </c:pt>
                  <c:pt idx="168">
                    <c:v>17644.91</c:v>
                  </c:pt>
                  <c:pt idx="169">
                    <c:v>53039.84</c:v>
                  </c:pt>
                  <c:pt idx="170">
                    <c:v>150904.92</c:v>
                  </c:pt>
                  <c:pt idx="173">
                    <c:v>1976.51</c:v>
                  </c:pt>
                  <c:pt idx="176">
                    <c:v>2579.78</c:v>
                  </c:pt>
                  <c:pt idx="180">
                    <c:v>1932.48</c:v>
                  </c:pt>
                  <c:pt idx="182">
                    <c:v>1935.87</c:v>
                  </c:pt>
                  <c:pt idx="187">
                    <c:v>2789.13</c:v>
                  </c:pt>
                  <c:pt idx="192">
                    <c:v>11213.77</c:v>
                  </c:pt>
                  <c:pt idx="194">
                    <c:v>1980.98</c:v>
                  </c:pt>
                  <c:pt idx="197">
                    <c:v>1960.81</c:v>
                  </c:pt>
                  <c:pt idx="200">
                    <c:v>1976.39</c:v>
                  </c:pt>
                  <c:pt idx="202">
                    <c:v>1935.16</c:v>
                  </c:pt>
                  <c:pt idx="205">
                    <c:v>1979.02</c:v>
                  </c:pt>
                  <c:pt idx="207">
                    <c:v>814.70</c:v>
                  </c:pt>
                  <c:pt idx="209">
                    <c:v>687.20</c:v>
                  </c:pt>
                  <c:pt idx="210">
                    <c:v>11334.26</c:v>
                  </c:pt>
                  <c:pt idx="212">
                    <c:v>1958.93</c:v>
                  </c:pt>
                  <c:pt idx="216">
                    <c:v>2406.91</c:v>
                  </c:pt>
                  <c:pt idx="218">
                    <c:v>1963.07</c:v>
                  </c:pt>
                  <c:pt idx="221">
                    <c:v>6328.91</c:v>
                  </c:pt>
                  <c:pt idx="223">
                    <c:v>1980.33</c:v>
                  </c:pt>
                  <c:pt idx="224">
                    <c:v>1895.35</c:v>
                  </c:pt>
                  <c:pt idx="225">
                    <c:v>1927.75</c:v>
                  </c:pt>
                  <c:pt idx="227">
                    <c:v>1975.47</c:v>
                  </c:pt>
                  <c:pt idx="230">
                    <c:v>7778.90</c:v>
                  </c:pt>
                  <c:pt idx="232">
                    <c:v>1957.35</c:v>
                  </c:pt>
                  <c:pt idx="234">
                    <c:v>759.69</c:v>
                  </c:pt>
                  <c:pt idx="236">
                    <c:v>2215.68</c:v>
                  </c:pt>
                  <c:pt idx="238">
                    <c:v>4473.80</c:v>
                  </c:pt>
                  <c:pt idx="248">
                    <c:v>9406.52</c:v>
                  </c:pt>
                  <c:pt idx="249">
                    <c:v>46062.36</c:v>
                  </c:pt>
                  <c:pt idx="252">
                    <c:v>1957.76</c:v>
                  </c:pt>
                  <c:pt idx="257">
                    <c:v>1882.23</c:v>
                  </c:pt>
                  <c:pt idx="259">
                    <c:v>3844.30</c:v>
                  </c:pt>
                  <c:pt idx="264">
                    <c:v>1926.01</c:v>
                  </c:pt>
                  <c:pt idx="266">
                    <c:v>9610.30</c:v>
                  </c:pt>
                  <c:pt idx="268">
                    <c:v>1892.88</c:v>
                  </c:pt>
                  <c:pt idx="270">
                    <c:v>2349.14</c:v>
                  </c:pt>
                  <c:pt idx="272">
                    <c:v>859.63</c:v>
                  </c:pt>
                  <c:pt idx="273">
                    <c:v>1925.00</c:v>
                  </c:pt>
                  <c:pt idx="279">
                    <c:v>1939.47</c:v>
                  </c:pt>
                  <c:pt idx="282">
                    <c:v>1793.48</c:v>
                  </c:pt>
                  <c:pt idx="286">
                    <c:v>1926.72</c:v>
                  </c:pt>
                  <c:pt idx="291">
                    <c:v>12686.32</c:v>
                  </c:pt>
                  <c:pt idx="292">
                    <c:v>22296.62</c:v>
                  </c:pt>
                  <c:pt idx="295">
                    <c:v>4961.68</c:v>
                  </c:pt>
                  <c:pt idx="305">
                    <c:v>767.38</c:v>
                  </c:pt>
                  <c:pt idx="308">
                    <c:v>1706.80</c:v>
                  </c:pt>
                  <c:pt idx="310">
                    <c:v>1303.47</c:v>
                  </c:pt>
                  <c:pt idx="311">
                    <c:v>823.82</c:v>
                  </c:pt>
                  <c:pt idx="313">
                    <c:v>3285.45</c:v>
                  </c:pt>
                  <c:pt idx="320">
                    <c:v>12848.60</c:v>
                  </c:pt>
                  <c:pt idx="322">
                    <c:v>1772.07</c:v>
                  </c:pt>
                  <c:pt idx="326">
                    <c:v>1700.07</c:v>
                  </c:pt>
                  <c:pt idx="327">
                    <c:v>3472.14</c:v>
                  </c:pt>
                  <c:pt idx="329">
                    <c:v>1693.41</c:v>
                  </c:pt>
                  <c:pt idx="332">
                    <c:v>1693.41</c:v>
                  </c:pt>
                  <c:pt idx="334">
                    <c:v>850.31</c:v>
                  </c:pt>
                  <c:pt idx="337">
                    <c:v>847.55</c:v>
                  </c:pt>
                  <c:pt idx="340">
                    <c:v>1147.63</c:v>
                  </c:pt>
                  <c:pt idx="345">
                    <c:v>855.44</c:v>
                  </c:pt>
                  <c:pt idx="347">
                    <c:v>1917.79</c:v>
                  </c:pt>
                  <c:pt idx="349">
                    <c:v>2058.45</c:v>
                  </c:pt>
                  <c:pt idx="351">
                    <c:v>1974.47</c:v>
                  </c:pt>
                  <c:pt idx="352">
                    <c:v>9651.64</c:v>
                  </c:pt>
                  <c:pt idx="354">
                    <c:v>1715.76</c:v>
                  </c:pt>
                  <c:pt idx="355">
                    <c:v>855.60</c:v>
                  </c:pt>
                  <c:pt idx="356">
                    <c:v>1370.81</c:v>
                  </c:pt>
                  <c:pt idx="359">
                    <c:v>855.85</c:v>
                  </c:pt>
                  <c:pt idx="361">
                    <c:v>4798.02</c:v>
                  </c:pt>
                  <c:pt idx="363">
                    <c:v>2572.17</c:v>
                  </c:pt>
                  <c:pt idx="366">
                    <c:v>859.92</c:v>
                  </c:pt>
                  <c:pt idx="367">
                    <c:v>1964.56</c:v>
                  </c:pt>
                  <c:pt idx="371">
                    <c:v>5396.65</c:v>
                  </c:pt>
                  <c:pt idx="373">
                    <c:v>2542.09</c:v>
                  </c:pt>
                  <c:pt idx="379">
                    <c:v>858.84</c:v>
                  </c:pt>
                  <c:pt idx="380">
                    <c:v>3234.93</c:v>
                  </c:pt>
                  <c:pt idx="385">
                    <c:v>6635.86</c:v>
                  </c:pt>
                  <c:pt idx="386">
                    <c:v>44496.32</c:v>
                  </c:pt>
                  <c:pt idx="389">
                    <c:v>1713.37</c:v>
                  </c:pt>
                  <c:pt idx="396">
                    <c:v>857.20</c:v>
                  </c:pt>
                  <c:pt idx="398">
                    <c:v>855.98</c:v>
                  </c:pt>
                  <c:pt idx="401">
                    <c:v>1497.08</c:v>
                  </c:pt>
                  <c:pt idx="410">
                    <c:v>855.06</c:v>
                  </c:pt>
                  <c:pt idx="413">
                    <c:v>856.29</c:v>
                  </c:pt>
                  <c:pt idx="416">
                    <c:v>550.00</c:v>
                  </c:pt>
                  <c:pt idx="417">
                    <c:v>7184.98</c:v>
                  </c:pt>
                  <c:pt idx="419">
                    <c:v>2153.14</c:v>
                  </c:pt>
                  <c:pt idx="423">
                    <c:v>1716.13</c:v>
                  </c:pt>
                  <c:pt idx="429">
                    <c:v>859.94</c:v>
                  </c:pt>
                  <c:pt idx="431">
                    <c:v>4729.21</c:v>
                  </c:pt>
                  <c:pt idx="433">
                    <c:v>2749.81</c:v>
                  </c:pt>
                  <c:pt idx="440">
                    <c:v>858.04</c:v>
                  </c:pt>
                  <c:pt idx="443">
                    <c:v>3607.85</c:v>
                  </c:pt>
                  <c:pt idx="445">
                    <c:v>858.22</c:v>
                  </c:pt>
                  <c:pt idx="449">
                    <c:v>1551.14</c:v>
                  </c:pt>
                  <c:pt idx="451">
                    <c:v>1935.38</c:v>
                  </c:pt>
                  <c:pt idx="458">
                    <c:v>1721.42</c:v>
                  </c:pt>
                  <c:pt idx="460">
                    <c:v>6066.16</c:v>
                  </c:pt>
                  <c:pt idx="461">
                    <c:v>21588.20</c:v>
                  </c:pt>
                  <c:pt idx="464">
                    <c:v>1706.05</c:v>
                  </c:pt>
                  <c:pt idx="465">
                    <c:v>1714.84</c:v>
                  </c:pt>
                  <c:pt idx="466">
                    <c:v>1824.94</c:v>
                  </c:pt>
                  <c:pt idx="469">
                    <c:v>849.86</c:v>
                  </c:pt>
                  <c:pt idx="471">
                    <c:v>1967.47</c:v>
                  </c:pt>
                  <c:pt idx="475">
                    <c:v>1533.36</c:v>
                  </c:pt>
                  <c:pt idx="480">
                    <c:v>1272.37</c:v>
                  </c:pt>
                  <c:pt idx="482">
                    <c:v>10868.89</c:v>
                  </c:pt>
                  <c:pt idx="484">
                    <c:v>1975.07</c:v>
                  </c:pt>
                  <c:pt idx="486">
                    <c:v>1005.99</c:v>
                  </c:pt>
                  <c:pt idx="487">
                    <c:v>962.02</c:v>
                  </c:pt>
                  <c:pt idx="490">
                    <c:v>3943.08</c:v>
                  </c:pt>
                  <c:pt idx="491">
                    <c:v>14811.97</c:v>
                  </c:pt>
                  <c:pt idx="492">
                    <c:v>149255.47</c:v>
                  </c:pt>
                  <c:pt idx="493">
                    <c:v>300160.39</c:v>
                  </c:pt>
                  <c:pt idx="504">
                    <c:v>0.000</c:v>
                  </c:pt>
                  <c:pt idx="505">
                    <c:v>0.000</c:v>
                  </c:pt>
                  <c:pt idx="506">
                    <c:v>0.090</c:v>
                  </c:pt>
                  <c:pt idx="507">
                    <c:v>0</c:v>
                  </c:pt>
                  <c:pt idx="508">
                    <c:v>0</c:v>
                  </c:pt>
                  <c:pt idx="509">
                    <c:v>0.09</c:v>
                  </c:pt>
                  <c:pt idx="511">
                    <c:v>0</c:v>
                  </c:pt>
                  <c:pt idx="512">
                    <c:v>0.000</c:v>
                  </c:pt>
                  <c:pt idx="513">
                    <c:v>0.000</c:v>
                  </c:pt>
                  <c:pt idx="514">
                    <c:v>0.000</c:v>
                  </c:pt>
                  <c:pt idx="515">
                    <c:v>0.000</c:v>
                  </c:pt>
                  <c:pt idx="516">
                    <c:v>0.700</c:v>
                  </c:pt>
                  <c:pt idx="517">
                    <c:v>0.000</c:v>
                  </c:pt>
                  <c:pt idx="518">
                    <c:v>0.000</c:v>
                  </c:pt>
                  <c:pt idx="519">
                    <c:v>0.000</c:v>
                  </c:pt>
                  <c:pt idx="520">
                    <c:v>0.000</c:v>
                  </c:pt>
                  <c:pt idx="521">
                    <c:v>0.000</c:v>
                  </c:pt>
                  <c:pt idx="522">
                    <c:v>0.150</c:v>
                  </c:pt>
                  <c:pt idx="523">
                    <c:v>0.000</c:v>
                  </c:pt>
                  <c:pt idx="524">
                    <c:v>0.000</c:v>
                  </c:pt>
                  <c:pt idx="525">
                    <c:v>0.85</c:v>
                  </c:pt>
                  <c:pt idx="526">
                    <c:v>2.91</c:v>
                  </c:pt>
                  <c:pt idx="529">
                    <c:v>0.000</c:v>
                  </c:pt>
                  <c:pt idx="530">
                    <c:v>0.000</c:v>
                  </c:pt>
                  <c:pt idx="531">
                    <c:v>0.000</c:v>
                  </c:pt>
                  <c:pt idx="532">
                    <c:v>0.000</c:v>
                  </c:pt>
                  <c:pt idx="533">
                    <c:v>0.000</c:v>
                  </c:pt>
                  <c:pt idx="534">
                    <c:v>0.000</c:v>
                  </c:pt>
                  <c:pt idx="535">
                    <c:v>0.000</c:v>
                  </c:pt>
                  <c:pt idx="536">
                    <c:v>0.000</c:v>
                  </c:pt>
                  <c:pt idx="537">
                    <c:v>0.000</c:v>
                  </c:pt>
                  <c:pt idx="538">
                    <c:v>0.000</c:v>
                  </c:pt>
                  <c:pt idx="539">
                    <c:v>0.000</c:v>
                  </c:pt>
                  <c:pt idx="540">
                    <c:v>0.000</c:v>
                  </c:pt>
                  <c:pt idx="541">
                    <c:v>0.000</c:v>
                  </c:pt>
                  <c:pt idx="542">
                    <c:v>0.000</c:v>
                  </c:pt>
                  <c:pt idx="543">
                    <c:v>0.000</c:v>
                  </c:pt>
                  <c:pt idx="544">
                    <c:v>0.000</c:v>
                  </c:pt>
                  <c:pt idx="545">
                    <c:v>0.000</c:v>
                  </c:pt>
                  <c:pt idx="546">
                    <c:v>0.000</c:v>
                  </c:pt>
                  <c:pt idx="547">
                    <c:v>0.000</c:v>
                  </c:pt>
                  <c:pt idx="549">
                    <c:v>0.000</c:v>
                  </c:pt>
                  <c:pt idx="550">
                    <c:v>0.000</c:v>
                  </c:pt>
                  <c:pt idx="551">
                    <c:v>0.000</c:v>
                  </c:pt>
                  <c:pt idx="552">
                    <c:v>0</c:v>
                  </c:pt>
                  <c:pt idx="553">
                    <c:v>0</c:v>
                  </c:pt>
                  <c:pt idx="554">
                    <c:v>0</c:v>
                  </c:pt>
                  <c:pt idx="555">
                    <c:v>0</c:v>
                  </c:pt>
                  <c:pt idx="556">
                    <c:v>0</c:v>
                  </c:pt>
                  <c:pt idx="557">
                    <c:v>0</c:v>
                  </c:pt>
                  <c:pt idx="558">
                    <c:v>0</c:v>
                  </c:pt>
                  <c:pt idx="559">
                    <c:v>0</c:v>
                  </c:pt>
                  <c:pt idx="560">
                    <c:v>0</c:v>
                  </c:pt>
                  <c:pt idx="561">
                    <c:v>0.000</c:v>
                  </c:pt>
                  <c:pt idx="562">
                    <c:v>0.000</c:v>
                  </c:pt>
                  <c:pt idx="563">
                    <c:v>0.000</c:v>
                  </c:pt>
                  <c:pt idx="565">
                    <c:v>0.000</c:v>
                  </c:pt>
                  <c:pt idx="566">
                    <c:v>0.000</c:v>
                  </c:pt>
                  <c:pt idx="567">
                    <c:v>0.000</c:v>
                  </c:pt>
                  <c:pt idx="568">
                    <c:v>0.000</c:v>
                  </c:pt>
                  <c:pt idx="569">
                    <c:v>0.000</c:v>
                  </c:pt>
                  <c:pt idx="570">
                    <c:v>0.000</c:v>
                  </c:pt>
                  <c:pt idx="571">
                    <c:v>0.000</c:v>
                  </c:pt>
                  <c:pt idx="572">
                    <c:v>0.000</c:v>
                  </c:pt>
                  <c:pt idx="573">
                    <c:v>0.000</c:v>
                  </c:pt>
                  <c:pt idx="574">
                    <c:v>0.000</c:v>
                  </c:pt>
                  <c:pt idx="575">
                    <c:v>0.000</c:v>
                  </c:pt>
                  <c:pt idx="576">
                    <c:v>0.000</c:v>
                  </c:pt>
                  <c:pt idx="577">
                    <c:v>0.000</c:v>
                  </c:pt>
                  <c:pt idx="578">
                    <c:v>0.000</c:v>
                  </c:pt>
                  <c:pt idx="579">
                    <c:v>0.000</c:v>
                  </c:pt>
                  <c:pt idx="580">
                    <c:v>0.000</c:v>
                  </c:pt>
                  <c:pt idx="581">
                    <c:v>0.000</c:v>
                  </c:pt>
                  <c:pt idx="582">
                    <c:v>0.000</c:v>
                  </c:pt>
                  <c:pt idx="583">
                    <c:v>0.000</c:v>
                  </c:pt>
                  <c:pt idx="584">
                    <c:v>0.000</c:v>
                  </c:pt>
                  <c:pt idx="585">
                    <c:v>0.000</c:v>
                  </c:pt>
                  <c:pt idx="587">
                    <c:v>0.000</c:v>
                  </c:pt>
                  <c:pt idx="588">
                    <c:v>0.000</c:v>
                  </c:pt>
                  <c:pt idx="589">
                    <c:v>0.000</c:v>
                  </c:pt>
                  <c:pt idx="590">
                    <c:v>0.000</c:v>
                  </c:pt>
                  <c:pt idx="591">
                    <c:v>0.000</c:v>
                  </c:pt>
                  <c:pt idx="592">
                    <c:v>0.000</c:v>
                  </c:pt>
                  <c:pt idx="593">
                    <c:v>0.000</c:v>
                  </c:pt>
                  <c:pt idx="594">
                    <c:v>0.000</c:v>
                  </c:pt>
                  <c:pt idx="595">
                    <c:v>0.815</c:v>
                  </c:pt>
                  <c:pt idx="596">
                    <c:v>0.000</c:v>
                  </c:pt>
                  <c:pt idx="597">
                    <c:v>0.212</c:v>
                  </c:pt>
                  <c:pt idx="598">
                    <c:v>1.027</c:v>
                  </c:pt>
                  <c:pt idx="600">
                    <c:v>0</c:v>
                  </c:pt>
                  <c:pt idx="601">
                    <c:v>0</c:v>
                  </c:pt>
                  <c:pt idx="602">
                    <c:v>0</c:v>
                  </c:pt>
                  <c:pt idx="603">
                    <c:v>0.000</c:v>
                  </c:pt>
                  <c:pt idx="604">
                    <c:v>0.000</c:v>
                  </c:pt>
                  <c:pt idx="605">
                    <c:v>0.000</c:v>
                  </c:pt>
                  <c:pt idx="606">
                    <c:v>0.000</c:v>
                  </c:pt>
                  <c:pt idx="607">
                    <c:v>0.000</c:v>
                  </c:pt>
                  <c:pt idx="608">
                    <c:v>1.027</c:v>
                  </c:pt>
                  <c:pt idx="611">
                    <c:v>0.000</c:v>
                  </c:pt>
                  <c:pt idx="612">
                    <c:v>0.000</c:v>
                  </c:pt>
                  <c:pt idx="613">
                    <c:v>0.000</c:v>
                  </c:pt>
                  <c:pt idx="614">
                    <c:v>0.00</c:v>
                  </c:pt>
                  <c:pt idx="615">
                    <c:v>0.000</c:v>
                  </c:pt>
                  <c:pt idx="616">
                    <c:v>0.000</c:v>
                  </c:pt>
                  <c:pt idx="617">
                    <c:v>0.010</c:v>
                  </c:pt>
                  <c:pt idx="618">
                    <c:v>0.000</c:v>
                  </c:pt>
                  <c:pt idx="619">
                    <c:v>0.000</c:v>
                  </c:pt>
                  <c:pt idx="620">
                    <c:v>0.010</c:v>
                  </c:pt>
                  <c:pt idx="622">
                    <c:v>0.000</c:v>
                  </c:pt>
                  <c:pt idx="623">
                    <c:v>0.000</c:v>
                  </c:pt>
                  <c:pt idx="624">
                    <c:v>0.000</c:v>
                  </c:pt>
                  <c:pt idx="625">
                    <c:v>0.000</c:v>
                  </c:pt>
                  <c:pt idx="626">
                    <c:v>0.000</c:v>
                  </c:pt>
                  <c:pt idx="630">
                    <c:v>0.000</c:v>
                  </c:pt>
                  <c:pt idx="631">
                    <c:v>0.000</c:v>
                  </c:pt>
                  <c:pt idx="632">
                    <c:v>0.000</c:v>
                  </c:pt>
                  <c:pt idx="633">
                    <c:v>0.000</c:v>
                  </c:pt>
                  <c:pt idx="634">
                    <c:v>0.000</c:v>
                  </c:pt>
                  <c:pt idx="635">
                    <c:v>0.000</c:v>
                  </c:pt>
                  <c:pt idx="636">
                    <c:v>0.000</c:v>
                  </c:pt>
                  <c:pt idx="638">
                    <c:v>0.000</c:v>
                  </c:pt>
                  <c:pt idx="639">
                    <c:v>0.000</c:v>
                  </c:pt>
                  <c:pt idx="640">
                    <c:v>0.000</c:v>
                  </c:pt>
                  <c:pt idx="641">
                    <c:v>3.815</c:v>
                  </c:pt>
                  <c:pt idx="642">
                    <c:v>5.430</c:v>
                  </c:pt>
                  <c:pt idx="643">
                    <c:v>0.000</c:v>
                  </c:pt>
                  <c:pt idx="644">
                    <c:v>0.000</c:v>
                  </c:pt>
                  <c:pt idx="645">
                    <c:v>0.000</c:v>
                  </c:pt>
                  <c:pt idx="646">
                    <c:v>0.003</c:v>
                  </c:pt>
                  <c:pt idx="647">
                    <c:v>0.000</c:v>
                  </c:pt>
                  <c:pt idx="648">
                    <c:v>0.000</c:v>
                  </c:pt>
                  <c:pt idx="649">
                    <c:v>0.000</c:v>
                  </c:pt>
                  <c:pt idx="650">
                    <c:v>0.000</c:v>
                  </c:pt>
                  <c:pt idx="651">
                    <c:v>0.000</c:v>
                  </c:pt>
                  <c:pt idx="652">
                    <c:v>9.248</c:v>
                  </c:pt>
                  <c:pt idx="654">
                    <c:v>0.000</c:v>
                  </c:pt>
                  <c:pt idx="655">
                    <c:v>0.000</c:v>
                  </c:pt>
                  <c:pt idx="656">
                    <c:v>0.000</c:v>
                  </c:pt>
                  <c:pt idx="657">
                    <c:v>0.000</c:v>
                  </c:pt>
                  <c:pt idx="658">
                    <c:v>0.000</c:v>
                  </c:pt>
                  <c:pt idx="659">
                    <c:v>0.000</c:v>
                  </c:pt>
                  <c:pt idx="660">
                    <c:v>3.230</c:v>
                  </c:pt>
                  <c:pt idx="661">
                    <c:v>0.000</c:v>
                  </c:pt>
                  <c:pt idx="662">
                    <c:v>0.000</c:v>
                  </c:pt>
                  <c:pt idx="663">
                    <c:v>0.000</c:v>
                  </c:pt>
                  <c:pt idx="664">
                    <c:v>0.000</c:v>
                  </c:pt>
                  <c:pt idx="665">
                    <c:v>0.000</c:v>
                  </c:pt>
                  <c:pt idx="666">
                    <c:v>0.000</c:v>
                  </c:pt>
                  <c:pt idx="667">
                    <c:v>0.000</c:v>
                  </c:pt>
                  <c:pt idx="668">
                    <c:v>0.005</c:v>
                  </c:pt>
                  <c:pt idx="669">
                    <c:v>0.000</c:v>
                  </c:pt>
                  <c:pt idx="670">
                    <c:v>0.000</c:v>
                  </c:pt>
                  <c:pt idx="671">
                    <c:v>0.000</c:v>
                  </c:pt>
                  <c:pt idx="672">
                    <c:v>3.235</c:v>
                  </c:pt>
                  <c:pt idx="673">
                    <c:v>12.493</c:v>
                  </c:pt>
                  <c:pt idx="674">
                    <c:v>16.930</c:v>
                  </c:pt>
                  <c:pt idx="677">
                    <c:v>0.000</c:v>
                  </c:pt>
                  <c:pt idx="678">
                    <c:v>0.000</c:v>
                  </c:pt>
                  <c:pt idx="679">
                    <c:v>0.000</c:v>
                  </c:pt>
                  <c:pt idx="680">
                    <c:v>0.297</c:v>
                  </c:pt>
                  <c:pt idx="681">
                    <c:v>0.000</c:v>
                  </c:pt>
                  <c:pt idx="682">
                    <c:v>0.000</c:v>
                  </c:pt>
                  <c:pt idx="683">
                    <c:v>0.000</c:v>
                  </c:pt>
                  <c:pt idx="684">
                    <c:v>0.000</c:v>
                  </c:pt>
                  <c:pt idx="685">
                    <c:v>0.000</c:v>
                  </c:pt>
                  <c:pt idx="686">
                    <c:v>1.970</c:v>
                  </c:pt>
                  <c:pt idx="687">
                    <c:v>6.500</c:v>
                  </c:pt>
                  <c:pt idx="688">
                    <c:v>0.000</c:v>
                  </c:pt>
                  <c:pt idx="689">
                    <c:v>0.000</c:v>
                  </c:pt>
                  <c:pt idx="690">
                    <c:v>0.200</c:v>
                  </c:pt>
                  <c:pt idx="691">
                    <c:v>0.590</c:v>
                  </c:pt>
                  <c:pt idx="692">
                    <c:v>3.700</c:v>
                  </c:pt>
                  <c:pt idx="693">
                    <c:v>4.630</c:v>
                  </c:pt>
                  <c:pt idx="694">
                    <c:v>2.950</c:v>
                  </c:pt>
                  <c:pt idx="695">
                    <c:v>0.000</c:v>
                  </c:pt>
                  <c:pt idx="696">
                    <c:v>20.837</c:v>
                  </c:pt>
                  <c:pt idx="698">
                    <c:v>0.000</c:v>
                  </c:pt>
                  <c:pt idx="699">
                    <c:v>0.000</c:v>
                  </c:pt>
                  <c:pt idx="700">
                    <c:v>0.000</c:v>
                  </c:pt>
                  <c:pt idx="701">
                    <c:v>0.000</c:v>
                  </c:pt>
                  <c:pt idx="702">
                    <c:v>0.000</c:v>
                  </c:pt>
                  <c:pt idx="703">
                    <c:v>0.000</c:v>
                  </c:pt>
                  <c:pt idx="704">
                    <c:v>0.000</c:v>
                  </c:pt>
                  <c:pt idx="705">
                    <c:v>0.000</c:v>
                  </c:pt>
                  <c:pt idx="706">
                    <c:v>0.000</c:v>
                  </c:pt>
                  <c:pt idx="707">
                    <c:v>0.000</c:v>
                  </c:pt>
                  <c:pt idx="708">
                    <c:v>0.000</c:v>
                  </c:pt>
                  <c:pt idx="709">
                    <c:v>0.000</c:v>
                  </c:pt>
                  <c:pt idx="710">
                    <c:v>0.000</c:v>
                  </c:pt>
                  <c:pt idx="711">
                    <c:v>0.000</c:v>
                  </c:pt>
                  <c:pt idx="712">
                    <c:v>0.000</c:v>
                  </c:pt>
                  <c:pt idx="713">
                    <c:v>0.000</c:v>
                  </c:pt>
                  <c:pt idx="714">
                    <c:v>0.000</c:v>
                  </c:pt>
                  <c:pt idx="716">
                    <c:v>0.000</c:v>
                  </c:pt>
                  <c:pt idx="717">
                    <c:v>0.000</c:v>
                  </c:pt>
                  <c:pt idx="718">
                    <c:v>0.000</c:v>
                  </c:pt>
                  <c:pt idx="719">
                    <c:v>0.000</c:v>
                  </c:pt>
                  <c:pt idx="720">
                    <c:v>0.000</c:v>
                  </c:pt>
                  <c:pt idx="721">
                    <c:v>0.000</c:v>
                  </c:pt>
                  <c:pt idx="722">
                    <c:v>0.000</c:v>
                  </c:pt>
                  <c:pt idx="723">
                    <c:v>0.000</c:v>
                  </c:pt>
                  <c:pt idx="724">
                    <c:v>0.000</c:v>
                  </c:pt>
                  <c:pt idx="727">
                    <c:v>0.000</c:v>
                  </c:pt>
                  <c:pt idx="728">
                    <c:v>0.000</c:v>
                  </c:pt>
                  <c:pt idx="729">
                    <c:v>0.000</c:v>
                  </c:pt>
                  <c:pt idx="730">
                    <c:v>0.000</c:v>
                  </c:pt>
                  <c:pt idx="731">
                    <c:v>0.000</c:v>
                  </c:pt>
                  <c:pt idx="732">
                    <c:v>0.000</c:v>
                  </c:pt>
                  <c:pt idx="733">
                    <c:v>0.000</c:v>
                  </c:pt>
                  <c:pt idx="736">
                    <c:v>0.000</c:v>
                  </c:pt>
                  <c:pt idx="737">
                    <c:v>0.000</c:v>
                  </c:pt>
                  <c:pt idx="738">
                    <c:v>0.000</c:v>
                  </c:pt>
                  <c:pt idx="739">
                    <c:v>0.000</c:v>
                  </c:pt>
                  <c:pt idx="740">
                    <c:v>0.000</c:v>
                  </c:pt>
                  <c:pt idx="741">
                    <c:v>0.000</c:v>
                  </c:pt>
                  <c:pt idx="742">
                    <c:v>0.000</c:v>
                  </c:pt>
                  <c:pt idx="743">
                    <c:v>0.000</c:v>
                  </c:pt>
                  <c:pt idx="744">
                    <c:v>0.000</c:v>
                  </c:pt>
                  <c:pt idx="745">
                    <c:v>0.000</c:v>
                  </c:pt>
                  <c:pt idx="746">
                    <c:v>0.000</c:v>
                  </c:pt>
                  <c:pt idx="747">
                    <c:v>0.000</c:v>
                  </c:pt>
                  <c:pt idx="748">
                    <c:v>0.000</c:v>
                  </c:pt>
                  <c:pt idx="749">
                    <c:v>0.000</c:v>
                  </c:pt>
                  <c:pt idx="750">
                    <c:v>0.000</c:v>
                  </c:pt>
                  <c:pt idx="751">
                    <c:v>0.000</c:v>
                  </c:pt>
                  <c:pt idx="752">
                    <c:v>0.000</c:v>
                  </c:pt>
                  <c:pt idx="753">
                    <c:v>20.837</c:v>
                  </c:pt>
                  <c:pt idx="756">
                    <c:v>0.002</c:v>
                  </c:pt>
                  <c:pt idx="757">
                    <c:v>0.000</c:v>
                  </c:pt>
                  <c:pt idx="758">
                    <c:v>0.000</c:v>
                  </c:pt>
                  <c:pt idx="759">
                    <c:v>0.000</c:v>
                  </c:pt>
                  <c:pt idx="760">
                    <c:v>0.000</c:v>
                  </c:pt>
                  <c:pt idx="761">
                    <c:v>0.000</c:v>
                  </c:pt>
                  <c:pt idx="762">
                    <c:v>0.000</c:v>
                  </c:pt>
                  <c:pt idx="763">
                    <c:v>0.000</c:v>
                  </c:pt>
                  <c:pt idx="764">
                    <c:v>0.000</c:v>
                  </c:pt>
                  <c:pt idx="765">
                    <c:v>0.180</c:v>
                  </c:pt>
                  <c:pt idx="766">
                    <c:v>0.000</c:v>
                  </c:pt>
                  <c:pt idx="767">
                    <c:v>0.000</c:v>
                  </c:pt>
                  <c:pt idx="768">
                    <c:v>0.000</c:v>
                  </c:pt>
                  <c:pt idx="769">
                    <c:v>0.030</c:v>
                  </c:pt>
                  <c:pt idx="770">
                    <c:v>0.212</c:v>
                  </c:pt>
                  <c:pt idx="772">
                    <c:v>0.000</c:v>
                  </c:pt>
                  <c:pt idx="773">
                    <c:v>0.000</c:v>
                  </c:pt>
                  <c:pt idx="774">
                    <c:v>0.000</c:v>
                  </c:pt>
                  <c:pt idx="775">
                    <c:v>0.000</c:v>
                  </c:pt>
                  <c:pt idx="776">
                    <c:v>0.000</c:v>
                  </c:pt>
                  <c:pt idx="777">
                    <c:v>0.000</c:v>
                  </c:pt>
                  <c:pt idx="778">
                    <c:v>0.000</c:v>
                  </c:pt>
                  <c:pt idx="779">
                    <c:v>0.000</c:v>
                  </c:pt>
                  <c:pt idx="780">
                    <c:v>0.000</c:v>
                  </c:pt>
                  <c:pt idx="781">
                    <c:v>0.000</c:v>
                  </c:pt>
                  <c:pt idx="782">
                    <c:v>0.000</c:v>
                  </c:pt>
                  <c:pt idx="783">
                    <c:v>0.000</c:v>
                  </c:pt>
                  <c:pt idx="784">
                    <c:v>0.000</c:v>
                  </c:pt>
                  <c:pt idx="785">
                    <c:v>0.000</c:v>
                  </c:pt>
                  <c:pt idx="786">
                    <c:v>0.000</c:v>
                  </c:pt>
                  <c:pt idx="787">
                    <c:v>0.000</c:v>
                  </c:pt>
                  <c:pt idx="788">
                    <c:v>0.000</c:v>
                  </c:pt>
                  <c:pt idx="789">
                    <c:v>0.000</c:v>
                  </c:pt>
                  <c:pt idx="790">
                    <c:v>1.130</c:v>
                  </c:pt>
                  <c:pt idx="791">
                    <c:v>0.000</c:v>
                  </c:pt>
                  <c:pt idx="792">
                    <c:v>0.000</c:v>
                  </c:pt>
                  <c:pt idx="793">
                    <c:v>0.000</c:v>
                  </c:pt>
                  <c:pt idx="794">
                    <c:v>0.000</c:v>
                  </c:pt>
                  <c:pt idx="795">
                    <c:v>1.130</c:v>
                  </c:pt>
                  <c:pt idx="796">
                    <c:v>1.342</c:v>
                  </c:pt>
                  <c:pt idx="799">
                    <c:v>0.000</c:v>
                  </c:pt>
                  <c:pt idx="800">
                    <c:v>0.000</c:v>
                  </c:pt>
                  <c:pt idx="801">
                    <c:v>0.000</c:v>
                  </c:pt>
                  <c:pt idx="802">
                    <c:v>0.000</c:v>
                  </c:pt>
                  <c:pt idx="803">
                    <c:v>0.000</c:v>
                  </c:pt>
                  <c:pt idx="804">
                    <c:v>0.000</c:v>
                  </c:pt>
                  <c:pt idx="805">
                    <c:v>0.000</c:v>
                  </c:pt>
                  <c:pt idx="806">
                    <c:v>0.000</c:v>
                  </c:pt>
                  <c:pt idx="807">
                    <c:v>0.000</c:v>
                  </c:pt>
                  <c:pt idx="808">
                    <c:v>0.000</c:v>
                  </c:pt>
                  <c:pt idx="809">
                    <c:v>0.000</c:v>
                  </c:pt>
                  <c:pt idx="810">
                    <c:v>0.000</c:v>
                  </c:pt>
                  <c:pt idx="811">
                    <c:v>0.000</c:v>
                  </c:pt>
                  <c:pt idx="812">
                    <c:v>0.100</c:v>
                  </c:pt>
                  <c:pt idx="813">
                    <c:v>0.000</c:v>
                  </c:pt>
                  <c:pt idx="814">
                    <c:v>3.800</c:v>
                  </c:pt>
                  <c:pt idx="815">
                    <c:v>0.005</c:v>
                  </c:pt>
                  <c:pt idx="816">
                    <c:v>0.000</c:v>
                  </c:pt>
                  <c:pt idx="817">
                    <c:v>0.000</c:v>
                  </c:pt>
                  <c:pt idx="818">
                    <c:v>0.000</c:v>
                  </c:pt>
                  <c:pt idx="819">
                    <c:v>0.000</c:v>
                  </c:pt>
                  <c:pt idx="820">
                    <c:v>0.000</c:v>
                  </c:pt>
                  <c:pt idx="821">
                    <c:v>0.000</c:v>
                  </c:pt>
                  <c:pt idx="822">
                    <c:v>0.000</c:v>
                  </c:pt>
                  <c:pt idx="823">
                    <c:v>0.000</c:v>
                  </c:pt>
                  <c:pt idx="824">
                    <c:v>3.905</c:v>
                  </c:pt>
                  <c:pt idx="826">
                    <c:v>0.000</c:v>
                  </c:pt>
                  <c:pt idx="827">
                    <c:v>0.000</c:v>
                  </c:pt>
                  <c:pt idx="828">
                    <c:v>0.000</c:v>
                  </c:pt>
                  <c:pt idx="829">
                    <c:v>0.000</c:v>
                  </c:pt>
                  <c:pt idx="830">
                    <c:v>1.250</c:v>
                  </c:pt>
                  <c:pt idx="831">
                    <c:v>1.250</c:v>
                  </c:pt>
                  <c:pt idx="833">
                    <c:v>0.000</c:v>
                  </c:pt>
                  <c:pt idx="834">
                    <c:v>0.030</c:v>
                  </c:pt>
                  <c:pt idx="835">
                    <c:v>0.000</c:v>
                  </c:pt>
                  <c:pt idx="836">
                    <c:v>0.030</c:v>
                  </c:pt>
                  <c:pt idx="838">
                    <c:v>0.000</c:v>
                  </c:pt>
                  <c:pt idx="839">
                    <c:v>0.000</c:v>
                  </c:pt>
                  <c:pt idx="840">
                    <c:v>0.000</c:v>
                  </c:pt>
                  <c:pt idx="841">
                    <c:v>0.000</c:v>
                  </c:pt>
                  <c:pt idx="842">
                    <c:v>0.000</c:v>
                  </c:pt>
                  <c:pt idx="843">
                    <c:v>0.000</c:v>
                  </c:pt>
                  <c:pt idx="844">
                    <c:v>0.000</c:v>
                  </c:pt>
                  <c:pt idx="845">
                    <c:v>0.000</c:v>
                  </c:pt>
                  <c:pt idx="846">
                    <c:v>0.000</c:v>
                  </c:pt>
                  <c:pt idx="847">
                    <c:v>0.000</c:v>
                  </c:pt>
                  <c:pt idx="848">
                    <c:v>0.000</c:v>
                  </c:pt>
                  <c:pt idx="849">
                    <c:v>0.000</c:v>
                  </c:pt>
                  <c:pt idx="850">
                    <c:v>0.000</c:v>
                  </c:pt>
                  <c:pt idx="851">
                    <c:v>0.000</c:v>
                  </c:pt>
                  <c:pt idx="852">
                    <c:v>0.000</c:v>
                  </c:pt>
                  <c:pt idx="853">
                    <c:v>0.000</c:v>
                  </c:pt>
                  <c:pt idx="854">
                    <c:v>0.000</c:v>
                  </c:pt>
                  <c:pt idx="855">
                    <c:v>0.000</c:v>
                  </c:pt>
                  <c:pt idx="856">
                    <c:v>0.000</c:v>
                  </c:pt>
                  <c:pt idx="858">
                    <c:v>0.000</c:v>
                  </c:pt>
                  <c:pt idx="859">
                    <c:v>0.000</c:v>
                  </c:pt>
                  <c:pt idx="860">
                    <c:v>0.000</c:v>
                  </c:pt>
                  <c:pt idx="861">
                    <c:v>0.000</c:v>
                  </c:pt>
                  <c:pt idx="862">
                    <c:v>0.000</c:v>
                  </c:pt>
                  <c:pt idx="863">
                    <c:v>0.000</c:v>
                  </c:pt>
                  <c:pt idx="864">
                    <c:v>0.000</c:v>
                  </c:pt>
                  <c:pt idx="867">
                    <c:v>0.000</c:v>
                  </c:pt>
                  <c:pt idx="868">
                    <c:v>0.000</c:v>
                  </c:pt>
                  <c:pt idx="869">
                    <c:v>0.000</c:v>
                  </c:pt>
                  <c:pt idx="870">
                    <c:v>0.000</c:v>
                  </c:pt>
                  <c:pt idx="871">
                    <c:v>0.000</c:v>
                  </c:pt>
                  <c:pt idx="872">
                    <c:v>0.000</c:v>
                  </c:pt>
                  <c:pt idx="873">
                    <c:v>0.000</c:v>
                  </c:pt>
                  <c:pt idx="874">
                    <c:v>0.000</c:v>
                  </c:pt>
                  <c:pt idx="877">
                    <c:v>0.000</c:v>
                  </c:pt>
                  <c:pt idx="878">
                    <c:v>0.000</c:v>
                  </c:pt>
                  <c:pt idx="879">
                    <c:v>0.000</c:v>
                  </c:pt>
                  <c:pt idx="880">
                    <c:v>0.000</c:v>
                  </c:pt>
                  <c:pt idx="881">
                    <c:v>0.000</c:v>
                  </c:pt>
                  <c:pt idx="882">
                    <c:v>0.000</c:v>
                  </c:pt>
                  <c:pt idx="883">
                    <c:v>0.000</c:v>
                  </c:pt>
                  <c:pt idx="884">
                    <c:v>0.000</c:v>
                  </c:pt>
                  <c:pt idx="885">
                    <c:v>0.000</c:v>
                  </c:pt>
                  <c:pt idx="886">
                    <c:v>0.000</c:v>
                  </c:pt>
                  <c:pt idx="887">
                    <c:v>0.000</c:v>
                  </c:pt>
                  <c:pt idx="888">
                    <c:v>0.000</c:v>
                  </c:pt>
                  <c:pt idx="889">
                    <c:v>0.000</c:v>
                  </c:pt>
                  <c:pt idx="890">
                    <c:v>5.185</c:v>
                  </c:pt>
                  <c:pt idx="893">
                    <c:v>0.000</c:v>
                  </c:pt>
                  <c:pt idx="894">
                    <c:v>0.000</c:v>
                  </c:pt>
                  <c:pt idx="895">
                    <c:v>0.000</c:v>
                  </c:pt>
                  <c:pt idx="896">
                    <c:v>0.000</c:v>
                  </c:pt>
                  <c:pt idx="897">
                    <c:v>0.000</c:v>
                  </c:pt>
                  <c:pt idx="898">
                    <c:v>0.000</c:v>
                  </c:pt>
                  <c:pt idx="899">
                    <c:v>0.000</c:v>
                  </c:pt>
                  <c:pt idx="900">
                    <c:v>0.000</c:v>
                  </c:pt>
                  <c:pt idx="901">
                    <c:v>0.000</c:v>
                  </c:pt>
                  <c:pt idx="902">
                    <c:v>0.000</c:v>
                  </c:pt>
                  <c:pt idx="903">
                    <c:v>0.000</c:v>
                  </c:pt>
                  <c:pt idx="904">
                    <c:v>1.142</c:v>
                  </c:pt>
                  <c:pt idx="905">
                    <c:v>0.000</c:v>
                  </c:pt>
                  <c:pt idx="906">
                    <c:v>0.000</c:v>
                  </c:pt>
                  <c:pt idx="907">
                    <c:v>0.000</c:v>
                  </c:pt>
                  <c:pt idx="908">
                    <c:v>0.000</c:v>
                  </c:pt>
                  <c:pt idx="909">
                    <c:v>0.210</c:v>
                  </c:pt>
                  <c:pt idx="910">
                    <c:v>0.150</c:v>
                  </c:pt>
                  <c:pt idx="911">
                    <c:v>0.000</c:v>
                  </c:pt>
                  <c:pt idx="912">
                    <c:v>0.000</c:v>
                  </c:pt>
                  <c:pt idx="913">
                    <c:v>0.000</c:v>
                  </c:pt>
                  <c:pt idx="914">
                    <c:v>0.000</c:v>
                  </c:pt>
                  <c:pt idx="915">
                    <c:v>0.000</c:v>
                  </c:pt>
                  <c:pt idx="916">
                    <c:v>0.000</c:v>
                  </c:pt>
                  <c:pt idx="917">
                    <c:v>0.000</c:v>
                  </c:pt>
                  <c:pt idx="918">
                    <c:v>0.000</c:v>
                  </c:pt>
                  <c:pt idx="919">
                    <c:v>0.000</c:v>
                  </c:pt>
                  <c:pt idx="920">
                    <c:v>0.755</c:v>
                  </c:pt>
                  <c:pt idx="921">
                    <c:v>1.502</c:v>
                  </c:pt>
                  <c:pt idx="923">
                    <c:v>0.000</c:v>
                  </c:pt>
                  <c:pt idx="924">
                    <c:v>0.000</c:v>
                  </c:pt>
                  <c:pt idx="925">
                    <c:v>0.000</c:v>
                  </c:pt>
                  <c:pt idx="926">
                    <c:v>0.000</c:v>
                  </c:pt>
                  <c:pt idx="927">
                    <c:v>0.000</c:v>
                  </c:pt>
                  <c:pt idx="928">
                    <c:v>0.000</c:v>
                  </c:pt>
                  <c:pt idx="929">
                    <c:v>0.000</c:v>
                  </c:pt>
                  <c:pt idx="930">
                    <c:v>0.000</c:v>
                  </c:pt>
                  <c:pt idx="931">
                    <c:v>0.000</c:v>
                  </c:pt>
                  <c:pt idx="932">
                    <c:v>0.000</c:v>
                  </c:pt>
                  <c:pt idx="933">
                    <c:v>0.000</c:v>
                  </c:pt>
                  <c:pt idx="934">
                    <c:v>0.005</c:v>
                  </c:pt>
                  <c:pt idx="935">
                    <c:v>0.005</c:v>
                  </c:pt>
                  <c:pt idx="937">
                    <c:v>0.000</c:v>
                  </c:pt>
                  <c:pt idx="938">
                    <c:v>0.000</c:v>
                  </c:pt>
                  <c:pt idx="939">
                    <c:v>0.000</c:v>
                  </c:pt>
                  <c:pt idx="940">
                    <c:v>0.000</c:v>
                  </c:pt>
                  <c:pt idx="941">
                    <c:v>0.000</c:v>
                  </c:pt>
                  <c:pt idx="942">
                    <c:v>0.000</c:v>
                  </c:pt>
                  <c:pt idx="943">
                    <c:v>0.000</c:v>
                  </c:pt>
                  <c:pt idx="944">
                    <c:v>0.000</c:v>
                  </c:pt>
                  <c:pt idx="945">
                    <c:v>0.000</c:v>
                  </c:pt>
                  <c:pt idx="946">
                    <c:v>0.000</c:v>
                  </c:pt>
                  <c:pt idx="947">
                    <c:v>0.000</c:v>
                  </c:pt>
                  <c:pt idx="949">
                    <c:v>0.000</c:v>
                  </c:pt>
                  <c:pt idx="950">
                    <c:v>0.000</c:v>
                  </c:pt>
                  <c:pt idx="951">
                    <c:v>0.000</c:v>
                  </c:pt>
                  <c:pt idx="952">
                    <c:v>0.000</c:v>
                  </c:pt>
                  <c:pt idx="953">
                    <c:v>0.000</c:v>
                  </c:pt>
                  <c:pt idx="954">
                    <c:v>0.000</c:v>
                  </c:pt>
                  <c:pt idx="955">
                    <c:v>0.000</c:v>
                  </c:pt>
                  <c:pt idx="956">
                    <c:v>0.000</c:v>
                  </c:pt>
                  <c:pt idx="957">
                    <c:v>0.000</c:v>
                  </c:pt>
                  <c:pt idx="958">
                    <c:v>0.000</c:v>
                  </c:pt>
                  <c:pt idx="959">
                    <c:v>0.000</c:v>
                  </c:pt>
                  <c:pt idx="960">
                    <c:v>0.710</c:v>
                  </c:pt>
                  <c:pt idx="961">
                    <c:v>0.000</c:v>
                  </c:pt>
                  <c:pt idx="962">
                    <c:v>0.000</c:v>
                  </c:pt>
                  <c:pt idx="963">
                    <c:v>0.000</c:v>
                  </c:pt>
                  <c:pt idx="964">
                    <c:v>0.710</c:v>
                  </c:pt>
                  <c:pt idx="965">
                    <c:v>2.217</c:v>
                  </c:pt>
                  <c:pt idx="968">
                    <c:v>0.000</c:v>
                  </c:pt>
                  <c:pt idx="969">
                    <c:v>0.000</c:v>
                  </c:pt>
                  <c:pt idx="970">
                    <c:v>0.000</c:v>
                  </c:pt>
                  <c:pt idx="971">
                    <c:v>0.000</c:v>
                  </c:pt>
                  <c:pt idx="972">
                    <c:v>0.000</c:v>
                  </c:pt>
                  <c:pt idx="973">
                    <c:v>0.000</c:v>
                  </c:pt>
                  <c:pt idx="974">
                    <c:v>0.000</c:v>
                  </c:pt>
                  <c:pt idx="975">
                    <c:v>0.000</c:v>
                  </c:pt>
                  <c:pt idx="976">
                    <c:v>0.000</c:v>
                  </c:pt>
                  <c:pt idx="977">
                    <c:v>0.000</c:v>
                  </c:pt>
                  <c:pt idx="978">
                    <c:v>0.000</c:v>
                  </c:pt>
                  <c:pt idx="979">
                    <c:v>0.000</c:v>
                  </c:pt>
                  <c:pt idx="980">
                    <c:v>0.000</c:v>
                  </c:pt>
                  <c:pt idx="981">
                    <c:v>0.000</c:v>
                  </c:pt>
                  <c:pt idx="982">
                    <c:v>0.000</c:v>
                  </c:pt>
                  <c:pt idx="983">
                    <c:v>0.000</c:v>
                  </c:pt>
                  <c:pt idx="984">
                    <c:v>0.000</c:v>
                  </c:pt>
                  <c:pt idx="985">
                    <c:v>0.000</c:v>
                  </c:pt>
                  <c:pt idx="988">
                    <c:v>0.000</c:v>
                  </c:pt>
                  <c:pt idx="989">
                    <c:v>0.000</c:v>
                  </c:pt>
                  <c:pt idx="990">
                    <c:v>0.000</c:v>
                  </c:pt>
                  <c:pt idx="991">
                    <c:v>0.000</c:v>
                  </c:pt>
                  <c:pt idx="992">
                    <c:v>0.000</c:v>
                  </c:pt>
                  <c:pt idx="993">
                    <c:v>0.000</c:v>
                  </c:pt>
                  <c:pt idx="994">
                    <c:v>0.000</c:v>
                  </c:pt>
                  <c:pt idx="995">
                    <c:v>0.000</c:v>
                  </c:pt>
                  <c:pt idx="996">
                    <c:v>29.581</c:v>
                  </c:pt>
                  <c:pt idx="997">
                    <c:v>49.411</c:v>
                  </c:pt>
                  <c:pt idx="1004">
                    <c:v>547.451</c:v>
                  </c:pt>
                </c:lvl>
                <c:lvl>
                  <c:pt idx="2">
                    <c:v>2250.00</c:v>
                  </c:pt>
                  <c:pt idx="3">
                    <c:v>2300</c:v>
                  </c:pt>
                  <c:pt idx="5">
                    <c:v>8750.00</c:v>
                  </c:pt>
                  <c:pt idx="7">
                    <c:v>1300</c:v>
                  </c:pt>
                  <c:pt idx="8">
                    <c:v>2000.00</c:v>
                  </c:pt>
                  <c:pt idx="11">
                    <c:v>1000.00</c:v>
                  </c:pt>
                  <c:pt idx="12">
                    <c:v>2300.00</c:v>
                  </c:pt>
                  <c:pt idx="14">
                    <c:v>950.00</c:v>
                  </c:pt>
                  <c:pt idx="17">
                    <c:v>2200.00</c:v>
                  </c:pt>
                  <c:pt idx="21">
                    <c:v>9750.00</c:v>
                  </c:pt>
                  <c:pt idx="22">
                    <c:v>31700.00</c:v>
                  </c:pt>
                  <c:pt idx="25">
                    <c:v>2250.00</c:v>
                  </c:pt>
                  <c:pt idx="27">
                    <c:v>2300.00</c:v>
                  </c:pt>
                  <c:pt idx="30">
                    <c:v>2200.00</c:v>
                  </c:pt>
                  <c:pt idx="34">
                    <c:v>950.00</c:v>
                  </c:pt>
                  <c:pt idx="35">
                    <c:v>1700.00</c:v>
                  </c:pt>
                  <c:pt idx="38">
                    <c:v>2250.00</c:v>
                  </c:pt>
                  <c:pt idx="39">
                    <c:v>2300.00</c:v>
                  </c:pt>
                  <c:pt idx="43">
                    <c:v>13950.00</c:v>
                  </c:pt>
                  <c:pt idx="45">
                    <c:v>2000.00</c:v>
                  </c:pt>
                  <c:pt idx="48">
                    <c:v>2300</c:v>
                  </c:pt>
                  <c:pt idx="50">
                    <c:v>3050</c:v>
                  </c:pt>
                  <c:pt idx="56">
                    <c:v>1250</c:v>
                  </c:pt>
                  <c:pt idx="57">
                    <c:v>3100.00</c:v>
                  </c:pt>
                  <c:pt idx="59">
                    <c:v>11700.00</c:v>
                  </c:pt>
                  <c:pt idx="61">
                    <c:v>2775.00</c:v>
                  </c:pt>
                  <c:pt idx="63">
                    <c:v>2200.00</c:v>
                  </c:pt>
                  <c:pt idx="66">
                    <c:v>2300.00</c:v>
                  </c:pt>
                  <c:pt idx="67">
                    <c:v>2300.00</c:v>
                  </c:pt>
                  <c:pt idx="72">
                    <c:v>2300.00</c:v>
                  </c:pt>
                  <c:pt idx="75">
                    <c:v>2250</c:v>
                  </c:pt>
                  <c:pt idx="78">
                    <c:v>2200</c:v>
                  </c:pt>
                  <c:pt idx="81">
                    <c:v>16325.00</c:v>
                  </c:pt>
                  <c:pt idx="83">
                    <c:v>2250.00</c:v>
                  </c:pt>
                  <c:pt idx="85">
                    <c:v>2300.00</c:v>
                  </c:pt>
                  <c:pt idx="91">
                    <c:v>2250.00</c:v>
                  </c:pt>
                  <c:pt idx="94">
                    <c:v>6800.00</c:v>
                  </c:pt>
                  <c:pt idx="96">
                    <c:v>970</c:v>
                  </c:pt>
                  <c:pt idx="97">
                    <c:v>980</c:v>
                  </c:pt>
                  <c:pt idx="99">
                    <c:v>2300.00</c:v>
                  </c:pt>
                  <c:pt idx="102">
                    <c:v>2250.00</c:v>
                  </c:pt>
                  <c:pt idx="103">
                    <c:v>6500.00</c:v>
                  </c:pt>
                  <c:pt idx="104">
                    <c:v>55275.00</c:v>
                  </c:pt>
                  <c:pt idx="107">
                    <c:v>2300.00</c:v>
                  </c:pt>
                  <c:pt idx="109">
                    <c:v>1000.00</c:v>
                  </c:pt>
                  <c:pt idx="110">
                    <c:v>1000.00</c:v>
                  </c:pt>
                  <c:pt idx="111">
                    <c:v>2300.00</c:v>
                  </c:pt>
                  <c:pt idx="112">
                    <c:v>1000.00</c:v>
                  </c:pt>
                  <c:pt idx="113">
                    <c:v>1000.00</c:v>
                  </c:pt>
                  <c:pt idx="114">
                    <c:v>2000.00</c:v>
                  </c:pt>
                  <c:pt idx="115">
                    <c:v>950.00</c:v>
                  </c:pt>
                  <c:pt idx="116">
                    <c:v>11550.00</c:v>
                  </c:pt>
                  <c:pt idx="118">
                    <c:v>2300.00</c:v>
                  </c:pt>
                  <c:pt idx="119">
                    <c:v>2000.00</c:v>
                  </c:pt>
                  <c:pt idx="120">
                    <c:v>2300.00</c:v>
                  </c:pt>
                  <c:pt idx="126">
                    <c:v>2250.00</c:v>
                  </c:pt>
                  <c:pt idx="128">
                    <c:v>3300.00</c:v>
                  </c:pt>
                  <c:pt idx="129">
                    <c:v>3250.00</c:v>
                  </c:pt>
                  <c:pt idx="132">
                    <c:v>15400.00</c:v>
                  </c:pt>
                  <c:pt idx="134">
                    <c:v>2150.00</c:v>
                  </c:pt>
                  <c:pt idx="135">
                    <c:v>2300.00</c:v>
                  </c:pt>
                  <c:pt idx="137">
                    <c:v>1000.00</c:v>
                  </c:pt>
                  <c:pt idx="139">
                    <c:v>2300.00</c:v>
                  </c:pt>
                  <c:pt idx="140">
                    <c:v>1100.00</c:v>
                  </c:pt>
                  <c:pt idx="142">
                    <c:v>2250.00</c:v>
                  </c:pt>
                  <c:pt idx="145">
                    <c:v>2250.00</c:v>
                  </c:pt>
                  <c:pt idx="147">
                    <c:v>1000.00</c:v>
                  </c:pt>
                  <c:pt idx="148">
                    <c:v>14350.00</c:v>
                  </c:pt>
                  <c:pt idx="150">
                    <c:v>2250.00</c:v>
                  </c:pt>
                  <c:pt idx="151">
                    <c:v>975.00</c:v>
                  </c:pt>
                  <c:pt idx="152">
                    <c:v>1400.00</c:v>
                  </c:pt>
                  <c:pt idx="155">
                    <c:v>2300.00</c:v>
                  </c:pt>
                  <c:pt idx="157">
                    <c:v>2300.00</c:v>
                  </c:pt>
                  <c:pt idx="159">
                    <c:v>2200.00</c:v>
                  </c:pt>
                  <c:pt idx="161">
                    <c:v>2250.00</c:v>
                  </c:pt>
                  <c:pt idx="163">
                    <c:v>2300.00</c:v>
                  </c:pt>
                  <c:pt idx="164">
                    <c:v>2250.00</c:v>
                  </c:pt>
                  <c:pt idx="165">
                    <c:v>1275.00</c:v>
                  </c:pt>
                  <c:pt idx="166">
                    <c:v>1000.00</c:v>
                  </c:pt>
                  <c:pt idx="168">
                    <c:v>20500.00</c:v>
                  </c:pt>
                  <c:pt idx="169">
                    <c:v>61800.00</c:v>
                  </c:pt>
                  <c:pt idx="170">
                    <c:v>175675.00</c:v>
                  </c:pt>
                  <c:pt idx="173">
                    <c:v>2300.00</c:v>
                  </c:pt>
                  <c:pt idx="176">
                    <c:v>3000.00</c:v>
                  </c:pt>
                  <c:pt idx="180">
                    <c:v>2250.00</c:v>
                  </c:pt>
                  <c:pt idx="182">
                    <c:v>2250.00</c:v>
                  </c:pt>
                  <c:pt idx="187">
                    <c:v>3250.00</c:v>
                  </c:pt>
                  <c:pt idx="192">
                    <c:v>13050.00</c:v>
                  </c:pt>
                  <c:pt idx="194">
                    <c:v>2300.00</c:v>
                  </c:pt>
                  <c:pt idx="197">
                    <c:v>2300.00</c:v>
                  </c:pt>
                  <c:pt idx="200">
                    <c:v>2300.00</c:v>
                  </c:pt>
                  <c:pt idx="202">
                    <c:v>2250.00</c:v>
                  </c:pt>
                  <c:pt idx="205">
                    <c:v>2300.00</c:v>
                  </c:pt>
                  <c:pt idx="207">
                    <c:v>950.00</c:v>
                  </c:pt>
                  <c:pt idx="209">
                    <c:v>800.00</c:v>
                  </c:pt>
                  <c:pt idx="210">
                    <c:v>13200.00</c:v>
                  </c:pt>
                  <c:pt idx="212">
                    <c:v>2300.00</c:v>
                  </c:pt>
                  <c:pt idx="216">
                    <c:v>2800.00</c:v>
                  </c:pt>
                  <c:pt idx="218">
                    <c:v>2300.00</c:v>
                  </c:pt>
                  <c:pt idx="221">
                    <c:v>7400.00</c:v>
                  </c:pt>
                  <c:pt idx="223">
                    <c:v>2300.00</c:v>
                  </c:pt>
                  <c:pt idx="224">
                    <c:v>2200.00</c:v>
                  </c:pt>
                  <c:pt idx="225">
                    <c:v>2250.00</c:v>
                  </c:pt>
                  <c:pt idx="227">
                    <c:v>2300.00</c:v>
                  </c:pt>
                  <c:pt idx="230">
                    <c:v>9050.00</c:v>
                  </c:pt>
                  <c:pt idx="232">
                    <c:v>2300.00</c:v>
                  </c:pt>
                  <c:pt idx="234">
                    <c:v>900.00</c:v>
                  </c:pt>
                  <c:pt idx="236">
                    <c:v>2600.00</c:v>
                  </c:pt>
                  <c:pt idx="238">
                    <c:v>5250.00</c:v>
                  </c:pt>
                  <c:pt idx="248">
                    <c:v>11050.00</c:v>
                  </c:pt>
                  <c:pt idx="249">
                    <c:v>53750.00</c:v>
                  </c:pt>
                  <c:pt idx="252">
                    <c:v>2300.00</c:v>
                  </c:pt>
                  <c:pt idx="257">
                    <c:v>2200.00</c:v>
                  </c:pt>
                  <c:pt idx="259">
                    <c:v>4500.00</c:v>
                  </c:pt>
                  <c:pt idx="264">
                    <c:v>2250.00</c:v>
                  </c:pt>
                  <c:pt idx="266">
                    <c:v>11250.00</c:v>
                  </c:pt>
                  <c:pt idx="268">
                    <c:v>2200.00</c:v>
                  </c:pt>
                  <c:pt idx="270">
                    <c:v>2750.00</c:v>
                  </c:pt>
                  <c:pt idx="272">
                    <c:v>1000.00</c:v>
                  </c:pt>
                  <c:pt idx="273">
                    <c:v>2250.00</c:v>
                  </c:pt>
                  <c:pt idx="279">
                    <c:v>2250.00</c:v>
                  </c:pt>
                  <c:pt idx="282">
                    <c:v>2100.00</c:v>
                  </c:pt>
                  <c:pt idx="286">
                    <c:v>2250.00</c:v>
                  </c:pt>
                  <c:pt idx="291">
                    <c:v>14800.00</c:v>
                  </c:pt>
                  <c:pt idx="292">
                    <c:v>26050.00</c:v>
                  </c:pt>
                  <c:pt idx="295">
                    <c:v>5800.00</c:v>
                  </c:pt>
                  <c:pt idx="305">
                    <c:v>900.00</c:v>
                  </c:pt>
                  <c:pt idx="308">
                    <c:v>2100.00</c:v>
                  </c:pt>
                  <c:pt idx="310">
                    <c:v>1500.00</c:v>
                  </c:pt>
                  <c:pt idx="311">
                    <c:v>950.00</c:v>
                  </c:pt>
                  <c:pt idx="313">
                    <c:v>3800.00</c:v>
                  </c:pt>
                  <c:pt idx="320">
                    <c:v>15050.00</c:v>
                  </c:pt>
                  <c:pt idx="322">
                    <c:v>2100.00</c:v>
                  </c:pt>
                  <c:pt idx="326">
                    <c:v>2000.00</c:v>
                  </c:pt>
                  <c:pt idx="327">
                    <c:v>4100.00</c:v>
                  </c:pt>
                  <c:pt idx="329">
                    <c:v>1950.00</c:v>
                  </c:pt>
                  <c:pt idx="332">
                    <c:v>1950.00</c:v>
                  </c:pt>
                  <c:pt idx="334">
                    <c:v>1000.00</c:v>
                  </c:pt>
                  <c:pt idx="337">
                    <c:v>1000.00</c:v>
                  </c:pt>
                  <c:pt idx="340">
                    <c:v>1350.00</c:v>
                  </c:pt>
                  <c:pt idx="345">
                    <c:v>1000.00</c:v>
                  </c:pt>
                  <c:pt idx="347">
                    <c:v>2250.00</c:v>
                  </c:pt>
                  <c:pt idx="349">
                    <c:v>2400.00</c:v>
                  </c:pt>
                  <c:pt idx="351">
                    <c:v>2300.00</c:v>
                  </c:pt>
                  <c:pt idx="352">
                    <c:v>11300.00</c:v>
                  </c:pt>
                  <c:pt idx="354">
                    <c:v>2000.00</c:v>
                  </c:pt>
                  <c:pt idx="355">
                    <c:v>1000.00</c:v>
                  </c:pt>
                  <c:pt idx="356">
                    <c:v>1600.00</c:v>
                  </c:pt>
                  <c:pt idx="359">
                    <c:v>1000.00</c:v>
                  </c:pt>
                  <c:pt idx="361">
                    <c:v>5600.00</c:v>
                  </c:pt>
                  <c:pt idx="363">
                    <c:v>3000.00</c:v>
                  </c:pt>
                  <c:pt idx="366">
                    <c:v>1000.00</c:v>
                  </c:pt>
                  <c:pt idx="367">
                    <c:v>2300.00</c:v>
                  </c:pt>
                  <c:pt idx="371">
                    <c:v>6300.00</c:v>
                  </c:pt>
                  <c:pt idx="373">
                    <c:v>3000.00</c:v>
                  </c:pt>
                  <c:pt idx="379">
                    <c:v>1000.00</c:v>
                  </c:pt>
                  <c:pt idx="380">
                    <c:v>3800.00</c:v>
                  </c:pt>
                  <c:pt idx="385">
                    <c:v>7800.00</c:v>
                  </c:pt>
                  <c:pt idx="386">
                    <c:v>52100.00</c:v>
                  </c:pt>
                  <c:pt idx="389">
                    <c:v>2000.00</c:v>
                  </c:pt>
                  <c:pt idx="396">
                    <c:v>1000.00</c:v>
                  </c:pt>
                  <c:pt idx="398">
                    <c:v>1000.00</c:v>
                  </c:pt>
                  <c:pt idx="401">
                    <c:v>1750.00</c:v>
                  </c:pt>
                  <c:pt idx="410">
                    <c:v>1000.00</c:v>
                  </c:pt>
                  <c:pt idx="413">
                    <c:v>1000.00</c:v>
                  </c:pt>
                  <c:pt idx="416">
                    <c:v>550.00</c:v>
                  </c:pt>
                  <c:pt idx="417">
                    <c:v>8300.00</c:v>
                  </c:pt>
                  <c:pt idx="419">
                    <c:v>2500.00</c:v>
                  </c:pt>
                  <c:pt idx="423">
                    <c:v>2000.00</c:v>
                  </c:pt>
                  <c:pt idx="429">
                    <c:v>1000.00</c:v>
                  </c:pt>
                  <c:pt idx="431">
                    <c:v>5500.00</c:v>
                  </c:pt>
                  <c:pt idx="433">
                    <c:v>3200.00</c:v>
                  </c:pt>
                  <c:pt idx="440">
                    <c:v>1000.00</c:v>
                  </c:pt>
                  <c:pt idx="443">
                    <c:v>4200.00</c:v>
                  </c:pt>
                  <c:pt idx="445">
                    <c:v>1000.00</c:v>
                  </c:pt>
                  <c:pt idx="449">
                    <c:v>1800.00</c:v>
                  </c:pt>
                  <c:pt idx="451">
                    <c:v>2250</c:v>
                  </c:pt>
                  <c:pt idx="458">
                    <c:v>2000.00</c:v>
                  </c:pt>
                  <c:pt idx="460">
                    <c:v>7050.00</c:v>
                  </c:pt>
                  <c:pt idx="461">
                    <c:v>25050.00</c:v>
                  </c:pt>
                  <c:pt idx="464">
                    <c:v>2000.00</c:v>
                  </c:pt>
                  <c:pt idx="465">
                    <c:v>2000.00</c:v>
                  </c:pt>
                  <c:pt idx="466">
                    <c:v>2150.00</c:v>
                  </c:pt>
                  <c:pt idx="469">
                    <c:v>1000.00</c:v>
                  </c:pt>
                  <c:pt idx="471">
                    <c:v>2300.00</c:v>
                  </c:pt>
                  <c:pt idx="475">
                    <c:v>1800.00</c:v>
                  </c:pt>
                  <c:pt idx="480">
                    <c:v>1500.00</c:v>
                  </c:pt>
                  <c:pt idx="482">
                    <c:v>12750.00</c:v>
                  </c:pt>
                  <c:pt idx="484">
                    <c:v>2300.00</c:v>
                  </c:pt>
                  <c:pt idx="486">
                    <c:v>1175.00</c:v>
                  </c:pt>
                  <c:pt idx="487">
                    <c:v>1125.00</c:v>
                  </c:pt>
                  <c:pt idx="490">
                    <c:v>4600.00</c:v>
                  </c:pt>
                  <c:pt idx="491">
                    <c:v>17350.00</c:v>
                  </c:pt>
                  <c:pt idx="492">
                    <c:v>174300.00</c:v>
                  </c:pt>
                  <c:pt idx="493">
                    <c:v>349975.00</c:v>
                  </c:pt>
                  <c:pt idx="501">
                    <c:v>0.00</c:v>
                  </c:pt>
                  <c:pt idx="504">
                    <c:v>0.00%</c:v>
                  </c:pt>
                  <c:pt idx="505">
                    <c:v>100.00%</c:v>
                  </c:pt>
                  <c:pt idx="506">
                    <c:v>99.12%</c:v>
                  </c:pt>
                  <c:pt idx="507">
                    <c:v>100%</c:v>
                  </c:pt>
                  <c:pt idx="508">
                    <c:v>100%</c:v>
                  </c:pt>
                  <c:pt idx="511">
                    <c:v>100%</c:v>
                  </c:pt>
                  <c:pt idx="512">
                    <c:v>100.00%</c:v>
                  </c:pt>
                  <c:pt idx="513">
                    <c:v>100.00%</c:v>
                  </c:pt>
                  <c:pt idx="514">
                    <c:v>100.00%</c:v>
                  </c:pt>
                  <c:pt idx="515">
                    <c:v>100.00%</c:v>
                  </c:pt>
                  <c:pt idx="516">
                    <c:v>92.84%</c:v>
                  </c:pt>
                  <c:pt idx="517">
                    <c:v>100.00%</c:v>
                  </c:pt>
                  <c:pt idx="518">
                    <c:v>100.00%</c:v>
                  </c:pt>
                  <c:pt idx="519">
                    <c:v>100.00%</c:v>
                  </c:pt>
                  <c:pt idx="520">
                    <c:v>100.00%</c:v>
                  </c:pt>
                  <c:pt idx="521">
                    <c:v>100.00%</c:v>
                  </c:pt>
                  <c:pt idx="522">
                    <c:v>89.66%</c:v>
                  </c:pt>
                  <c:pt idx="523">
                    <c:v>0.00%</c:v>
                  </c:pt>
                  <c:pt idx="524">
                    <c:v>100.00%</c:v>
                  </c:pt>
                  <c:pt idx="529">
                    <c:v>100.00%</c:v>
                  </c:pt>
                  <c:pt idx="530">
                    <c:v>100.00%</c:v>
                  </c:pt>
                  <c:pt idx="531">
                    <c:v>100.00%</c:v>
                  </c:pt>
                  <c:pt idx="532">
                    <c:v>100.00%</c:v>
                  </c:pt>
                  <c:pt idx="533">
                    <c:v>100.00%</c:v>
                  </c:pt>
                  <c:pt idx="534">
                    <c:v>100.00%</c:v>
                  </c:pt>
                  <c:pt idx="535">
                    <c:v>100.00%</c:v>
                  </c:pt>
                  <c:pt idx="536">
                    <c:v>100.00%</c:v>
                  </c:pt>
                  <c:pt idx="537">
                    <c:v>100.00%</c:v>
                  </c:pt>
                  <c:pt idx="538">
                    <c:v>100.00%</c:v>
                  </c:pt>
                  <c:pt idx="539">
                    <c:v>100.00%</c:v>
                  </c:pt>
                  <c:pt idx="540">
                    <c:v>100.00%</c:v>
                  </c:pt>
                  <c:pt idx="541">
                    <c:v>100.00%</c:v>
                  </c:pt>
                  <c:pt idx="542">
                    <c:v>100.00%</c:v>
                  </c:pt>
                  <c:pt idx="543">
                    <c:v>100.00%</c:v>
                  </c:pt>
                  <c:pt idx="544">
                    <c:v>100.00%</c:v>
                  </c:pt>
                  <c:pt idx="545">
                    <c:v>100.00%</c:v>
                  </c:pt>
                  <c:pt idx="546">
                    <c:v>100.00%</c:v>
                  </c:pt>
                  <c:pt idx="549">
                    <c:v>100.00%</c:v>
                  </c:pt>
                  <c:pt idx="550">
                    <c:v>100.00%</c:v>
                  </c:pt>
                  <c:pt idx="551">
                    <c:v>100.00%</c:v>
                  </c:pt>
                  <c:pt idx="552">
                    <c:v>100.00%</c:v>
                  </c:pt>
                  <c:pt idx="553">
                    <c:v>100.00%</c:v>
                  </c:pt>
                  <c:pt idx="554">
                    <c:v>100.00%</c:v>
                  </c:pt>
                  <c:pt idx="555">
                    <c:v>100.00%</c:v>
                  </c:pt>
                  <c:pt idx="556">
                    <c:v>100.00%</c:v>
                  </c:pt>
                  <c:pt idx="557">
                    <c:v>100.00%</c:v>
                  </c:pt>
                  <c:pt idx="558">
                    <c:v>100.00%</c:v>
                  </c:pt>
                  <c:pt idx="559">
                    <c:v>100.00%</c:v>
                  </c:pt>
                  <c:pt idx="560">
                    <c:v>100.00%</c:v>
                  </c:pt>
                  <c:pt idx="561">
                    <c:v>100.00%</c:v>
                  </c:pt>
                  <c:pt idx="562">
                    <c:v>100.00%</c:v>
                  </c:pt>
                  <c:pt idx="565">
                    <c:v>100.00%</c:v>
                  </c:pt>
                  <c:pt idx="566">
                    <c:v>100.00%</c:v>
                  </c:pt>
                  <c:pt idx="567">
                    <c:v>100.00%</c:v>
                  </c:pt>
                  <c:pt idx="568">
                    <c:v>100.00%</c:v>
                  </c:pt>
                  <c:pt idx="569">
                    <c:v>100.00%</c:v>
                  </c:pt>
                  <c:pt idx="570">
                    <c:v>100.00%</c:v>
                  </c:pt>
                  <c:pt idx="571">
                    <c:v>100.00%</c:v>
                  </c:pt>
                  <c:pt idx="572">
                    <c:v>100.00%</c:v>
                  </c:pt>
                  <c:pt idx="573">
                    <c:v>100.00%</c:v>
                  </c:pt>
                  <c:pt idx="574">
                    <c:v>100.00%</c:v>
                  </c:pt>
                  <c:pt idx="575">
                    <c:v>100.00%</c:v>
                  </c:pt>
                  <c:pt idx="576">
                    <c:v>100.00%</c:v>
                  </c:pt>
                  <c:pt idx="577">
                    <c:v>100.00%</c:v>
                  </c:pt>
                  <c:pt idx="578">
                    <c:v>100.00%</c:v>
                  </c:pt>
                  <c:pt idx="579">
                    <c:v>100.00%</c:v>
                  </c:pt>
                  <c:pt idx="580">
                    <c:v>100.00%</c:v>
                  </c:pt>
                  <c:pt idx="581">
                    <c:v>100.00%</c:v>
                  </c:pt>
                  <c:pt idx="582">
                    <c:v>100.00%</c:v>
                  </c:pt>
                  <c:pt idx="583">
                    <c:v>100.00%</c:v>
                  </c:pt>
                  <c:pt idx="584">
                    <c:v>100.00%</c:v>
                  </c:pt>
                  <c:pt idx="587">
                    <c:v>100.00%</c:v>
                  </c:pt>
                  <c:pt idx="588">
                    <c:v>100.00%</c:v>
                  </c:pt>
                  <c:pt idx="589">
                    <c:v>100.00%</c:v>
                  </c:pt>
                  <c:pt idx="590">
                    <c:v>100.00%</c:v>
                  </c:pt>
                  <c:pt idx="591">
                    <c:v>100.00%</c:v>
                  </c:pt>
                  <c:pt idx="592">
                    <c:v>100.00%</c:v>
                  </c:pt>
                  <c:pt idx="593">
                    <c:v>100.00%</c:v>
                  </c:pt>
                  <c:pt idx="594">
                    <c:v>100.00%</c:v>
                  </c:pt>
                  <c:pt idx="595">
                    <c:v>90.86%</c:v>
                  </c:pt>
                  <c:pt idx="596">
                    <c:v>100.00%</c:v>
                  </c:pt>
                  <c:pt idx="597">
                    <c:v>94.45%</c:v>
                  </c:pt>
                  <c:pt idx="600">
                    <c:v>100%</c:v>
                  </c:pt>
                  <c:pt idx="601">
                    <c:v>100%</c:v>
                  </c:pt>
                  <c:pt idx="602">
                    <c:v>100%</c:v>
                  </c:pt>
                  <c:pt idx="603">
                    <c:v>100.00%</c:v>
                  </c:pt>
                  <c:pt idx="604">
                    <c:v>100.00%</c:v>
                  </c:pt>
                  <c:pt idx="605">
                    <c:v>100.00%</c:v>
                  </c:pt>
                  <c:pt idx="606">
                    <c:v>100.00%</c:v>
                  </c:pt>
                  <c:pt idx="611">
                    <c:v>100.00%</c:v>
                  </c:pt>
                  <c:pt idx="612">
                    <c:v>100.00%</c:v>
                  </c:pt>
                  <c:pt idx="613">
                    <c:v>100.00%</c:v>
                  </c:pt>
                  <c:pt idx="614">
                    <c:v>100.0%</c:v>
                  </c:pt>
                  <c:pt idx="615">
                    <c:v>100.00%</c:v>
                  </c:pt>
                  <c:pt idx="616">
                    <c:v>100.00%</c:v>
                  </c:pt>
                  <c:pt idx="617">
                    <c:v>99.83%</c:v>
                  </c:pt>
                  <c:pt idx="618">
                    <c:v>100.00%</c:v>
                  </c:pt>
                  <c:pt idx="619">
                    <c:v>100.00%</c:v>
                  </c:pt>
                  <c:pt idx="622">
                    <c:v>100.00%</c:v>
                  </c:pt>
                  <c:pt idx="623">
                    <c:v>100.00%</c:v>
                  </c:pt>
                  <c:pt idx="624">
                    <c:v>100.00%</c:v>
                  </c:pt>
                  <c:pt idx="625">
                    <c:v>0.00%</c:v>
                  </c:pt>
                  <c:pt idx="626">
                    <c:v>100.00%</c:v>
                  </c:pt>
                  <c:pt idx="630">
                    <c:v>100.00%</c:v>
                  </c:pt>
                  <c:pt idx="631">
                    <c:v>100.00%</c:v>
                  </c:pt>
                  <c:pt idx="632">
                    <c:v>100.00%</c:v>
                  </c:pt>
                  <c:pt idx="633">
                    <c:v>100.00%</c:v>
                  </c:pt>
                  <c:pt idx="634">
                    <c:v>100.00%</c:v>
                  </c:pt>
                  <c:pt idx="635">
                    <c:v>100.00%</c:v>
                  </c:pt>
                  <c:pt idx="638">
                    <c:v>100.00%</c:v>
                  </c:pt>
                  <c:pt idx="639">
                    <c:v>100.00%</c:v>
                  </c:pt>
                  <c:pt idx="640">
                    <c:v>100.00%</c:v>
                  </c:pt>
                  <c:pt idx="641">
                    <c:v>59.26%</c:v>
                  </c:pt>
                  <c:pt idx="642">
                    <c:v>0.00%</c:v>
                  </c:pt>
                  <c:pt idx="643">
                    <c:v>100.00%</c:v>
                  </c:pt>
                  <c:pt idx="644">
                    <c:v>100.00%</c:v>
                  </c:pt>
                  <c:pt idx="645">
                    <c:v>100.00%</c:v>
                  </c:pt>
                  <c:pt idx="646">
                    <c:v>99.96%</c:v>
                  </c:pt>
                  <c:pt idx="647">
                    <c:v>100.00%</c:v>
                  </c:pt>
                  <c:pt idx="648">
                    <c:v>100.00%</c:v>
                  </c:pt>
                  <c:pt idx="649">
                    <c:v>100.00%</c:v>
                  </c:pt>
                  <c:pt idx="650">
                    <c:v>100.00%</c:v>
                  </c:pt>
                  <c:pt idx="651">
                    <c:v>100.00%</c:v>
                  </c:pt>
                  <c:pt idx="654">
                    <c:v>100%</c:v>
                  </c:pt>
                  <c:pt idx="655">
                    <c:v>100%</c:v>
                  </c:pt>
                  <c:pt idx="656">
                    <c:v>100%</c:v>
                  </c:pt>
                  <c:pt idx="657">
                    <c:v>100%</c:v>
                  </c:pt>
                  <c:pt idx="658">
                    <c:v>100%</c:v>
                  </c:pt>
                  <c:pt idx="659">
                    <c:v>100%</c:v>
                  </c:pt>
                  <c:pt idx="660">
                    <c:v>0%</c:v>
                  </c:pt>
                  <c:pt idx="661">
                    <c:v>100%</c:v>
                  </c:pt>
                  <c:pt idx="662">
                    <c:v>100%</c:v>
                  </c:pt>
                  <c:pt idx="663">
                    <c:v>100%</c:v>
                  </c:pt>
                  <c:pt idx="664">
                    <c:v>100%</c:v>
                  </c:pt>
                  <c:pt idx="665">
                    <c:v>100%</c:v>
                  </c:pt>
                  <c:pt idx="666">
                    <c:v>100%</c:v>
                  </c:pt>
                  <c:pt idx="667">
                    <c:v>100%</c:v>
                  </c:pt>
                  <c:pt idx="668">
                    <c:v>100%</c:v>
                  </c:pt>
                  <c:pt idx="669">
                    <c:v>100%</c:v>
                  </c:pt>
                  <c:pt idx="670">
                    <c:v>100%</c:v>
                  </c:pt>
                  <c:pt idx="671">
                    <c:v>100%</c:v>
                  </c:pt>
                  <c:pt idx="677">
                    <c:v>100.00%</c:v>
                  </c:pt>
                  <c:pt idx="678">
                    <c:v>100.00%</c:v>
                  </c:pt>
                  <c:pt idx="679">
                    <c:v>100.00%</c:v>
                  </c:pt>
                  <c:pt idx="680">
                    <c:v>94.97%</c:v>
                  </c:pt>
                  <c:pt idx="681">
                    <c:v>100.00%</c:v>
                  </c:pt>
                  <c:pt idx="682">
                    <c:v>100.00%</c:v>
                  </c:pt>
                  <c:pt idx="683">
                    <c:v>100.00%</c:v>
                  </c:pt>
                  <c:pt idx="684">
                    <c:v>100.00%</c:v>
                  </c:pt>
                  <c:pt idx="685">
                    <c:v>100.00%</c:v>
                  </c:pt>
                  <c:pt idx="686">
                    <c:v>0.00%</c:v>
                  </c:pt>
                  <c:pt idx="687">
                    <c:v>0.00%</c:v>
                  </c:pt>
                  <c:pt idx="688">
                    <c:v>100.00%</c:v>
                  </c:pt>
                  <c:pt idx="689">
                    <c:v>100.00%</c:v>
                  </c:pt>
                  <c:pt idx="690">
                    <c:v>94.40%</c:v>
                  </c:pt>
                  <c:pt idx="691">
                    <c:v>81.62%</c:v>
                  </c:pt>
                  <c:pt idx="692">
                    <c:v>0.00%</c:v>
                  </c:pt>
                  <c:pt idx="693">
                    <c:v>46.35%</c:v>
                  </c:pt>
                  <c:pt idx="694">
                    <c:v>53.17%</c:v>
                  </c:pt>
                  <c:pt idx="695">
                    <c:v>100.00%</c:v>
                  </c:pt>
                  <c:pt idx="698">
                    <c:v>100.00%</c:v>
                  </c:pt>
                  <c:pt idx="699">
                    <c:v>100.00%</c:v>
                  </c:pt>
                  <c:pt idx="700">
                    <c:v>100.00%</c:v>
                  </c:pt>
                  <c:pt idx="701">
                    <c:v>100.00%</c:v>
                  </c:pt>
                  <c:pt idx="702">
                    <c:v>100.00%</c:v>
                  </c:pt>
                  <c:pt idx="703">
                    <c:v>100.00%</c:v>
                  </c:pt>
                  <c:pt idx="704">
                    <c:v>100.00%</c:v>
                  </c:pt>
                  <c:pt idx="705">
                    <c:v>100.00%</c:v>
                  </c:pt>
                  <c:pt idx="706">
                    <c:v>100.00%</c:v>
                  </c:pt>
                  <c:pt idx="707">
                    <c:v>100.00%</c:v>
                  </c:pt>
                  <c:pt idx="708">
                    <c:v>100.00%</c:v>
                  </c:pt>
                  <c:pt idx="709">
                    <c:v>100.00%</c:v>
                  </c:pt>
                  <c:pt idx="710">
                    <c:v>100.00%</c:v>
                  </c:pt>
                  <c:pt idx="711">
                    <c:v>100.00%</c:v>
                  </c:pt>
                  <c:pt idx="712">
                    <c:v>100.00%</c:v>
                  </c:pt>
                  <c:pt idx="713">
                    <c:v>100.00%</c:v>
                  </c:pt>
                  <c:pt idx="716">
                    <c:v>100.00%</c:v>
                  </c:pt>
                  <c:pt idx="717">
                    <c:v>100.00%</c:v>
                  </c:pt>
                  <c:pt idx="718">
                    <c:v>100.00%</c:v>
                  </c:pt>
                  <c:pt idx="719">
                    <c:v>100.00%</c:v>
                  </c:pt>
                  <c:pt idx="720">
                    <c:v>100.00%</c:v>
                  </c:pt>
                  <c:pt idx="721">
                    <c:v>100.00%</c:v>
                  </c:pt>
                  <c:pt idx="722">
                    <c:v>100.00%</c:v>
                  </c:pt>
                  <c:pt idx="723">
                    <c:v>100.00%</c:v>
                  </c:pt>
                  <c:pt idx="724">
                    <c:v>100.00%</c:v>
                  </c:pt>
                  <c:pt idx="727">
                    <c:v>100.00%</c:v>
                  </c:pt>
                  <c:pt idx="728">
                    <c:v>100.00%</c:v>
                  </c:pt>
                  <c:pt idx="729">
                    <c:v>100.00%</c:v>
                  </c:pt>
                  <c:pt idx="730">
                    <c:v>100.00%</c:v>
                  </c:pt>
                  <c:pt idx="731">
                    <c:v>100.00%</c:v>
                  </c:pt>
                  <c:pt idx="732">
                    <c:v>100.00%</c:v>
                  </c:pt>
                  <c:pt idx="733">
                    <c:v>100.00%</c:v>
                  </c:pt>
                  <c:pt idx="736">
                    <c:v>100.00%</c:v>
                  </c:pt>
                  <c:pt idx="737">
                    <c:v>100.00%</c:v>
                  </c:pt>
                  <c:pt idx="738">
                    <c:v>100.00%</c:v>
                  </c:pt>
                  <c:pt idx="739">
                    <c:v>100.00%</c:v>
                  </c:pt>
                  <c:pt idx="740">
                    <c:v>100.00%</c:v>
                  </c:pt>
                  <c:pt idx="741">
                    <c:v>100.00%</c:v>
                  </c:pt>
                  <c:pt idx="742">
                    <c:v>100.00%</c:v>
                  </c:pt>
                  <c:pt idx="743">
                    <c:v>100.00%</c:v>
                  </c:pt>
                  <c:pt idx="744">
                    <c:v>100.00%</c:v>
                  </c:pt>
                  <c:pt idx="745">
                    <c:v>100.00%</c:v>
                  </c:pt>
                  <c:pt idx="746">
                    <c:v>100.00%</c:v>
                  </c:pt>
                  <c:pt idx="747">
                    <c:v>100.00%</c:v>
                  </c:pt>
                  <c:pt idx="748">
                    <c:v>100.00%</c:v>
                  </c:pt>
                  <c:pt idx="749">
                    <c:v>100.00%</c:v>
                  </c:pt>
                  <c:pt idx="750">
                    <c:v>100.00%</c:v>
                  </c:pt>
                  <c:pt idx="751">
                    <c:v>100.00%</c:v>
                  </c:pt>
                  <c:pt idx="756">
                    <c:v>99.86%</c:v>
                  </c:pt>
                  <c:pt idx="757">
                    <c:v>100.00%</c:v>
                  </c:pt>
                  <c:pt idx="758">
                    <c:v>100.00%</c:v>
                  </c:pt>
                  <c:pt idx="759">
                    <c:v>100.00%</c:v>
                  </c:pt>
                  <c:pt idx="760">
                    <c:v>100.00%</c:v>
                  </c:pt>
                  <c:pt idx="761">
                    <c:v>100.00%</c:v>
                  </c:pt>
                  <c:pt idx="762">
                    <c:v>100.00%</c:v>
                  </c:pt>
                  <c:pt idx="763">
                    <c:v>100.00%</c:v>
                  </c:pt>
                  <c:pt idx="764">
                    <c:v>100.00%</c:v>
                  </c:pt>
                  <c:pt idx="765">
                    <c:v>96.41%</c:v>
                  </c:pt>
                  <c:pt idx="766">
                    <c:v>100.00%</c:v>
                  </c:pt>
                  <c:pt idx="767">
                    <c:v>100.00%</c:v>
                  </c:pt>
                  <c:pt idx="768">
                    <c:v>100.00%</c:v>
                  </c:pt>
                  <c:pt idx="769">
                    <c:v>99.68%</c:v>
                  </c:pt>
                  <c:pt idx="772">
                    <c:v>100.00%</c:v>
                  </c:pt>
                  <c:pt idx="773">
                    <c:v>100.00%</c:v>
                  </c:pt>
                  <c:pt idx="774">
                    <c:v>100.00%</c:v>
                  </c:pt>
                  <c:pt idx="775">
                    <c:v>100.00%</c:v>
                  </c:pt>
                  <c:pt idx="776">
                    <c:v>100.00%</c:v>
                  </c:pt>
                  <c:pt idx="777">
                    <c:v>100.00%</c:v>
                  </c:pt>
                  <c:pt idx="778">
                    <c:v>100.00%</c:v>
                  </c:pt>
                  <c:pt idx="779">
                    <c:v>100.00%</c:v>
                  </c:pt>
                  <c:pt idx="780">
                    <c:v>100.00%</c:v>
                  </c:pt>
                  <c:pt idx="781">
                    <c:v>100.00%</c:v>
                  </c:pt>
                  <c:pt idx="782">
                    <c:v>100.00%</c:v>
                  </c:pt>
                  <c:pt idx="783">
                    <c:v>100.00%</c:v>
                  </c:pt>
                  <c:pt idx="784">
                    <c:v>100.00%</c:v>
                  </c:pt>
                  <c:pt idx="785">
                    <c:v>100.00%</c:v>
                  </c:pt>
                  <c:pt idx="786">
                    <c:v>100.00%</c:v>
                  </c:pt>
                  <c:pt idx="787">
                    <c:v>100.00%</c:v>
                  </c:pt>
                  <c:pt idx="788">
                    <c:v>100.00%</c:v>
                  </c:pt>
                  <c:pt idx="789">
                    <c:v>100.00%</c:v>
                  </c:pt>
                  <c:pt idx="790">
                    <c:v>0.00%</c:v>
                  </c:pt>
                  <c:pt idx="791">
                    <c:v>100.00%</c:v>
                  </c:pt>
                  <c:pt idx="792">
                    <c:v>100.00%</c:v>
                  </c:pt>
                  <c:pt idx="793">
                    <c:v>100.00%</c:v>
                  </c:pt>
                  <c:pt idx="794">
                    <c:v>100.00%</c:v>
                  </c:pt>
                  <c:pt idx="799">
                    <c:v>100.00%</c:v>
                  </c:pt>
                  <c:pt idx="800">
                    <c:v>100.00%</c:v>
                  </c:pt>
                  <c:pt idx="801">
                    <c:v>100.00%</c:v>
                  </c:pt>
                  <c:pt idx="802">
                    <c:v>100.00%</c:v>
                  </c:pt>
                  <c:pt idx="803">
                    <c:v>100.00%</c:v>
                  </c:pt>
                  <c:pt idx="804">
                    <c:v>100.00%</c:v>
                  </c:pt>
                  <c:pt idx="805">
                    <c:v>100.00%</c:v>
                  </c:pt>
                  <c:pt idx="806">
                    <c:v>100.00%</c:v>
                  </c:pt>
                  <c:pt idx="807">
                    <c:v>100.00%</c:v>
                  </c:pt>
                  <c:pt idx="808">
                    <c:v>100.00%</c:v>
                  </c:pt>
                  <c:pt idx="809">
                    <c:v>100.00%</c:v>
                  </c:pt>
                  <c:pt idx="810">
                    <c:v>100.00%</c:v>
                  </c:pt>
                  <c:pt idx="811">
                    <c:v>100.00%</c:v>
                  </c:pt>
                  <c:pt idx="812">
                    <c:v>98.07%</c:v>
                  </c:pt>
                  <c:pt idx="813">
                    <c:v>100.00%</c:v>
                  </c:pt>
                  <c:pt idx="814">
                    <c:v>15.56%</c:v>
                  </c:pt>
                  <c:pt idx="815">
                    <c:v>100.00%</c:v>
                  </c:pt>
                  <c:pt idx="816">
                    <c:v>100.00%</c:v>
                  </c:pt>
                  <c:pt idx="817">
                    <c:v>100.00%</c:v>
                  </c:pt>
                  <c:pt idx="818">
                    <c:v>100.00%</c:v>
                  </c:pt>
                  <c:pt idx="819">
                    <c:v>100.00%</c:v>
                  </c:pt>
                  <c:pt idx="820">
                    <c:v>100.00%</c:v>
                  </c:pt>
                  <c:pt idx="821">
                    <c:v>100.00%</c:v>
                  </c:pt>
                  <c:pt idx="822">
                    <c:v>100.00%</c:v>
                  </c:pt>
                  <c:pt idx="826">
                    <c:v>100.00%</c:v>
                  </c:pt>
                  <c:pt idx="827">
                    <c:v>100.00%</c:v>
                  </c:pt>
                  <c:pt idx="828">
                    <c:v>100.00%</c:v>
                  </c:pt>
                  <c:pt idx="829">
                    <c:v>100.00%</c:v>
                  </c:pt>
                  <c:pt idx="830">
                    <c:v>90.57%</c:v>
                  </c:pt>
                  <c:pt idx="833">
                    <c:v>100.00%</c:v>
                  </c:pt>
                  <c:pt idx="834">
                    <c:v>98.87%</c:v>
                  </c:pt>
                  <c:pt idx="835">
                    <c:v>100.00%</c:v>
                  </c:pt>
                  <c:pt idx="838">
                    <c:v>100.00%</c:v>
                  </c:pt>
                  <c:pt idx="839">
                    <c:v>0.00%</c:v>
                  </c:pt>
                  <c:pt idx="840">
                    <c:v>100.00%</c:v>
                  </c:pt>
                  <c:pt idx="841">
                    <c:v>100.00%</c:v>
                  </c:pt>
                  <c:pt idx="842">
                    <c:v>100.00%</c:v>
                  </c:pt>
                  <c:pt idx="843">
                    <c:v>100.00%</c:v>
                  </c:pt>
                  <c:pt idx="844">
                    <c:v>100.00%</c:v>
                  </c:pt>
                  <c:pt idx="845">
                    <c:v>100.00%</c:v>
                  </c:pt>
                  <c:pt idx="846">
                    <c:v>100.00%</c:v>
                  </c:pt>
                  <c:pt idx="847">
                    <c:v>100.00%</c:v>
                  </c:pt>
                  <c:pt idx="848">
                    <c:v>100.00%</c:v>
                  </c:pt>
                  <c:pt idx="849">
                    <c:v>100.00%</c:v>
                  </c:pt>
                  <c:pt idx="850">
                    <c:v>100.00%</c:v>
                  </c:pt>
                  <c:pt idx="851">
                    <c:v>100.00%</c:v>
                  </c:pt>
                  <c:pt idx="852">
                    <c:v>100.00%</c:v>
                  </c:pt>
                  <c:pt idx="853">
                    <c:v>100.00%</c:v>
                  </c:pt>
                  <c:pt idx="854">
                    <c:v>100.00%</c:v>
                  </c:pt>
                  <c:pt idx="855">
                    <c:v>100.00%</c:v>
                  </c:pt>
                  <c:pt idx="858">
                    <c:v>100.00%</c:v>
                  </c:pt>
                  <c:pt idx="859">
                    <c:v>100.00%</c:v>
                  </c:pt>
                  <c:pt idx="860">
                    <c:v>100.00%</c:v>
                  </c:pt>
                  <c:pt idx="861">
                    <c:v>100.00%</c:v>
                  </c:pt>
                  <c:pt idx="862">
                    <c:v>100.00%</c:v>
                  </c:pt>
                  <c:pt idx="863">
                    <c:v>100.00%</c:v>
                  </c:pt>
                  <c:pt idx="864">
                    <c:v>100.00%</c:v>
                  </c:pt>
                  <c:pt idx="867">
                    <c:v>100.00%</c:v>
                  </c:pt>
                  <c:pt idx="868">
                    <c:v>100.00%</c:v>
                  </c:pt>
                  <c:pt idx="869">
                    <c:v>100.00%</c:v>
                  </c:pt>
                  <c:pt idx="870">
                    <c:v>100.00%</c:v>
                  </c:pt>
                  <c:pt idx="871">
                    <c:v>100.00%</c:v>
                  </c:pt>
                  <c:pt idx="872">
                    <c:v>100.00%</c:v>
                  </c:pt>
                  <c:pt idx="873">
                    <c:v>100.00%</c:v>
                  </c:pt>
                  <c:pt idx="874">
                    <c:v>100.00%</c:v>
                  </c:pt>
                  <c:pt idx="877">
                    <c:v>100.00%</c:v>
                  </c:pt>
                  <c:pt idx="878">
                    <c:v>100.00%</c:v>
                  </c:pt>
                  <c:pt idx="879">
                    <c:v>100.00%</c:v>
                  </c:pt>
                  <c:pt idx="880">
                    <c:v>100.00%</c:v>
                  </c:pt>
                  <c:pt idx="881">
                    <c:v>100.00%</c:v>
                  </c:pt>
                  <c:pt idx="882">
                    <c:v>100.00%</c:v>
                  </c:pt>
                  <c:pt idx="883">
                    <c:v>100.00%</c:v>
                  </c:pt>
                  <c:pt idx="884">
                    <c:v>100.00%</c:v>
                  </c:pt>
                  <c:pt idx="885">
                    <c:v>100.00%</c:v>
                  </c:pt>
                  <c:pt idx="886">
                    <c:v>100.00%</c:v>
                  </c:pt>
                  <c:pt idx="887">
                    <c:v>100.00%</c:v>
                  </c:pt>
                  <c:pt idx="888">
                    <c:v>100.00%</c:v>
                  </c:pt>
                  <c:pt idx="893">
                    <c:v>100.00%</c:v>
                  </c:pt>
                  <c:pt idx="894">
                    <c:v>100.00%</c:v>
                  </c:pt>
                  <c:pt idx="895">
                    <c:v>100.00%</c:v>
                  </c:pt>
                  <c:pt idx="896">
                    <c:v>100.00%</c:v>
                  </c:pt>
                  <c:pt idx="897">
                    <c:v>100.00%</c:v>
                  </c:pt>
                  <c:pt idx="898">
                    <c:v>100.00%</c:v>
                  </c:pt>
                  <c:pt idx="899">
                    <c:v>100.00%</c:v>
                  </c:pt>
                  <c:pt idx="900">
                    <c:v>100.00%</c:v>
                  </c:pt>
                  <c:pt idx="901">
                    <c:v>100.00%</c:v>
                  </c:pt>
                  <c:pt idx="902">
                    <c:v>100.00%</c:v>
                  </c:pt>
                  <c:pt idx="903">
                    <c:v>100.00%</c:v>
                  </c:pt>
                  <c:pt idx="904">
                    <c:v>75.17%</c:v>
                  </c:pt>
                  <c:pt idx="905">
                    <c:v>100.00%</c:v>
                  </c:pt>
                  <c:pt idx="906">
                    <c:v>100.00%</c:v>
                  </c:pt>
                  <c:pt idx="907">
                    <c:v>100.00%</c:v>
                  </c:pt>
                  <c:pt idx="908">
                    <c:v>100.00%</c:v>
                  </c:pt>
                  <c:pt idx="909">
                    <c:v>90.28%</c:v>
                  </c:pt>
                  <c:pt idx="910">
                    <c:v>82.35%</c:v>
                  </c:pt>
                  <c:pt idx="911">
                    <c:v>100.00%</c:v>
                  </c:pt>
                  <c:pt idx="912">
                    <c:v>100.00%</c:v>
                  </c:pt>
                  <c:pt idx="913">
                    <c:v>100.00%</c:v>
                  </c:pt>
                  <c:pt idx="914">
                    <c:v>100.00%</c:v>
                  </c:pt>
                  <c:pt idx="915">
                    <c:v>100.00%</c:v>
                  </c:pt>
                  <c:pt idx="916">
                    <c:v>100.00%</c:v>
                  </c:pt>
                  <c:pt idx="917">
                    <c:v>100.00%</c:v>
                  </c:pt>
                  <c:pt idx="918">
                    <c:v>100.00%</c:v>
                  </c:pt>
                  <c:pt idx="919">
                    <c:v>100.00%</c:v>
                  </c:pt>
                  <c:pt idx="920">
                    <c:v>39.84%</c:v>
                  </c:pt>
                  <c:pt idx="923">
                    <c:v>100.00%</c:v>
                  </c:pt>
                  <c:pt idx="924">
                    <c:v>100.00%</c:v>
                  </c:pt>
                  <c:pt idx="925">
                    <c:v>100.00%</c:v>
                  </c:pt>
                  <c:pt idx="926">
                    <c:v>100.00%</c:v>
                  </c:pt>
                  <c:pt idx="927">
                    <c:v>100.00%</c:v>
                  </c:pt>
                  <c:pt idx="928">
                    <c:v>100.00%</c:v>
                  </c:pt>
                  <c:pt idx="929">
                    <c:v>100.00%</c:v>
                  </c:pt>
                  <c:pt idx="930">
                    <c:v>100.00%</c:v>
                  </c:pt>
                  <c:pt idx="931">
                    <c:v>100.00%</c:v>
                  </c:pt>
                  <c:pt idx="932">
                    <c:v>100.00%</c:v>
                  </c:pt>
                  <c:pt idx="933">
                    <c:v>100.00%</c:v>
                  </c:pt>
                  <c:pt idx="934">
                    <c:v>99.92%</c:v>
                  </c:pt>
                  <c:pt idx="937">
                    <c:v>100.00%</c:v>
                  </c:pt>
                  <c:pt idx="938">
                    <c:v>100.00%</c:v>
                  </c:pt>
                  <c:pt idx="939">
                    <c:v>100.00%</c:v>
                  </c:pt>
                  <c:pt idx="940">
                    <c:v>100.00%</c:v>
                  </c:pt>
                  <c:pt idx="941">
                    <c:v>100.00%</c:v>
                  </c:pt>
                  <c:pt idx="942">
                    <c:v>100.00%</c:v>
                  </c:pt>
                  <c:pt idx="943">
                    <c:v>100.00%</c:v>
                  </c:pt>
                  <c:pt idx="944">
                    <c:v>100.00%</c:v>
                  </c:pt>
                  <c:pt idx="945">
                    <c:v>100.00%</c:v>
                  </c:pt>
                  <c:pt idx="946">
                    <c:v>100.00%</c:v>
                  </c:pt>
                  <c:pt idx="949">
                    <c:v>100.00%</c:v>
                  </c:pt>
                  <c:pt idx="950">
                    <c:v>100.00%</c:v>
                  </c:pt>
                  <c:pt idx="951">
                    <c:v>100.00%</c:v>
                  </c:pt>
                  <c:pt idx="952">
                    <c:v>100.00%</c:v>
                  </c:pt>
                  <c:pt idx="953">
                    <c:v>100.00%</c:v>
                  </c:pt>
                  <c:pt idx="954">
                    <c:v>100.00%</c:v>
                  </c:pt>
                  <c:pt idx="955">
                    <c:v>100.00%</c:v>
                  </c:pt>
                  <c:pt idx="956">
                    <c:v>100.00%</c:v>
                  </c:pt>
                  <c:pt idx="957">
                    <c:v>100.00%</c:v>
                  </c:pt>
                  <c:pt idx="958">
                    <c:v>100.00%</c:v>
                  </c:pt>
                  <c:pt idx="959">
                    <c:v>100.00%</c:v>
                  </c:pt>
                  <c:pt idx="960">
                    <c:v>88.46%</c:v>
                  </c:pt>
                  <c:pt idx="961">
                    <c:v>100.00%</c:v>
                  </c:pt>
                  <c:pt idx="962">
                    <c:v>100.00%</c:v>
                  </c:pt>
                  <c:pt idx="963">
                    <c:v>100.00%</c:v>
                  </c:pt>
                  <c:pt idx="968">
                    <c:v>100.00%</c:v>
                  </c:pt>
                  <c:pt idx="969">
                    <c:v>100.00%</c:v>
                  </c:pt>
                  <c:pt idx="970">
                    <c:v>100.00%</c:v>
                  </c:pt>
                  <c:pt idx="971">
                    <c:v>100.00%</c:v>
                  </c:pt>
                  <c:pt idx="972">
                    <c:v>100.00%</c:v>
                  </c:pt>
                  <c:pt idx="973">
                    <c:v>100.00%</c:v>
                  </c:pt>
                  <c:pt idx="974">
                    <c:v>100.00%</c:v>
                  </c:pt>
                  <c:pt idx="975">
                    <c:v>100.00%</c:v>
                  </c:pt>
                  <c:pt idx="976">
                    <c:v>100.00%</c:v>
                  </c:pt>
                  <c:pt idx="977">
                    <c:v>100.00%</c:v>
                  </c:pt>
                  <c:pt idx="978">
                    <c:v>100.00%</c:v>
                  </c:pt>
                  <c:pt idx="979">
                    <c:v>100.00%</c:v>
                  </c:pt>
                  <c:pt idx="980">
                    <c:v>100.00%</c:v>
                  </c:pt>
                  <c:pt idx="981">
                    <c:v>100.00%</c:v>
                  </c:pt>
                  <c:pt idx="982">
                    <c:v>100.00%</c:v>
                  </c:pt>
                  <c:pt idx="983">
                    <c:v>100.00%</c:v>
                  </c:pt>
                  <c:pt idx="984">
                    <c:v>100.00%</c:v>
                  </c:pt>
                  <c:pt idx="985">
                    <c:v>100.00%</c:v>
                  </c:pt>
                  <c:pt idx="988">
                    <c:v>100.00%</c:v>
                  </c:pt>
                  <c:pt idx="989">
                    <c:v>100.00%</c:v>
                  </c:pt>
                  <c:pt idx="990">
                    <c:v>100.00%</c:v>
                  </c:pt>
                  <c:pt idx="991">
                    <c:v>100.00%</c:v>
                  </c:pt>
                  <c:pt idx="992">
                    <c:v>100.00%</c:v>
                  </c:pt>
                  <c:pt idx="993">
                    <c:v>100.00%</c:v>
                  </c:pt>
                </c:lvl>
                <c:lvl>
                  <c:pt idx="0">
                    <c:v>300.00</c:v>
                  </c:pt>
                  <c:pt idx="1">
                    <c:v>950.00</c:v>
                  </c:pt>
                  <c:pt idx="2">
                    <c:v>2250.00</c:v>
                  </c:pt>
                  <c:pt idx="3">
                    <c:v>1300</c:v>
                  </c:pt>
                  <c:pt idx="4">
                    <c:v>1000</c:v>
                  </c:pt>
                  <c:pt idx="5">
                    <c:v>8750.00</c:v>
                  </c:pt>
                  <c:pt idx="7">
                    <c:v>1300</c:v>
                  </c:pt>
                  <c:pt idx="8">
                    <c:v>500.00</c:v>
                  </c:pt>
                  <c:pt idx="9">
                    <c:v>500.00</c:v>
                  </c:pt>
                  <c:pt idx="10">
                    <c:v>1000.00</c:v>
                  </c:pt>
                  <c:pt idx="11">
                    <c:v>1000.00</c:v>
                  </c:pt>
                  <c:pt idx="12">
                    <c:v>2000.00</c:v>
                  </c:pt>
                  <c:pt idx="13">
                    <c:v>300.00</c:v>
                  </c:pt>
                  <c:pt idx="14">
                    <c:v>200.00</c:v>
                  </c:pt>
                  <c:pt idx="15">
                    <c:v>500.00</c:v>
                  </c:pt>
                  <c:pt idx="16">
                    <c:v>250.00</c:v>
                  </c:pt>
                  <c:pt idx="17">
                    <c:v>700.00</c:v>
                  </c:pt>
                  <c:pt idx="18">
                    <c:v>700.00</c:v>
                  </c:pt>
                  <c:pt idx="19">
                    <c:v>300.00</c:v>
                  </c:pt>
                  <c:pt idx="20">
                    <c:v>500.00</c:v>
                  </c:pt>
                  <c:pt idx="21">
                    <c:v>9750.00</c:v>
                  </c:pt>
                  <c:pt idx="22">
                    <c:v>31700.00</c:v>
                  </c:pt>
                  <c:pt idx="25">
                    <c:v>1900.00</c:v>
                  </c:pt>
                  <c:pt idx="26">
                    <c:v>350.00</c:v>
                  </c:pt>
                  <c:pt idx="27">
                    <c:v>1020.00</c:v>
                  </c:pt>
                  <c:pt idx="28">
                    <c:v>280.00</c:v>
                  </c:pt>
                  <c:pt idx="29">
                    <c:v>1000.00</c:v>
                  </c:pt>
                  <c:pt idx="30">
                    <c:v>850.00</c:v>
                  </c:pt>
                  <c:pt idx="31">
                    <c:v>750.00</c:v>
                  </c:pt>
                  <c:pt idx="32">
                    <c:v>450.00</c:v>
                  </c:pt>
                  <c:pt idx="33">
                    <c:v>150.00</c:v>
                  </c:pt>
                  <c:pt idx="34">
                    <c:v>950.00</c:v>
                  </c:pt>
                  <c:pt idx="35">
                    <c:v>700.00</c:v>
                  </c:pt>
                  <c:pt idx="36">
                    <c:v>600.00</c:v>
                  </c:pt>
                  <c:pt idx="37">
                    <c:v>400.00</c:v>
                  </c:pt>
                  <c:pt idx="38">
                    <c:v>2250.00</c:v>
                  </c:pt>
                  <c:pt idx="39">
                    <c:v>1210.00</c:v>
                  </c:pt>
                  <c:pt idx="40">
                    <c:v>480.00</c:v>
                  </c:pt>
                  <c:pt idx="41">
                    <c:v>220.00</c:v>
                  </c:pt>
                  <c:pt idx="42">
                    <c:v>390.00</c:v>
                  </c:pt>
                  <c:pt idx="43">
                    <c:v>13950.00</c:v>
                  </c:pt>
                  <c:pt idx="45">
                    <c:v>640.00</c:v>
                  </c:pt>
                  <c:pt idx="46">
                    <c:v>640.00</c:v>
                  </c:pt>
                  <c:pt idx="47">
                    <c:v>720.00</c:v>
                  </c:pt>
                  <c:pt idx="48">
                    <c:v>1150.00</c:v>
                  </c:pt>
                  <c:pt idx="49">
                    <c:v>1150.00</c:v>
                  </c:pt>
                  <c:pt idx="50">
                    <c:v>1040.00</c:v>
                  </c:pt>
                  <c:pt idx="51">
                    <c:v>400.00</c:v>
                  </c:pt>
                  <c:pt idx="52">
                    <c:v>460.00</c:v>
                  </c:pt>
                  <c:pt idx="53">
                    <c:v>350.00</c:v>
                  </c:pt>
                  <c:pt idx="54">
                    <c:v>700.00</c:v>
                  </c:pt>
                  <c:pt idx="55">
                    <c:v>100.00</c:v>
                  </c:pt>
                  <c:pt idx="56">
                    <c:v>1250</c:v>
                  </c:pt>
                  <c:pt idx="57">
                    <c:v>1735.00</c:v>
                  </c:pt>
                  <c:pt idx="58">
                    <c:v>1365.00</c:v>
                  </c:pt>
                  <c:pt idx="59">
                    <c:v>11700.00</c:v>
                  </c:pt>
                  <c:pt idx="61">
                    <c:v>1575.00</c:v>
                  </c:pt>
                  <c:pt idx="62">
                    <c:v>1200.00</c:v>
                  </c:pt>
                  <c:pt idx="63">
                    <c:v>500.00</c:v>
                  </c:pt>
                  <c:pt idx="64">
                    <c:v>900.00</c:v>
                  </c:pt>
                  <c:pt idx="65">
                    <c:v>800.00</c:v>
                  </c:pt>
                  <c:pt idx="66">
                    <c:v>2300.00</c:v>
                  </c:pt>
                  <c:pt idx="67">
                    <c:v>630.00</c:v>
                  </c:pt>
                  <c:pt idx="68">
                    <c:v>250.00</c:v>
                  </c:pt>
                  <c:pt idx="69">
                    <c:v>425.00</c:v>
                  </c:pt>
                  <c:pt idx="70">
                    <c:v>495.00</c:v>
                  </c:pt>
                  <c:pt idx="71">
                    <c:v>500.00</c:v>
                  </c:pt>
                  <c:pt idx="72">
                    <c:v>1000.00</c:v>
                  </c:pt>
                  <c:pt idx="73">
                    <c:v>900.00</c:v>
                  </c:pt>
                  <c:pt idx="74">
                    <c:v>400.00</c:v>
                  </c:pt>
                  <c:pt idx="75">
                    <c:v>590.00</c:v>
                  </c:pt>
                  <c:pt idx="76">
                    <c:v>1230.00</c:v>
                  </c:pt>
                  <c:pt idx="77">
                    <c:v>430.00</c:v>
                  </c:pt>
                  <c:pt idx="78">
                    <c:v>820.00</c:v>
                  </c:pt>
                  <c:pt idx="79">
                    <c:v>430.00</c:v>
                  </c:pt>
                  <c:pt idx="80">
                    <c:v>950.00</c:v>
                  </c:pt>
                  <c:pt idx="81">
                    <c:v>16325.00</c:v>
                  </c:pt>
                  <c:pt idx="83">
                    <c:v>1900.00</c:v>
                  </c:pt>
                  <c:pt idx="84">
                    <c:v>350.00</c:v>
                  </c:pt>
                  <c:pt idx="85">
                    <c:v>1080.00</c:v>
                  </c:pt>
                  <c:pt idx="86">
                    <c:v>120.00</c:v>
                  </c:pt>
                  <c:pt idx="87">
                    <c:v>310.00</c:v>
                  </c:pt>
                  <c:pt idx="88">
                    <c:v>220.00</c:v>
                  </c:pt>
                  <c:pt idx="89">
                    <c:v>330.00</c:v>
                  </c:pt>
                  <c:pt idx="90">
                    <c:v>240.00</c:v>
                  </c:pt>
                  <c:pt idx="91">
                    <c:v>1190.00</c:v>
                  </c:pt>
                  <c:pt idx="92">
                    <c:v>530.00</c:v>
                  </c:pt>
                  <c:pt idx="93">
                    <c:v>530.00</c:v>
                  </c:pt>
                  <c:pt idx="94">
                    <c:v>6800.00</c:v>
                  </c:pt>
                  <c:pt idx="96">
                    <c:v>970</c:v>
                  </c:pt>
                  <c:pt idx="97">
                    <c:v>490</c:v>
                  </c:pt>
                  <c:pt idx="98">
                    <c:v>490</c:v>
                  </c:pt>
                  <c:pt idx="99">
                    <c:v>900.00</c:v>
                  </c:pt>
                  <c:pt idx="100">
                    <c:v>900.00</c:v>
                  </c:pt>
                  <c:pt idx="101">
                    <c:v>500.00</c:v>
                  </c:pt>
                  <c:pt idx="102">
                    <c:v>2250.00</c:v>
                  </c:pt>
                  <c:pt idx="103">
                    <c:v>6500.00</c:v>
                  </c:pt>
                  <c:pt idx="104">
                    <c:v>55275.00</c:v>
                  </c:pt>
                  <c:pt idx="107">
                    <c:v>1100.00</c:v>
                  </c:pt>
                  <c:pt idx="108">
                    <c:v>1200.00</c:v>
                  </c:pt>
                  <c:pt idx="109">
                    <c:v>1000.00</c:v>
                  </c:pt>
                  <c:pt idx="110">
                    <c:v>1000.00</c:v>
                  </c:pt>
                  <c:pt idx="111">
                    <c:v>2300.00</c:v>
                  </c:pt>
                  <c:pt idx="112">
                    <c:v>1000.00</c:v>
                  </c:pt>
                  <c:pt idx="113">
                    <c:v>1000.00</c:v>
                  </c:pt>
                  <c:pt idx="114">
                    <c:v>2000.00</c:v>
                  </c:pt>
                  <c:pt idx="115">
                    <c:v>950.00</c:v>
                  </c:pt>
                  <c:pt idx="116">
                    <c:v>11550.00</c:v>
                  </c:pt>
                  <c:pt idx="118">
                    <c:v>2300.00</c:v>
                  </c:pt>
                  <c:pt idx="119">
                    <c:v>2000.00</c:v>
                  </c:pt>
                  <c:pt idx="120">
                    <c:v>800.00</c:v>
                  </c:pt>
                  <c:pt idx="121">
                    <c:v>0.00</c:v>
                  </c:pt>
                  <c:pt idx="122">
                    <c:v>500.00</c:v>
                  </c:pt>
                  <c:pt idx="123">
                    <c:v>200.00</c:v>
                  </c:pt>
                  <c:pt idx="124">
                    <c:v>300.00</c:v>
                  </c:pt>
                  <c:pt idx="125">
                    <c:v>500.00</c:v>
                  </c:pt>
                  <c:pt idx="126">
                    <c:v>1200.00</c:v>
                  </c:pt>
                  <c:pt idx="127">
                    <c:v>1050.00</c:v>
                  </c:pt>
                  <c:pt idx="128">
                    <c:v>3300.00</c:v>
                  </c:pt>
                  <c:pt idx="129">
                    <c:v>1650.00</c:v>
                  </c:pt>
                  <c:pt idx="130">
                    <c:v>650.00</c:v>
                  </c:pt>
                  <c:pt idx="131">
                    <c:v>950.00</c:v>
                  </c:pt>
                  <c:pt idx="132">
                    <c:v>15400.00</c:v>
                  </c:pt>
                  <c:pt idx="134">
                    <c:v>2150.00</c:v>
                  </c:pt>
                  <c:pt idx="135">
                    <c:v>820.00</c:v>
                  </c:pt>
                  <c:pt idx="136">
                    <c:v>1480.00</c:v>
                  </c:pt>
                  <c:pt idx="137">
                    <c:v>500.00</c:v>
                  </c:pt>
                  <c:pt idx="138">
                    <c:v>500.00</c:v>
                  </c:pt>
                  <c:pt idx="139">
                    <c:v>2300.00</c:v>
                  </c:pt>
                  <c:pt idx="140">
                    <c:v>750.00</c:v>
                  </c:pt>
                  <c:pt idx="141">
                    <c:v>350.00</c:v>
                  </c:pt>
                  <c:pt idx="142">
                    <c:v>1000.00</c:v>
                  </c:pt>
                  <c:pt idx="143">
                    <c:v>740.00</c:v>
                  </c:pt>
                  <c:pt idx="144">
                    <c:v>510.00</c:v>
                  </c:pt>
                  <c:pt idx="145">
                    <c:v>1210.00</c:v>
                  </c:pt>
                  <c:pt idx="146">
                    <c:v>1040.00</c:v>
                  </c:pt>
                  <c:pt idx="147">
                    <c:v>1000.00</c:v>
                  </c:pt>
                  <c:pt idx="148">
                    <c:v>14350.00</c:v>
                  </c:pt>
                  <c:pt idx="150">
                    <c:v>2250.00</c:v>
                  </c:pt>
                  <c:pt idx="151">
                    <c:v>975.00</c:v>
                  </c:pt>
                  <c:pt idx="152">
                    <c:v>470.00</c:v>
                  </c:pt>
                  <c:pt idx="153">
                    <c:v>470.00</c:v>
                  </c:pt>
                  <c:pt idx="154">
                    <c:v>460.00</c:v>
                  </c:pt>
                  <c:pt idx="155">
                    <c:v>1750.00</c:v>
                  </c:pt>
                  <c:pt idx="156">
                    <c:v>550.00</c:v>
                  </c:pt>
                  <c:pt idx="157">
                    <c:v>1440.00</c:v>
                  </c:pt>
                  <c:pt idx="158">
                    <c:v>860.00</c:v>
                  </c:pt>
                  <c:pt idx="159">
                    <c:v>400.00</c:v>
                  </c:pt>
                  <c:pt idx="160">
                    <c:v>1800.00</c:v>
                  </c:pt>
                  <c:pt idx="161">
                    <c:v>1430.00</c:v>
                  </c:pt>
                  <c:pt idx="162">
                    <c:v>820.00</c:v>
                  </c:pt>
                  <c:pt idx="163">
                    <c:v>2300.00</c:v>
                  </c:pt>
                  <c:pt idx="164">
                    <c:v>2250.00</c:v>
                  </c:pt>
                  <c:pt idx="165">
                    <c:v>1275.00</c:v>
                  </c:pt>
                  <c:pt idx="166">
                    <c:v>500.00</c:v>
                  </c:pt>
                  <c:pt idx="167">
                    <c:v>500.00</c:v>
                  </c:pt>
                  <c:pt idx="168">
                    <c:v>20500.00</c:v>
                  </c:pt>
                  <c:pt idx="169">
                    <c:v>61800.00</c:v>
                  </c:pt>
                  <c:pt idx="170">
                    <c:v>175675.00</c:v>
                  </c:pt>
                  <c:pt idx="173">
                    <c:v>1100.00</c:v>
                  </c:pt>
                  <c:pt idx="174">
                    <c:v>650.00</c:v>
                  </c:pt>
                  <c:pt idx="175">
                    <c:v>550.00</c:v>
                  </c:pt>
                  <c:pt idx="176">
                    <c:v>1000.00</c:v>
                  </c:pt>
                  <c:pt idx="177">
                    <c:v>800.00</c:v>
                  </c:pt>
                  <c:pt idx="178">
                    <c:v>700.00</c:v>
                  </c:pt>
                  <c:pt idx="179">
                    <c:v>500.00</c:v>
                  </c:pt>
                  <c:pt idx="180">
                    <c:v>1350.00</c:v>
                  </c:pt>
                  <c:pt idx="181">
                    <c:v>900.00</c:v>
                  </c:pt>
                  <c:pt idx="182">
                    <c:v>700.00</c:v>
                  </c:pt>
                  <c:pt idx="183">
                    <c:v>650.00</c:v>
                  </c:pt>
                  <c:pt idx="184">
                    <c:v>400.00</c:v>
                  </c:pt>
                  <c:pt idx="185">
                    <c:v>200.00</c:v>
                  </c:pt>
                  <c:pt idx="186">
                    <c:v>300.00</c:v>
                  </c:pt>
                  <c:pt idx="187">
                    <c:v>475.00</c:v>
                  </c:pt>
                  <c:pt idx="188">
                    <c:v>475.00</c:v>
                  </c:pt>
                  <c:pt idx="189">
                    <c:v>1000.00</c:v>
                  </c:pt>
                  <c:pt idx="190">
                    <c:v>700.00</c:v>
                  </c:pt>
                  <c:pt idx="191">
                    <c:v>600.00</c:v>
                  </c:pt>
                  <c:pt idx="192">
                    <c:v>13050.00</c:v>
                  </c:pt>
                  <c:pt idx="194">
                    <c:v>680.00</c:v>
                  </c:pt>
                  <c:pt idx="195">
                    <c:v>1170.00</c:v>
                  </c:pt>
                  <c:pt idx="196">
                    <c:v>450.00</c:v>
                  </c:pt>
                  <c:pt idx="197">
                    <c:v>770.00</c:v>
                  </c:pt>
                  <c:pt idx="198">
                    <c:v>650.00</c:v>
                  </c:pt>
                  <c:pt idx="199">
                    <c:v>880.00</c:v>
                  </c:pt>
                  <c:pt idx="200">
                    <c:v>1700.00</c:v>
                  </c:pt>
                  <c:pt idx="201">
                    <c:v>600.00</c:v>
                  </c:pt>
                  <c:pt idx="202">
                    <c:v>600.00</c:v>
                  </c:pt>
                  <c:pt idx="203">
                    <c:v>700.00</c:v>
                  </c:pt>
                  <c:pt idx="204">
                    <c:v>950.00</c:v>
                  </c:pt>
                  <c:pt idx="205">
                    <c:v>1400.00</c:v>
                  </c:pt>
                  <c:pt idx="206">
                    <c:v>900.00</c:v>
                  </c:pt>
                  <c:pt idx="207">
                    <c:v>530.00</c:v>
                  </c:pt>
                  <c:pt idx="208">
                    <c:v>420.00</c:v>
                  </c:pt>
                  <c:pt idx="209">
                    <c:v>800.00</c:v>
                  </c:pt>
                  <c:pt idx="210">
                    <c:v>13200.00</c:v>
                  </c:pt>
                  <c:pt idx="212">
                    <c:v>700.00</c:v>
                  </c:pt>
                  <c:pt idx="213">
                    <c:v>500.00</c:v>
                  </c:pt>
                  <c:pt idx="214">
                    <c:v>700.00</c:v>
                  </c:pt>
                  <c:pt idx="215">
                    <c:v>400.00</c:v>
                  </c:pt>
                  <c:pt idx="216">
                    <c:v>1800.00</c:v>
                  </c:pt>
                  <c:pt idx="217">
                    <c:v>1000.00</c:v>
                  </c:pt>
                  <c:pt idx="218">
                    <c:v>600.00</c:v>
                  </c:pt>
                  <c:pt idx="219">
                    <c:v>860.00</c:v>
                  </c:pt>
                  <c:pt idx="220">
                    <c:v>840.00</c:v>
                  </c:pt>
                  <c:pt idx="221">
                    <c:v>7400.00</c:v>
                  </c:pt>
                  <c:pt idx="223">
                    <c:v>2300.00</c:v>
                  </c:pt>
                  <c:pt idx="224">
                    <c:v>2200.00</c:v>
                  </c:pt>
                  <c:pt idx="225">
                    <c:v>1210.00</c:v>
                  </c:pt>
                  <c:pt idx="226">
                    <c:v>1040.00</c:v>
                  </c:pt>
                  <c:pt idx="227">
                    <c:v>1140.00</c:v>
                  </c:pt>
                  <c:pt idx="228">
                    <c:v>550.00</c:v>
                  </c:pt>
                  <c:pt idx="229">
                    <c:v>610.00</c:v>
                  </c:pt>
                  <c:pt idx="230">
                    <c:v>9050.00</c:v>
                  </c:pt>
                  <c:pt idx="232">
                    <c:v>1650.00</c:v>
                  </c:pt>
                  <c:pt idx="233">
                    <c:v>650.00</c:v>
                  </c:pt>
                  <c:pt idx="234">
                    <c:v>450.00</c:v>
                  </c:pt>
                  <c:pt idx="235">
                    <c:v>450.00</c:v>
                  </c:pt>
                  <c:pt idx="236">
                    <c:v>1400.00</c:v>
                  </c:pt>
                  <c:pt idx="237">
                    <c:v>1200.00</c:v>
                  </c:pt>
                  <c:pt idx="238">
                    <c:v>700.00</c:v>
                  </c:pt>
                  <c:pt idx="239">
                    <c:v>575.00</c:v>
                  </c:pt>
                  <c:pt idx="240">
                    <c:v>425.00</c:v>
                  </c:pt>
                  <c:pt idx="241">
                    <c:v>550.00</c:v>
                  </c:pt>
                  <c:pt idx="242">
                    <c:v>950.00</c:v>
                  </c:pt>
                  <c:pt idx="243">
                    <c:v>400.00</c:v>
                  </c:pt>
                  <c:pt idx="244">
                    <c:v>750.00</c:v>
                  </c:pt>
                  <c:pt idx="245">
                    <c:v>250.00</c:v>
                  </c:pt>
                  <c:pt idx="246">
                    <c:v>400.00</c:v>
                  </c:pt>
                  <c:pt idx="247">
                    <c:v>250.00</c:v>
                  </c:pt>
                  <c:pt idx="248">
                    <c:v>11050.00</c:v>
                  </c:pt>
                  <c:pt idx="249">
                    <c:v>53750.00</c:v>
                  </c:pt>
                  <c:pt idx="252">
                    <c:v>700.00</c:v>
                  </c:pt>
                  <c:pt idx="253">
                    <c:v>325.00</c:v>
                  </c:pt>
                  <c:pt idx="254">
                    <c:v>225.00</c:v>
                  </c:pt>
                  <c:pt idx="255">
                    <c:v>450.00</c:v>
                  </c:pt>
                  <c:pt idx="256">
                    <c:v>600.00</c:v>
                  </c:pt>
                  <c:pt idx="257">
                    <c:v>1250.00</c:v>
                  </c:pt>
                  <c:pt idx="258">
                    <c:v>950.00</c:v>
                  </c:pt>
                  <c:pt idx="259">
                    <c:v>2250.00</c:v>
                  </c:pt>
                  <c:pt idx="260">
                    <c:v>275.00</c:v>
                  </c:pt>
                  <c:pt idx="261">
                    <c:v>875.00</c:v>
                  </c:pt>
                  <c:pt idx="262">
                    <c:v>650.00</c:v>
                  </c:pt>
                  <c:pt idx="263">
                    <c:v>450.00</c:v>
                  </c:pt>
                  <c:pt idx="264">
                    <c:v>900.00</c:v>
                  </c:pt>
                  <c:pt idx="265">
                    <c:v>1350.00</c:v>
                  </c:pt>
                  <c:pt idx="266">
                    <c:v>11250.00</c:v>
                  </c:pt>
                  <c:pt idx="268">
                    <c:v>825.00</c:v>
                  </c:pt>
                  <c:pt idx="269">
                    <c:v>1375.00</c:v>
                  </c:pt>
                  <c:pt idx="270">
                    <c:v>2250.00</c:v>
                  </c:pt>
                  <c:pt idx="271">
                    <c:v>500.00</c:v>
                  </c:pt>
                  <c:pt idx="272">
                    <c:v>1000.00</c:v>
                  </c:pt>
                  <c:pt idx="273">
                    <c:v>515.00</c:v>
                  </c:pt>
                  <c:pt idx="274">
                    <c:v>340.00</c:v>
                  </c:pt>
                  <c:pt idx="275">
                    <c:v>700.00</c:v>
                  </c:pt>
                  <c:pt idx="276">
                    <c:v>230.00</c:v>
                  </c:pt>
                  <c:pt idx="277">
                    <c:v>225.00</c:v>
                  </c:pt>
                  <c:pt idx="278">
                    <c:v>240.00</c:v>
                  </c:pt>
                  <c:pt idx="279">
                    <c:v>1000.00</c:v>
                  </c:pt>
                  <c:pt idx="280">
                    <c:v>975.00</c:v>
                  </c:pt>
                  <c:pt idx="281">
                    <c:v>275.00</c:v>
                  </c:pt>
                  <c:pt idx="282">
                    <c:v>400.00</c:v>
                  </c:pt>
                  <c:pt idx="283">
                    <c:v>200.00</c:v>
                  </c:pt>
                  <c:pt idx="284">
                    <c:v>500.00</c:v>
                  </c:pt>
                  <c:pt idx="285">
                    <c:v>1000.00</c:v>
                  </c:pt>
                  <c:pt idx="286">
                    <c:v>200.00</c:v>
                  </c:pt>
                  <c:pt idx="287">
                    <c:v>240.00</c:v>
                  </c:pt>
                  <c:pt idx="288">
                    <c:v>410.00</c:v>
                  </c:pt>
                  <c:pt idx="289">
                    <c:v>700.00</c:v>
                  </c:pt>
                  <c:pt idx="290">
                    <c:v>700.00</c:v>
                  </c:pt>
                  <c:pt idx="291">
                    <c:v>14800.00</c:v>
                  </c:pt>
                  <c:pt idx="292">
                    <c:v>26050.00</c:v>
                  </c:pt>
                  <c:pt idx="295">
                    <c:v>350.00</c:v>
                  </c:pt>
                  <c:pt idx="296">
                    <c:v>450.00</c:v>
                  </c:pt>
                  <c:pt idx="297">
                    <c:v>1000.00</c:v>
                  </c:pt>
                  <c:pt idx="298">
                    <c:v>1300.00</c:v>
                  </c:pt>
                  <c:pt idx="299">
                    <c:v>300.00</c:v>
                  </c:pt>
                  <c:pt idx="300">
                    <c:v>300.00</c:v>
                  </c:pt>
                  <c:pt idx="301">
                    <c:v>800.00</c:v>
                  </c:pt>
                  <c:pt idx="302">
                    <c:v>300.00</c:v>
                  </c:pt>
                  <c:pt idx="303">
                    <c:v>180.00</c:v>
                  </c:pt>
                  <c:pt idx="304">
                    <c:v>820.00</c:v>
                  </c:pt>
                  <c:pt idx="305">
                    <c:v>450.00</c:v>
                  </c:pt>
                  <c:pt idx="306">
                    <c:v>250.00</c:v>
                  </c:pt>
                  <c:pt idx="307">
                    <c:v>200.00</c:v>
                  </c:pt>
                  <c:pt idx="308">
                    <c:v>1100.00</c:v>
                  </c:pt>
                  <c:pt idx="309">
                    <c:v>1000.00</c:v>
                  </c:pt>
                  <c:pt idx="310">
                    <c:v>1500.00</c:v>
                  </c:pt>
                  <c:pt idx="311">
                    <c:v>400.00</c:v>
                  </c:pt>
                  <c:pt idx="312">
                    <c:v>550.00</c:v>
                  </c:pt>
                  <c:pt idx="313">
                    <c:v>475.00</c:v>
                  </c:pt>
                  <c:pt idx="314">
                    <c:v>475.00</c:v>
                  </c:pt>
                  <c:pt idx="315">
                    <c:v>450.00</c:v>
                  </c:pt>
                  <c:pt idx="316">
                    <c:v>500.00</c:v>
                  </c:pt>
                  <c:pt idx="317">
                    <c:v>950.00</c:v>
                  </c:pt>
                  <c:pt idx="318">
                    <c:v>500.00</c:v>
                  </c:pt>
                  <c:pt idx="319">
                    <c:v>450.00</c:v>
                  </c:pt>
                  <c:pt idx="320">
                    <c:v>15050.00</c:v>
                  </c:pt>
                  <c:pt idx="322">
                    <c:v>250.00</c:v>
                  </c:pt>
                  <c:pt idx="323">
                    <c:v>550.00</c:v>
                  </c:pt>
                  <c:pt idx="324">
                    <c:v>700.00</c:v>
                  </c:pt>
                  <c:pt idx="325">
                    <c:v>600.00</c:v>
                  </c:pt>
                  <c:pt idx="326">
                    <c:v>2000.00</c:v>
                  </c:pt>
                  <c:pt idx="327">
                    <c:v>4100.00</c:v>
                  </c:pt>
                  <c:pt idx="329">
                    <c:v>950.00</c:v>
                  </c:pt>
                  <c:pt idx="331">
                    <c:v>1000.00</c:v>
                  </c:pt>
                  <c:pt idx="332">
                    <c:v>1950.00</c:v>
                  </c:pt>
                  <c:pt idx="334">
                    <c:v>350.00</c:v>
                  </c:pt>
                  <c:pt idx="335">
                    <c:v>100.00</c:v>
                  </c:pt>
                  <c:pt idx="336">
                    <c:v>550.00</c:v>
                  </c:pt>
                  <c:pt idx="337">
                    <c:v>100.00</c:v>
                  </c:pt>
                  <c:pt idx="338">
                    <c:v>400.00</c:v>
                  </c:pt>
                  <c:pt idx="339">
                    <c:v>500.00</c:v>
                  </c:pt>
                  <c:pt idx="340">
                    <c:v>250.00</c:v>
                  </c:pt>
                  <c:pt idx="341">
                    <c:v>250.00</c:v>
                  </c:pt>
                  <c:pt idx="342">
                    <c:v>275.00</c:v>
                  </c:pt>
                  <c:pt idx="343">
                    <c:v>275.00</c:v>
                  </c:pt>
                  <c:pt idx="344">
                    <c:v>300.00</c:v>
                  </c:pt>
                  <c:pt idx="345">
                    <c:v>500.00</c:v>
                  </c:pt>
                  <c:pt idx="346">
                    <c:v>500.00</c:v>
                  </c:pt>
                  <c:pt idx="347">
                    <c:v>1485.00</c:v>
                  </c:pt>
                  <c:pt idx="348">
                    <c:v>765.00</c:v>
                  </c:pt>
                  <c:pt idx="349">
                    <c:v>1200.00</c:v>
                  </c:pt>
                  <c:pt idx="350">
                    <c:v>1200.00</c:v>
                  </c:pt>
                  <c:pt idx="351">
                    <c:v>2300.00</c:v>
                  </c:pt>
                  <c:pt idx="352">
                    <c:v>11300.00</c:v>
                  </c:pt>
                  <c:pt idx="354">
                    <c:v>2000.00</c:v>
                  </c:pt>
                  <c:pt idx="355">
                    <c:v>1000.00</c:v>
                  </c:pt>
                  <c:pt idx="356">
                    <c:v>550.00</c:v>
                  </c:pt>
                  <c:pt idx="357">
                    <c:v>400.00</c:v>
                  </c:pt>
                  <c:pt idx="358">
                    <c:v>650.00</c:v>
                  </c:pt>
                  <c:pt idx="359">
                    <c:v>750.00</c:v>
                  </c:pt>
                  <c:pt idx="360">
                    <c:v>250.00</c:v>
                  </c:pt>
                  <c:pt idx="361">
                    <c:v>5600.00</c:v>
                  </c:pt>
                  <c:pt idx="363">
                    <c:v>1000.00</c:v>
                  </c:pt>
                  <c:pt idx="364">
                    <c:v>1000.00</c:v>
                  </c:pt>
                  <c:pt idx="365">
                    <c:v>1000.00</c:v>
                  </c:pt>
                  <c:pt idx="366">
                    <c:v>1000.00</c:v>
                  </c:pt>
                  <c:pt idx="367">
                    <c:v>800.00</c:v>
                  </c:pt>
                  <c:pt idx="368">
                    <c:v>600.00</c:v>
                  </c:pt>
                  <c:pt idx="369">
                    <c:v>500.00</c:v>
                  </c:pt>
                  <c:pt idx="370">
                    <c:v>400.00</c:v>
                  </c:pt>
                  <c:pt idx="371">
                    <c:v>6300.00</c:v>
                  </c:pt>
                  <c:pt idx="373">
                    <c:v>800.00</c:v>
                  </c:pt>
                  <c:pt idx="374">
                    <c:v>200.00</c:v>
                  </c:pt>
                  <c:pt idx="375">
                    <c:v>600.00</c:v>
                  </c:pt>
                  <c:pt idx="376">
                    <c:v>200.00</c:v>
                  </c:pt>
                  <c:pt idx="377">
                    <c:v>200.00</c:v>
                  </c:pt>
                  <c:pt idx="378">
                    <c:v>1000.00</c:v>
                  </c:pt>
                  <c:pt idx="379">
                    <c:v>1000.00</c:v>
                  </c:pt>
                  <c:pt idx="380">
                    <c:v>800.00</c:v>
                  </c:pt>
                  <c:pt idx="381">
                    <c:v>700.00</c:v>
                  </c:pt>
                  <c:pt idx="382">
                    <c:v>300.00</c:v>
                  </c:pt>
                  <c:pt idx="383">
                    <c:v>1100.00</c:v>
                  </c:pt>
                  <c:pt idx="384">
                    <c:v>900.00</c:v>
                  </c:pt>
                  <c:pt idx="385">
                    <c:v>7800.00</c:v>
                  </c:pt>
                  <c:pt idx="386">
                    <c:v>52100.00</c:v>
                  </c:pt>
                  <c:pt idx="389">
                    <c:v>500.00</c:v>
                  </c:pt>
                  <c:pt idx="390">
                    <c:v>500.00</c:v>
                  </c:pt>
                  <c:pt idx="391">
                    <c:v>200.00</c:v>
                  </c:pt>
                  <c:pt idx="392">
                    <c:v>200.00</c:v>
                  </c:pt>
                  <c:pt idx="393">
                    <c:v>200.00</c:v>
                  </c:pt>
                  <c:pt idx="394">
                    <c:v>200.00</c:v>
                  </c:pt>
                  <c:pt idx="395">
                    <c:v>200.00</c:v>
                  </c:pt>
                  <c:pt idx="396">
                    <c:v>500.00</c:v>
                  </c:pt>
                  <c:pt idx="397">
                    <c:v>500.00</c:v>
                  </c:pt>
                  <c:pt idx="398">
                    <c:v>300.00</c:v>
                  </c:pt>
                  <c:pt idx="399">
                    <c:v>300.00</c:v>
                  </c:pt>
                  <c:pt idx="400">
                    <c:v>400.00</c:v>
                  </c:pt>
                  <c:pt idx="401">
                    <c:v>380.00</c:v>
                  </c:pt>
                  <c:pt idx="402">
                    <c:v>250.00</c:v>
                  </c:pt>
                  <c:pt idx="403">
                    <c:v>200.00</c:v>
                  </c:pt>
                  <c:pt idx="404">
                    <c:v>150.00</c:v>
                  </c:pt>
                  <c:pt idx="405">
                    <c:v>190.00</c:v>
                  </c:pt>
                  <c:pt idx="406">
                    <c:v>100.00</c:v>
                  </c:pt>
                  <c:pt idx="407">
                    <c:v>100.00</c:v>
                  </c:pt>
                  <c:pt idx="408">
                    <c:v>240.00</c:v>
                  </c:pt>
                  <c:pt idx="409">
                    <c:v>140.00</c:v>
                  </c:pt>
                  <c:pt idx="410">
                    <c:v>200.00</c:v>
                  </c:pt>
                  <c:pt idx="411">
                    <c:v>300.00</c:v>
                  </c:pt>
                  <c:pt idx="412">
                    <c:v>500.00</c:v>
                  </c:pt>
                  <c:pt idx="413">
                    <c:v>100.00</c:v>
                  </c:pt>
                  <c:pt idx="414">
                    <c:v>400.00</c:v>
                  </c:pt>
                  <c:pt idx="415">
                    <c:v>500.00</c:v>
                  </c:pt>
                  <c:pt idx="416">
                    <c:v>457.79</c:v>
                  </c:pt>
                  <c:pt idx="417">
                    <c:v>8207.79</c:v>
                  </c:pt>
                  <c:pt idx="419">
                    <c:v>250.00</c:v>
                  </c:pt>
                  <c:pt idx="420">
                    <c:v>1350.00</c:v>
                  </c:pt>
                  <c:pt idx="421">
                    <c:v>700.00</c:v>
                  </c:pt>
                  <c:pt idx="422">
                    <c:v>200.00</c:v>
                  </c:pt>
                  <c:pt idx="423">
                    <c:v>500.00</c:v>
                  </c:pt>
                  <c:pt idx="424">
                    <c:v>250.00</c:v>
                  </c:pt>
                  <c:pt idx="425">
                    <c:v>250.00</c:v>
                  </c:pt>
                  <c:pt idx="426">
                    <c:v>500.00</c:v>
                  </c:pt>
                  <c:pt idx="427">
                    <c:v>200.00</c:v>
                  </c:pt>
                  <c:pt idx="428">
                    <c:v>300.00</c:v>
                  </c:pt>
                  <c:pt idx="429">
                    <c:v>200.00</c:v>
                  </c:pt>
                  <c:pt idx="430">
                    <c:v>800.00</c:v>
                  </c:pt>
                  <c:pt idx="431">
                    <c:v>5500.00</c:v>
                  </c:pt>
                  <c:pt idx="433">
                    <c:v>350.00</c:v>
                  </c:pt>
                  <c:pt idx="434">
                    <c:v>300.00</c:v>
                  </c:pt>
                  <c:pt idx="435">
                    <c:v>300.00</c:v>
                  </c:pt>
                  <c:pt idx="436">
                    <c:v>250.00</c:v>
                  </c:pt>
                  <c:pt idx="437">
                    <c:v>400.00</c:v>
                  </c:pt>
                  <c:pt idx="438">
                    <c:v>600.00</c:v>
                  </c:pt>
                  <c:pt idx="439">
                    <c:v>1000.00</c:v>
                  </c:pt>
                  <c:pt idx="440">
                    <c:v>400.00</c:v>
                  </c:pt>
                  <c:pt idx="441">
                    <c:v>300.00</c:v>
                  </c:pt>
                  <c:pt idx="442">
                    <c:v>300.00</c:v>
                  </c:pt>
                  <c:pt idx="443">
                    <c:v>4200.00</c:v>
                  </c:pt>
                  <c:pt idx="445">
                    <c:v>200.00</c:v>
                  </c:pt>
                  <c:pt idx="446">
                    <c:v>450.00</c:v>
                  </c:pt>
                  <c:pt idx="447">
                    <c:v>200.00</c:v>
                  </c:pt>
                  <c:pt idx="448">
                    <c:v>150.00</c:v>
                  </c:pt>
                  <c:pt idx="449">
                    <c:v>1000.00</c:v>
                  </c:pt>
                  <c:pt idx="450">
                    <c:v>800.00</c:v>
                  </c:pt>
                  <c:pt idx="451">
                    <c:v>670.00</c:v>
                  </c:pt>
                  <c:pt idx="452">
                    <c:v>240.00</c:v>
                  </c:pt>
                  <c:pt idx="453">
                    <c:v>100.00</c:v>
                  </c:pt>
                  <c:pt idx="454">
                    <c:v>100.00</c:v>
                  </c:pt>
                  <c:pt idx="455">
                    <c:v>130.00</c:v>
                  </c:pt>
                  <c:pt idx="456">
                    <c:v>810.00</c:v>
                  </c:pt>
                  <c:pt idx="457">
                    <c:v>200.00</c:v>
                  </c:pt>
                  <c:pt idx="458">
                    <c:v>1000.00</c:v>
                  </c:pt>
                  <c:pt idx="459">
                    <c:v>1000.00</c:v>
                  </c:pt>
                  <c:pt idx="460">
                    <c:v>7050.00</c:v>
                  </c:pt>
                  <c:pt idx="461">
                    <c:v>24957.79</c:v>
                  </c:pt>
                  <c:pt idx="464">
                    <c:v>2000.00</c:v>
                  </c:pt>
                  <c:pt idx="465">
                    <c:v>2000.00</c:v>
                  </c:pt>
                  <c:pt idx="466">
                    <c:v>600.00</c:v>
                  </c:pt>
                  <c:pt idx="467">
                    <c:v>600.00</c:v>
                  </c:pt>
                  <c:pt idx="468">
                    <c:v>950.00</c:v>
                  </c:pt>
                  <c:pt idx="469">
                    <c:v>550.00</c:v>
                  </c:pt>
                  <c:pt idx="470">
                    <c:v>450.00</c:v>
                  </c:pt>
                  <c:pt idx="471">
                    <c:v>950.00</c:v>
                  </c:pt>
                  <c:pt idx="472">
                    <c:v>575.00</c:v>
                  </c:pt>
                  <c:pt idx="473">
                    <c:v>375.00</c:v>
                  </c:pt>
                  <c:pt idx="474">
                    <c:v>400.00</c:v>
                  </c:pt>
                  <c:pt idx="475">
                    <c:v>600.00</c:v>
                  </c:pt>
                  <c:pt idx="476">
                    <c:v>800.00</c:v>
                  </c:pt>
                  <c:pt idx="477">
                    <c:v>100.00</c:v>
                  </c:pt>
                  <c:pt idx="478">
                    <c:v>150.00</c:v>
                  </c:pt>
                  <c:pt idx="479">
                    <c:v>150.00</c:v>
                  </c:pt>
                  <c:pt idx="480">
                    <c:v>750.00</c:v>
                  </c:pt>
                  <c:pt idx="481">
                    <c:v>750.00</c:v>
                  </c:pt>
                  <c:pt idx="482">
                    <c:v>12750.00</c:v>
                  </c:pt>
                  <c:pt idx="484">
                    <c:v>1350.00</c:v>
                  </c:pt>
                  <c:pt idx="485">
                    <c:v>950.00</c:v>
                  </c:pt>
                  <c:pt idx="486">
                    <c:v>1175.00</c:v>
                  </c:pt>
                  <c:pt idx="487">
                    <c:v>400.00</c:v>
                  </c:pt>
                  <c:pt idx="488">
                    <c:v>325.00</c:v>
                  </c:pt>
                  <c:pt idx="489">
                    <c:v>400.00</c:v>
                  </c:pt>
                  <c:pt idx="490">
                    <c:v>4600.00</c:v>
                  </c:pt>
                  <c:pt idx="491">
                    <c:v>17350.00</c:v>
                  </c:pt>
                  <c:pt idx="492">
                    <c:v>174207.79</c:v>
                  </c:pt>
                  <c:pt idx="493">
                    <c:v>349882.79</c:v>
                  </c:pt>
                  <c:pt idx="495">
                    <c:v>345490.00</c:v>
                  </c:pt>
                  <c:pt idx="497">
                    <c:v>4392.79</c:v>
                  </c:pt>
                  <c:pt idx="504">
                    <c:v>0.00</c:v>
                  </c:pt>
                  <c:pt idx="505">
                    <c:v>2.90</c:v>
                  </c:pt>
                  <c:pt idx="506">
                    <c:v>10.12</c:v>
                  </c:pt>
                  <c:pt idx="507">
                    <c:v>12.04</c:v>
                  </c:pt>
                  <c:pt idx="508">
                    <c:v>4.57</c:v>
                  </c:pt>
                  <c:pt idx="509">
                    <c:v>48.15</c:v>
                  </c:pt>
                  <c:pt idx="511">
                    <c:v>7.41</c:v>
                  </c:pt>
                  <c:pt idx="512">
                    <c:v>2.00</c:v>
                  </c:pt>
                  <c:pt idx="513">
                    <c:v>1.82</c:v>
                  </c:pt>
                  <c:pt idx="514">
                    <c:v>5.22</c:v>
                  </c:pt>
                  <c:pt idx="515">
                    <c:v>5.90</c:v>
                  </c:pt>
                  <c:pt idx="516">
                    <c:v>9.08</c:v>
                  </c:pt>
                  <c:pt idx="517">
                    <c:v>1.47</c:v>
                  </c:pt>
                  <c:pt idx="518">
                    <c:v>1.02</c:v>
                  </c:pt>
                  <c:pt idx="519">
                    <c:v>2.90</c:v>
                  </c:pt>
                  <c:pt idx="520">
                    <c:v>1.52</c:v>
                  </c:pt>
                  <c:pt idx="521">
                    <c:v>3.60</c:v>
                  </c:pt>
                  <c:pt idx="522">
                    <c:v>1.30</c:v>
                  </c:pt>
                  <c:pt idx="523">
                    <c:v>0.00</c:v>
                  </c:pt>
                  <c:pt idx="524">
                    <c:v>1.11</c:v>
                  </c:pt>
                  <c:pt idx="525">
                    <c:v>44.35</c:v>
                  </c:pt>
                  <c:pt idx="526">
                    <c:v>166.94</c:v>
                  </c:pt>
                  <c:pt idx="529">
                    <c:v>9.695</c:v>
                  </c:pt>
                  <c:pt idx="530">
                    <c:v>2.62</c:v>
                  </c:pt>
                  <c:pt idx="531">
                    <c:v>6.42</c:v>
                  </c:pt>
                  <c:pt idx="532">
                    <c:v>2.18</c:v>
                  </c:pt>
                  <c:pt idx="533">
                    <c:v>6.42</c:v>
                  </c:pt>
                  <c:pt idx="534">
                    <c:v>6.45</c:v>
                  </c:pt>
                  <c:pt idx="535">
                    <c:v>9.70</c:v>
                  </c:pt>
                  <c:pt idx="536">
                    <c:v>3.75</c:v>
                  </c:pt>
                  <c:pt idx="537">
                    <c:v>1.72</c:v>
                  </c:pt>
                  <c:pt idx="538">
                    <c:v>2.100</c:v>
                  </c:pt>
                  <c:pt idx="539">
                    <c:v>1.59</c:v>
                  </c:pt>
                  <c:pt idx="540">
                    <c:v>2.146</c:v>
                  </c:pt>
                  <c:pt idx="541">
                    <c:v>1.76</c:v>
                  </c:pt>
                  <c:pt idx="542">
                    <c:v>13.18</c:v>
                  </c:pt>
                  <c:pt idx="543">
                    <c:v>0.85</c:v>
                  </c:pt>
                  <c:pt idx="544">
                    <c:v>0.81</c:v>
                  </c:pt>
                  <c:pt idx="545">
                    <c:v>1.49</c:v>
                  </c:pt>
                  <c:pt idx="546">
                    <c:v>3.24</c:v>
                  </c:pt>
                  <c:pt idx="547">
                    <c:v>76.12</c:v>
                  </c:pt>
                  <c:pt idx="549">
                    <c:v>7.33</c:v>
                  </c:pt>
                  <c:pt idx="550">
                    <c:v>3.98</c:v>
                  </c:pt>
                  <c:pt idx="551">
                    <c:v>4.09</c:v>
                  </c:pt>
                  <c:pt idx="552">
                    <c:v>7.44</c:v>
                  </c:pt>
                  <c:pt idx="553">
                    <c:v>7.65</c:v>
                  </c:pt>
                  <c:pt idx="554">
                    <c:v>9.355</c:v>
                  </c:pt>
                  <c:pt idx="555">
                    <c:v>2.63</c:v>
                  </c:pt>
                  <c:pt idx="556">
                    <c:v>3.46</c:v>
                  </c:pt>
                  <c:pt idx="557">
                    <c:v>2.8</c:v>
                  </c:pt>
                  <c:pt idx="558">
                    <c:v>1.59</c:v>
                  </c:pt>
                  <c:pt idx="559">
                    <c:v>0.255</c:v>
                  </c:pt>
                  <c:pt idx="560">
                    <c:v>7.55</c:v>
                  </c:pt>
                  <c:pt idx="561">
                    <c:v>10.750</c:v>
                  </c:pt>
                  <c:pt idx="562">
                    <c:v>8.96</c:v>
                  </c:pt>
                  <c:pt idx="563">
                    <c:v>77.84</c:v>
                  </c:pt>
                  <c:pt idx="565">
                    <c:v>9.42</c:v>
                  </c:pt>
                  <c:pt idx="566">
                    <c:v>9.220</c:v>
                  </c:pt>
                  <c:pt idx="567">
                    <c:v>2.785</c:v>
                  </c:pt>
                  <c:pt idx="568">
                    <c:v>6.488</c:v>
                  </c:pt>
                  <c:pt idx="569">
                    <c:v>5.42</c:v>
                  </c:pt>
                  <c:pt idx="570">
                    <c:v>13.88</c:v>
                  </c:pt>
                  <c:pt idx="571">
                    <c:v>3.90</c:v>
                  </c:pt>
                  <c:pt idx="572">
                    <c:v>2.41</c:v>
                  </c:pt>
                  <c:pt idx="573">
                    <c:v>1.953</c:v>
                  </c:pt>
                  <c:pt idx="574">
                    <c:v>3.830</c:v>
                  </c:pt>
                  <c:pt idx="575">
                    <c:v>3.428</c:v>
                  </c:pt>
                  <c:pt idx="576">
                    <c:v>8.72</c:v>
                  </c:pt>
                  <c:pt idx="577">
                    <c:v>7.59</c:v>
                  </c:pt>
                  <c:pt idx="578">
                    <c:v>3.98</c:v>
                  </c:pt>
                  <c:pt idx="579">
                    <c:v>3.76</c:v>
                  </c:pt>
                  <c:pt idx="580">
                    <c:v>7.89</c:v>
                  </c:pt>
                  <c:pt idx="581">
                    <c:v>2.98</c:v>
                  </c:pt>
                  <c:pt idx="582">
                    <c:v>6.994</c:v>
                  </c:pt>
                  <c:pt idx="583">
                    <c:v>1.65</c:v>
                  </c:pt>
                  <c:pt idx="584">
                    <c:v>6.877</c:v>
                  </c:pt>
                  <c:pt idx="585">
                    <c:v>113.17</c:v>
                  </c:pt>
                  <c:pt idx="587">
                    <c:v>12.80</c:v>
                  </c:pt>
                  <c:pt idx="588">
                    <c:v>4.946</c:v>
                  </c:pt>
                  <c:pt idx="589">
                    <c:v>5.40</c:v>
                  </c:pt>
                  <c:pt idx="590">
                    <c:v>0.48</c:v>
                  </c:pt>
                  <c:pt idx="591">
                    <c:v>3.20</c:v>
                  </c:pt>
                  <c:pt idx="592">
                    <c:v>4.00</c:v>
                  </c:pt>
                  <c:pt idx="593">
                    <c:v>4.00</c:v>
                  </c:pt>
                  <c:pt idx="594">
                    <c:v>3.30</c:v>
                  </c:pt>
                  <c:pt idx="595">
                    <c:v>8.10</c:v>
                  </c:pt>
                  <c:pt idx="596">
                    <c:v>2.81</c:v>
                  </c:pt>
                  <c:pt idx="597">
                    <c:v>3.61</c:v>
                  </c:pt>
                  <c:pt idx="598">
                    <c:v>52.64</c:v>
                  </c:pt>
                  <c:pt idx="600">
                    <c:v>25.59</c:v>
                  </c:pt>
                  <c:pt idx="601">
                    <c:v>4.04</c:v>
                  </c:pt>
                  <c:pt idx="602">
                    <c:v>20.842</c:v>
                  </c:pt>
                  <c:pt idx="603">
                    <c:v>5.43</c:v>
                  </c:pt>
                  <c:pt idx="604">
                    <c:v>1.07</c:v>
                  </c:pt>
                  <c:pt idx="605">
                    <c:v>7.51</c:v>
                  </c:pt>
                  <c:pt idx="606">
                    <c:v>17.85</c:v>
                  </c:pt>
                  <c:pt idx="607">
                    <c:v>82.33</c:v>
                  </c:pt>
                  <c:pt idx="608">
                    <c:v>402.11</c:v>
                  </c:pt>
                  <c:pt idx="611">
                    <c:v>6.91</c:v>
                  </c:pt>
                  <c:pt idx="612">
                    <c:v>7.85</c:v>
                  </c:pt>
                  <c:pt idx="613">
                    <c:v>4.63</c:v>
                  </c:pt>
                  <c:pt idx="614">
                    <c:v>4.740</c:v>
                  </c:pt>
                  <c:pt idx="615">
                    <c:v>10.365</c:v>
                  </c:pt>
                  <c:pt idx="616">
                    <c:v>6.09</c:v>
                  </c:pt>
                  <c:pt idx="617">
                    <c:v>6.01</c:v>
                  </c:pt>
                  <c:pt idx="618">
                    <c:v>3.53</c:v>
                  </c:pt>
                  <c:pt idx="619">
                    <c:v>5.56</c:v>
                  </c:pt>
                  <c:pt idx="620">
                    <c:v>55.680</c:v>
                  </c:pt>
                  <c:pt idx="622">
                    <c:v>14.00</c:v>
                  </c:pt>
                  <c:pt idx="623">
                    <c:v>8.33</c:v>
                  </c:pt>
                  <c:pt idx="624">
                    <c:v>6.66</c:v>
                  </c:pt>
                  <c:pt idx="625">
                    <c:v>0.00</c:v>
                  </c:pt>
                  <c:pt idx="626">
                    <c:v>1.8000</c:v>
                  </c:pt>
                  <c:pt idx="630">
                    <c:v>5.56</c:v>
                  </c:pt>
                  <c:pt idx="631">
                    <c:v>6.38</c:v>
                  </c:pt>
                  <c:pt idx="632">
                    <c:v>14.84</c:v>
                  </c:pt>
                  <c:pt idx="633">
                    <c:v>3.67</c:v>
                  </c:pt>
                  <c:pt idx="634">
                    <c:v>4.04</c:v>
                  </c:pt>
                  <c:pt idx="635">
                    <c:v>5.72</c:v>
                  </c:pt>
                  <c:pt idx="636">
                    <c:v>71.000</c:v>
                  </c:pt>
                  <c:pt idx="638">
                    <c:v>6.48</c:v>
                  </c:pt>
                  <c:pt idx="639">
                    <c:v>1.93</c:v>
                  </c:pt>
                  <c:pt idx="640">
                    <c:v>1.97</c:v>
                  </c:pt>
                  <c:pt idx="641">
                    <c:v>5.55</c:v>
                  </c:pt>
                  <c:pt idx="642">
                    <c:v>0.00</c:v>
                  </c:pt>
                  <c:pt idx="643">
                    <c:v>11.79</c:v>
                  </c:pt>
                  <c:pt idx="644">
                    <c:v>4.75</c:v>
                  </c:pt>
                  <c:pt idx="645">
                    <c:v>1.42</c:v>
                  </c:pt>
                  <c:pt idx="646">
                    <c:v>7.78</c:v>
                  </c:pt>
                  <c:pt idx="647">
                    <c:v>4.04</c:v>
                  </c:pt>
                  <c:pt idx="648">
                    <c:v>2.00</c:v>
                  </c:pt>
                  <c:pt idx="649">
                    <c:v>5.61</c:v>
                  </c:pt>
                  <c:pt idx="650">
                    <c:v>6.70</c:v>
                  </c:pt>
                  <c:pt idx="651">
                    <c:v>4.80</c:v>
                  </c:pt>
                  <c:pt idx="652">
                    <c:v>64.81</c:v>
                  </c:pt>
                  <c:pt idx="654">
                    <c:v>9.07</c:v>
                  </c:pt>
                  <c:pt idx="655">
                    <c:v>6.85</c:v>
                  </c:pt>
                  <c:pt idx="656">
                    <c:v>3.00</c:v>
                  </c:pt>
                  <c:pt idx="657">
                    <c:v>2.89</c:v>
                  </c:pt>
                  <c:pt idx="658">
                    <c:v>3.07</c:v>
                  </c:pt>
                  <c:pt idx="659">
                    <c:v>10.57</c:v>
                  </c:pt>
                  <c:pt idx="660">
                    <c:v>0.00</c:v>
                  </c:pt>
                  <c:pt idx="661">
                    <c:v>6.33</c:v>
                  </c:pt>
                  <c:pt idx="662">
                    <c:v>4.90</c:v>
                  </c:pt>
                  <c:pt idx="663">
                    <c:v>3.00</c:v>
                  </c:pt>
                  <c:pt idx="664">
                    <c:v>9.40</c:v>
                  </c:pt>
                  <c:pt idx="665">
                    <c:v>11.25</c:v>
                  </c:pt>
                  <c:pt idx="666">
                    <c:v>7.24</c:v>
                  </c:pt>
                  <c:pt idx="667">
                    <c:v>16.52</c:v>
                  </c:pt>
                  <c:pt idx="668">
                    <c:v>17.70</c:v>
                  </c:pt>
                  <c:pt idx="669">
                    <c:v>6.33</c:v>
                  </c:pt>
                  <c:pt idx="670">
                    <c:v>4.51</c:v>
                  </c:pt>
                  <c:pt idx="671">
                    <c:v>2.15</c:v>
                  </c:pt>
                  <c:pt idx="672">
                    <c:v>124.8</c:v>
                  </c:pt>
                  <c:pt idx="673">
                    <c:v>316.25</c:v>
                  </c:pt>
                  <c:pt idx="674">
                    <c:v>1029.880</c:v>
                  </c:pt>
                  <c:pt idx="677">
                    <c:v>7.70</c:v>
                  </c:pt>
                  <c:pt idx="678">
                    <c:v>4.97</c:v>
                  </c:pt>
                  <c:pt idx="679">
                    <c:v>3.92</c:v>
                  </c:pt>
                  <c:pt idx="680">
                    <c:v>5.60</c:v>
                  </c:pt>
                  <c:pt idx="681">
                    <c:v>3.30</c:v>
                  </c:pt>
                  <c:pt idx="682">
                    <c:v>3.47</c:v>
                  </c:pt>
                  <c:pt idx="683">
                    <c:v>2.79</c:v>
                  </c:pt>
                  <c:pt idx="684">
                    <c:v>13.83</c:v>
                  </c:pt>
                  <c:pt idx="685">
                    <c:v>7.07</c:v>
                  </c:pt>
                  <c:pt idx="686">
                    <c:v>0.00</c:v>
                  </c:pt>
                  <c:pt idx="687">
                    <c:v>0.00</c:v>
                  </c:pt>
                  <c:pt idx="688">
                    <c:v>3.02</c:v>
                  </c:pt>
                  <c:pt idx="689">
                    <c:v>1.21</c:v>
                  </c:pt>
                  <c:pt idx="690">
                    <c:v>3.37</c:v>
                  </c:pt>
                  <c:pt idx="691">
                    <c:v>2.62</c:v>
                  </c:pt>
                  <c:pt idx="692">
                    <c:v>0.00</c:v>
                  </c:pt>
                  <c:pt idx="693">
                    <c:v>4.00</c:v>
                  </c:pt>
                  <c:pt idx="694">
                    <c:v>3.35</c:v>
                  </c:pt>
                  <c:pt idx="695">
                    <c:v>4.32</c:v>
                  </c:pt>
                  <c:pt idx="696">
                    <c:v>74.538</c:v>
                  </c:pt>
                  <c:pt idx="698">
                    <c:v>0.60</c:v>
                  </c:pt>
                  <c:pt idx="699">
                    <c:v>1.02</c:v>
                  </c:pt>
                  <c:pt idx="700">
                    <c:v>4.29</c:v>
                  </c:pt>
                  <c:pt idx="701">
                    <c:v>10.42</c:v>
                  </c:pt>
                  <c:pt idx="702">
                    <c:v>7.02</c:v>
                  </c:pt>
                  <c:pt idx="703">
                    <c:v>7.56</c:v>
                  </c:pt>
                  <c:pt idx="704">
                    <c:v>11.08</c:v>
                  </c:pt>
                  <c:pt idx="705">
                    <c:v>4.78</c:v>
                  </c:pt>
                  <c:pt idx="706">
                    <c:v>4.37</c:v>
                  </c:pt>
                  <c:pt idx="707">
                    <c:v>6.75</c:v>
                  </c:pt>
                  <c:pt idx="708">
                    <c:v>8.80</c:v>
                  </c:pt>
                  <c:pt idx="709">
                    <c:v>10.97</c:v>
                  </c:pt>
                  <c:pt idx="710">
                    <c:v>5.26</c:v>
                  </c:pt>
                  <c:pt idx="711">
                    <c:v>3.88</c:v>
                  </c:pt>
                  <c:pt idx="712">
                    <c:v>4.00</c:v>
                  </c:pt>
                  <c:pt idx="713">
                    <c:v>10.50</c:v>
                  </c:pt>
                  <c:pt idx="714">
                    <c:v>101.30</c:v>
                  </c:pt>
                  <c:pt idx="716">
                    <c:v>7.00</c:v>
                  </c:pt>
                  <c:pt idx="717">
                    <c:v>4.90</c:v>
                  </c:pt>
                  <c:pt idx="718">
                    <c:v>8.45</c:v>
                  </c:pt>
                  <c:pt idx="719">
                    <c:v>0.415</c:v>
                  </c:pt>
                  <c:pt idx="720">
                    <c:v>14.00</c:v>
                  </c:pt>
                  <c:pt idx="721">
                    <c:v>1.26</c:v>
                  </c:pt>
                  <c:pt idx="722">
                    <c:v>6.85</c:v>
                  </c:pt>
                  <c:pt idx="723">
                    <c:v>6.65</c:v>
                  </c:pt>
                  <c:pt idx="724">
                    <c:v>7.25</c:v>
                  </c:pt>
                  <c:pt idx="725">
                    <c:v>56.78</c:v>
                  </c:pt>
                  <c:pt idx="727">
                    <c:v>11.20</c:v>
                  </c:pt>
                  <c:pt idx="728">
                    <c:v>9.85</c:v>
                  </c:pt>
                  <c:pt idx="729">
                    <c:v>8.20</c:v>
                  </c:pt>
                  <c:pt idx="730">
                    <c:v>8.50</c:v>
                  </c:pt>
                  <c:pt idx="731">
                    <c:v>1.40</c:v>
                  </c:pt>
                  <c:pt idx="732">
                    <c:v>1.50</c:v>
                  </c:pt>
                  <c:pt idx="733">
                    <c:v>9.16</c:v>
                  </c:pt>
                  <c:pt idx="734">
                    <c:v>49.81</c:v>
                  </c:pt>
                  <c:pt idx="736">
                    <c:v>17.230</c:v>
                  </c:pt>
                  <c:pt idx="737">
                    <c:v>5.22</c:v>
                  </c:pt>
                  <c:pt idx="738">
                    <c:v>4.50</c:v>
                  </c:pt>
                  <c:pt idx="739">
                    <c:v>3.74</c:v>
                  </c:pt>
                  <c:pt idx="740">
                    <c:v>12.50</c:v>
                  </c:pt>
                  <c:pt idx="741">
                    <c:v>12.02</c:v>
                  </c:pt>
                  <c:pt idx="742">
                    <c:v>5.00</c:v>
                  </c:pt>
                  <c:pt idx="743">
                    <c:v>4.62</c:v>
                  </c:pt>
                  <c:pt idx="744">
                    <c:v>4.40</c:v>
                  </c:pt>
                  <c:pt idx="745">
                    <c:v>5.09</c:v>
                  </c:pt>
                  <c:pt idx="746">
                    <c:v>8.95</c:v>
                  </c:pt>
                  <c:pt idx="747">
                    <c:v>9.56</c:v>
                  </c:pt>
                  <c:pt idx="748">
                    <c:v>7.00</c:v>
                  </c:pt>
                  <c:pt idx="749">
                    <c:v>3.20</c:v>
                  </c:pt>
                  <c:pt idx="750">
                    <c:v>5.36</c:v>
                  </c:pt>
                  <c:pt idx="751">
                    <c:v>2.10</c:v>
                  </c:pt>
                  <c:pt idx="752">
                    <c:v>110.49</c:v>
                  </c:pt>
                  <c:pt idx="753">
                    <c:v>392.913</c:v>
                  </c:pt>
                  <c:pt idx="756">
                    <c:v>1.428</c:v>
                  </c:pt>
                  <c:pt idx="757">
                    <c:v>0.800</c:v>
                  </c:pt>
                  <c:pt idx="758">
                    <c:v>1.870</c:v>
                  </c:pt>
                  <c:pt idx="759">
                    <c:v>3.160</c:v>
                  </c:pt>
                  <c:pt idx="760">
                    <c:v>6.040</c:v>
                  </c:pt>
                  <c:pt idx="761">
                    <c:v>6.700</c:v>
                  </c:pt>
                  <c:pt idx="762">
                    <c:v>5.370</c:v>
                  </c:pt>
                  <c:pt idx="763">
                    <c:v>5.485</c:v>
                  </c:pt>
                  <c:pt idx="764">
                    <c:v>1.830</c:v>
                  </c:pt>
                  <c:pt idx="765">
                    <c:v>4.830</c:v>
                  </c:pt>
                  <c:pt idx="766">
                    <c:v>5.150</c:v>
                  </c:pt>
                  <c:pt idx="767">
                    <c:v>4.189</c:v>
                  </c:pt>
                  <c:pt idx="768">
                    <c:v>5.136</c:v>
                  </c:pt>
                  <c:pt idx="769">
                    <c:v>9.441</c:v>
                  </c:pt>
                  <c:pt idx="770">
                    <c:v>61.43</c:v>
                  </c:pt>
                  <c:pt idx="772">
                    <c:v>7.08</c:v>
                  </c:pt>
                  <c:pt idx="773">
                    <c:v>10.21</c:v>
                  </c:pt>
                  <c:pt idx="774">
                    <c:v>9.30</c:v>
                  </c:pt>
                  <c:pt idx="775">
                    <c:v>3.03</c:v>
                  </c:pt>
                  <c:pt idx="776">
                    <c:v>1.46</c:v>
                  </c:pt>
                  <c:pt idx="777">
                    <c:v>2.02</c:v>
                  </c:pt>
                  <c:pt idx="778">
                    <c:v>2.02</c:v>
                  </c:pt>
                  <c:pt idx="779">
                    <c:v>5.18</c:v>
                  </c:pt>
                  <c:pt idx="780">
                    <c:v>1.97</c:v>
                  </c:pt>
                  <c:pt idx="781">
                    <c:v>0.90</c:v>
                  </c:pt>
                  <c:pt idx="782">
                    <c:v>1.80</c:v>
                  </c:pt>
                  <c:pt idx="783">
                    <c:v>2.30</c:v>
                  </c:pt>
                  <c:pt idx="784">
                    <c:v>5.15</c:v>
                  </c:pt>
                  <c:pt idx="785">
                    <c:v>1.78</c:v>
                  </c:pt>
                  <c:pt idx="786">
                    <c:v>2.82</c:v>
                  </c:pt>
                  <c:pt idx="787">
                    <c:v>0.85</c:v>
                  </c:pt>
                  <c:pt idx="788">
                    <c:v>3.72</c:v>
                  </c:pt>
                  <c:pt idx="789">
                    <c:v>1.83</c:v>
                  </c:pt>
                  <c:pt idx="790">
                    <c:v>0.00</c:v>
                  </c:pt>
                  <c:pt idx="791">
                    <c:v>1.83</c:v>
                  </c:pt>
                  <c:pt idx="792">
                    <c:v>5.74</c:v>
                  </c:pt>
                  <c:pt idx="793">
                    <c:v>6.75</c:v>
                  </c:pt>
                  <c:pt idx="794">
                    <c:v>4.28</c:v>
                  </c:pt>
                  <c:pt idx="795">
                    <c:v>82.02</c:v>
                  </c:pt>
                  <c:pt idx="796">
                    <c:v>143.45</c:v>
                  </c:pt>
                  <c:pt idx="799">
                    <c:v>3.25</c:v>
                  </c:pt>
                  <c:pt idx="800">
                    <c:v>2.40</c:v>
                  </c:pt>
                  <c:pt idx="801">
                    <c:v>3.77</c:v>
                  </c:pt>
                  <c:pt idx="802">
                    <c:v>7.41</c:v>
                  </c:pt>
                  <c:pt idx="803">
                    <c:v>8.50</c:v>
                  </c:pt>
                  <c:pt idx="804">
                    <c:v>1.87</c:v>
                  </c:pt>
                  <c:pt idx="805">
                    <c:v>6.56</c:v>
                  </c:pt>
                  <c:pt idx="806">
                    <c:v>1.85</c:v>
                  </c:pt>
                  <c:pt idx="807">
                    <c:v>1.118</c:v>
                  </c:pt>
                  <c:pt idx="808">
                    <c:v>6.347</c:v>
                  </c:pt>
                  <c:pt idx="809">
                    <c:v>3.96</c:v>
                  </c:pt>
                  <c:pt idx="810">
                    <c:v>1.20</c:v>
                  </c:pt>
                  <c:pt idx="811">
                    <c:v>0.94</c:v>
                  </c:pt>
                  <c:pt idx="812">
                    <c:v>5.08</c:v>
                  </c:pt>
                  <c:pt idx="813">
                    <c:v>7.653</c:v>
                  </c:pt>
                  <c:pt idx="814">
                    <c:v>0.70</c:v>
                  </c:pt>
                  <c:pt idx="815">
                    <c:v>2.69</c:v>
                  </c:pt>
                  <c:pt idx="816">
                    <c:v>4.69</c:v>
                  </c:pt>
                  <c:pt idx="817">
                    <c:v>4.90</c:v>
                  </c:pt>
                  <c:pt idx="818">
                    <c:v>4.60</c:v>
                  </c:pt>
                  <c:pt idx="819">
                    <c:v>5.10</c:v>
                  </c:pt>
                  <c:pt idx="820">
                    <c:v>1.96</c:v>
                  </c:pt>
                  <c:pt idx="821">
                    <c:v>7.15</c:v>
                  </c:pt>
                  <c:pt idx="822">
                    <c:v>1.62</c:v>
                  </c:pt>
                  <c:pt idx="824">
                    <c:v>95.32</c:v>
                  </c:pt>
                  <c:pt idx="826">
                    <c:v>2.00</c:v>
                  </c:pt>
                  <c:pt idx="827">
                    <c:v>7.97</c:v>
                  </c:pt>
                  <c:pt idx="828">
                    <c:v>4.05</c:v>
                  </c:pt>
                  <c:pt idx="829">
                    <c:v>6.00</c:v>
                  </c:pt>
                  <c:pt idx="830">
                    <c:v>12.00</c:v>
                  </c:pt>
                  <c:pt idx="831">
                    <c:v>32.02</c:v>
                  </c:pt>
                  <c:pt idx="833">
                    <c:v>12.240</c:v>
                  </c:pt>
                  <c:pt idx="834">
                    <c:v>2.620</c:v>
                  </c:pt>
                  <c:pt idx="835">
                    <c:v>8.86</c:v>
                  </c:pt>
                  <c:pt idx="836">
                    <c:v>23.72</c:v>
                  </c:pt>
                  <c:pt idx="838">
                    <c:v>2.26</c:v>
                  </c:pt>
                  <c:pt idx="839">
                    <c:v>0.00</c:v>
                  </c:pt>
                  <c:pt idx="840">
                    <c:v>1.125</c:v>
                  </c:pt>
                  <c:pt idx="841">
                    <c:v>0.63</c:v>
                  </c:pt>
                  <c:pt idx="842">
                    <c:v>7.73</c:v>
                  </c:pt>
                  <c:pt idx="843">
                    <c:v>3.78</c:v>
                  </c:pt>
                  <c:pt idx="844">
                    <c:v>1.32</c:v>
                  </c:pt>
                  <c:pt idx="845">
                    <c:v>1.35</c:v>
                  </c:pt>
                  <c:pt idx="846">
                    <c:v>2.19</c:v>
                  </c:pt>
                  <c:pt idx="847">
                    <c:v>2.01</c:v>
                  </c:pt>
                  <c:pt idx="848">
                    <c:v>0.73</c:v>
                  </c:pt>
                  <c:pt idx="849">
                    <c:v>1.45</c:v>
                  </c:pt>
                  <c:pt idx="850">
                    <c:v>4.67</c:v>
                  </c:pt>
                  <c:pt idx="851">
                    <c:v>12.46</c:v>
                  </c:pt>
                  <c:pt idx="852">
                    <c:v>4.44</c:v>
                  </c:pt>
                  <c:pt idx="853">
                    <c:v>8.40</c:v>
                  </c:pt>
                  <c:pt idx="854">
                    <c:v>7.57</c:v>
                  </c:pt>
                  <c:pt idx="855">
                    <c:v>12.60</c:v>
                  </c:pt>
                  <c:pt idx="856">
                    <c:v>74.701</c:v>
                  </c:pt>
                  <c:pt idx="858">
                    <c:v>12.25</c:v>
                  </c:pt>
                  <c:pt idx="859">
                    <c:v>8.32</c:v>
                  </c:pt>
                  <c:pt idx="860">
                    <c:v>3.33</c:v>
                  </c:pt>
                  <c:pt idx="861">
                    <c:v>2.83</c:v>
                  </c:pt>
                  <c:pt idx="862">
                    <c:v>3.53</c:v>
                  </c:pt>
                  <c:pt idx="863">
                    <c:v>4.65</c:v>
                  </c:pt>
                  <c:pt idx="864">
                    <c:v>1.38</c:v>
                  </c:pt>
                  <c:pt idx="865">
                    <c:v>36.288</c:v>
                  </c:pt>
                  <c:pt idx="867">
                    <c:v>8.90</c:v>
                  </c:pt>
                  <c:pt idx="868">
                    <c:v>8.23</c:v>
                  </c:pt>
                  <c:pt idx="869">
                    <c:v>5.65</c:v>
                  </c:pt>
                  <c:pt idx="870">
                    <c:v>8.48</c:v>
                  </c:pt>
                  <c:pt idx="871">
                    <c:v>5.05</c:v>
                  </c:pt>
                  <c:pt idx="872">
                    <c:v>4.20</c:v>
                  </c:pt>
                  <c:pt idx="873">
                    <c:v>3.90</c:v>
                  </c:pt>
                  <c:pt idx="874">
                    <c:v>3.69</c:v>
                  </c:pt>
                  <c:pt idx="875">
                    <c:v>48.09</c:v>
                  </c:pt>
                  <c:pt idx="877">
                    <c:v>6.615</c:v>
                  </c:pt>
                  <c:pt idx="878">
                    <c:v>1.87</c:v>
                  </c:pt>
                  <c:pt idx="879">
                    <c:v>3.40</c:v>
                  </c:pt>
                  <c:pt idx="880">
                    <c:v>1.60</c:v>
                  </c:pt>
                  <c:pt idx="881">
                    <c:v>1.19</c:v>
                  </c:pt>
                  <c:pt idx="882">
                    <c:v>6.76</c:v>
                  </c:pt>
                  <c:pt idx="883">
                    <c:v>6.55</c:v>
                  </c:pt>
                  <c:pt idx="884">
                    <c:v>5.84</c:v>
                  </c:pt>
                  <c:pt idx="885">
                    <c:v>5.35</c:v>
                  </c:pt>
                  <c:pt idx="886">
                    <c:v>2.11</c:v>
                  </c:pt>
                  <c:pt idx="887">
                    <c:v>7.60</c:v>
                  </c:pt>
                  <c:pt idx="888">
                    <c:v>10.12</c:v>
                  </c:pt>
                  <c:pt idx="889">
                    <c:v>58.99</c:v>
                  </c:pt>
                  <c:pt idx="890">
                    <c:v>369.12</c:v>
                  </c:pt>
                  <c:pt idx="893">
                    <c:v>5.75</c:v>
                  </c:pt>
                  <c:pt idx="894">
                    <c:v>2.66</c:v>
                  </c:pt>
                  <c:pt idx="895">
                    <c:v>1.55</c:v>
                  </c:pt>
                  <c:pt idx="896">
                    <c:v>2.46</c:v>
                  </c:pt>
                  <c:pt idx="897">
                    <c:v>1.167</c:v>
                  </c:pt>
                  <c:pt idx="898">
                    <c:v>1.72</c:v>
                  </c:pt>
                  <c:pt idx="899">
                    <c:v>1.28</c:v>
                  </c:pt>
                  <c:pt idx="900">
                    <c:v>4.04</c:v>
                  </c:pt>
                  <c:pt idx="901">
                    <c:v>4.25</c:v>
                  </c:pt>
                  <c:pt idx="902">
                    <c:v>2.655</c:v>
                  </c:pt>
                  <c:pt idx="903">
                    <c:v>2.512</c:v>
                  </c:pt>
                  <c:pt idx="904">
                    <c:v>3.458</c:v>
                  </c:pt>
                  <c:pt idx="905">
                    <c:v>3.13</c:v>
                  </c:pt>
                  <c:pt idx="906">
                    <c:v>2.42</c:v>
                  </c:pt>
                  <c:pt idx="907">
                    <c:v>3.60</c:v>
                  </c:pt>
                  <c:pt idx="908">
                    <c:v>1.04</c:v>
                  </c:pt>
                  <c:pt idx="909">
                    <c:v>1.95</c:v>
                  </c:pt>
                  <c:pt idx="910">
                    <c:v>0.70</c:v>
                  </c:pt>
                  <c:pt idx="911">
                    <c:v>0.774</c:v>
                  </c:pt>
                  <c:pt idx="912">
                    <c:v>3.03</c:v>
                  </c:pt>
                  <c:pt idx="913">
                    <c:v>1.344</c:v>
                  </c:pt>
                  <c:pt idx="914">
                    <c:v>1.635</c:v>
                  </c:pt>
                  <c:pt idx="915">
                    <c:v>4.500</c:v>
                  </c:pt>
                  <c:pt idx="916">
                    <c:v>4.20</c:v>
                  </c:pt>
                  <c:pt idx="917">
                    <c:v>1.29</c:v>
                  </c:pt>
                  <c:pt idx="918">
                    <c:v>3.190</c:v>
                  </c:pt>
                  <c:pt idx="919">
                    <c:v>2.03</c:v>
                  </c:pt>
                  <c:pt idx="920">
                    <c:v>0.50</c:v>
                  </c:pt>
                  <c:pt idx="921">
                    <c:v>68.83</c:v>
                  </c:pt>
                  <c:pt idx="923">
                    <c:v>2.41</c:v>
                  </c:pt>
                  <c:pt idx="924">
                    <c:v>9.33</c:v>
                  </c:pt>
                  <c:pt idx="925">
                    <c:v>4.15</c:v>
                  </c:pt>
                  <c:pt idx="926">
                    <c:v>1.55</c:v>
                  </c:pt>
                  <c:pt idx="927">
                    <c:v>4.13</c:v>
                  </c:pt>
                  <c:pt idx="928">
                    <c:v>2.13</c:v>
                  </c:pt>
                  <c:pt idx="929">
                    <c:v>1.53</c:v>
                  </c:pt>
                  <c:pt idx="930">
                    <c:v>1.35</c:v>
                  </c:pt>
                  <c:pt idx="931">
                    <c:v>0.80</c:v>
                  </c:pt>
                  <c:pt idx="932">
                    <c:v>6.50</c:v>
                  </c:pt>
                  <c:pt idx="933">
                    <c:v>0.75</c:v>
                  </c:pt>
                  <c:pt idx="934">
                    <c:v>5.98</c:v>
                  </c:pt>
                  <c:pt idx="935">
                    <c:v>40.600</c:v>
                  </c:pt>
                  <c:pt idx="937">
                    <c:v>2.43</c:v>
                  </c:pt>
                  <c:pt idx="938">
                    <c:v>1.82</c:v>
                  </c:pt>
                  <c:pt idx="939">
                    <c:v>1.85</c:v>
                  </c:pt>
                  <c:pt idx="940">
                    <c:v>1.88</c:v>
                  </c:pt>
                  <c:pt idx="941">
                    <c:v>2.70</c:v>
                  </c:pt>
                  <c:pt idx="942">
                    <c:v>3.80</c:v>
                  </c:pt>
                  <c:pt idx="943">
                    <c:v>6.20</c:v>
                  </c:pt>
                  <c:pt idx="944">
                    <c:v>2.70</c:v>
                  </c:pt>
                  <c:pt idx="945">
                    <c:v>2.28</c:v>
                  </c:pt>
                  <c:pt idx="946">
                    <c:v>2.10</c:v>
                  </c:pt>
                  <c:pt idx="947">
                    <c:v>27.75</c:v>
                  </c:pt>
                  <c:pt idx="949">
                    <c:v>1.64</c:v>
                  </c:pt>
                  <c:pt idx="950">
                    <c:v>4.32</c:v>
                  </c:pt>
                  <c:pt idx="951">
                    <c:v>1.06</c:v>
                  </c:pt>
                  <c:pt idx="952">
                    <c:v>0.98</c:v>
                  </c:pt>
                  <c:pt idx="953">
                    <c:v>3.49</c:v>
                  </c:pt>
                  <c:pt idx="954">
                    <c:v>6.06</c:v>
                  </c:pt>
                  <c:pt idx="955">
                    <c:v>5.14</c:v>
                  </c:pt>
                  <c:pt idx="956">
                    <c:v>2.10</c:v>
                  </c:pt>
                  <c:pt idx="957">
                    <c:v>0.55</c:v>
                  </c:pt>
                  <c:pt idx="958">
                    <c:v>0.87</c:v>
                  </c:pt>
                  <c:pt idx="959">
                    <c:v>0.97</c:v>
                  </c:pt>
                  <c:pt idx="960">
                    <c:v>5.44</c:v>
                  </c:pt>
                  <c:pt idx="961">
                    <c:v>1.54</c:v>
                  </c:pt>
                  <c:pt idx="962">
                    <c:v>6.00</c:v>
                  </c:pt>
                  <c:pt idx="963">
                    <c:v>6.60</c:v>
                  </c:pt>
                  <c:pt idx="964">
                    <c:v>46.74</c:v>
                  </c:pt>
                  <c:pt idx="965">
                    <c:v>183.919</c:v>
                  </c:pt>
                  <c:pt idx="968">
                    <c:v>12.24</c:v>
                  </c:pt>
                  <c:pt idx="969">
                    <c:v>16.86</c:v>
                  </c:pt>
                  <c:pt idx="970">
                    <c:v>5.040</c:v>
                  </c:pt>
                  <c:pt idx="971">
                    <c:v>5.43</c:v>
                  </c:pt>
                  <c:pt idx="972">
                    <c:v>9.47</c:v>
                  </c:pt>
                  <c:pt idx="973">
                    <c:v>5.54</c:v>
                  </c:pt>
                  <c:pt idx="974">
                    <c:v>3.81</c:v>
                  </c:pt>
                  <c:pt idx="975">
                    <c:v>7.04</c:v>
                  </c:pt>
                  <c:pt idx="976">
                    <c:v>3.71</c:v>
                  </c:pt>
                  <c:pt idx="977">
                    <c:v>2.55</c:v>
                  </c:pt>
                  <c:pt idx="978">
                    <c:v>2.40</c:v>
                  </c:pt>
                  <c:pt idx="979">
                    <c:v>4.00</c:v>
                  </c:pt>
                  <c:pt idx="980">
                    <c:v>5.67</c:v>
                  </c:pt>
                  <c:pt idx="981">
                    <c:v>0.93</c:v>
                  </c:pt>
                  <c:pt idx="982">
                    <c:v>1.50</c:v>
                  </c:pt>
                  <c:pt idx="983">
                    <c:v>1.30</c:v>
                  </c:pt>
                  <c:pt idx="984">
                    <c:v>5.62</c:v>
                  </c:pt>
                  <c:pt idx="985">
                    <c:v>5.87</c:v>
                  </c:pt>
                  <c:pt idx="986">
                    <c:v>98.97</c:v>
                  </c:pt>
                  <c:pt idx="988">
                    <c:v>17.35</c:v>
                  </c:pt>
                  <c:pt idx="989">
                    <c:v>6.12</c:v>
                  </c:pt>
                  <c:pt idx="990">
                    <c:v>16.77</c:v>
                  </c:pt>
                  <c:pt idx="991">
                    <c:v>4.50</c:v>
                  </c:pt>
                  <c:pt idx="992">
                    <c:v>3.34</c:v>
                  </c:pt>
                  <c:pt idx="993">
                    <c:v>3.31</c:v>
                  </c:pt>
                  <c:pt idx="994">
                    <c:v>51.39</c:v>
                  </c:pt>
                  <c:pt idx="995">
                    <c:v>150.362</c:v>
                  </c:pt>
                  <c:pt idx="996">
                    <c:v>1239.767</c:v>
                  </c:pt>
                  <c:pt idx="997">
                    <c:v>2269.647</c:v>
                  </c:pt>
                  <c:pt idx="999">
                    <c:v>49.41</c:v>
                  </c:pt>
                  <c:pt idx="1003">
                    <c:v>49.411</c:v>
                  </c:pt>
                </c:lvl>
                <c:lvl>
                  <c:pt idx="0">
                    <c:v>313/21-22</c:v>
                  </c:pt>
                  <c:pt idx="1">
                    <c:v>333/21-22</c:v>
                  </c:pt>
                  <c:pt idx="2">
                    <c:v>345/21-22</c:v>
                  </c:pt>
                  <c:pt idx="3">
                    <c:v>223/21-22</c:v>
                  </c:pt>
                  <c:pt idx="4">
                    <c:v>224/21-22</c:v>
                  </c:pt>
                  <c:pt idx="7">
                    <c:v>225/21-22</c:v>
                  </c:pt>
                  <c:pt idx="8">
                    <c:v>226/21-22</c:v>
                  </c:pt>
                  <c:pt idx="9">
                    <c:v>227/21-22</c:v>
                  </c:pt>
                  <c:pt idx="10">
                    <c:v>207/21-22</c:v>
                  </c:pt>
                  <c:pt idx="11">
                    <c:v>199/21-22</c:v>
                  </c:pt>
                  <c:pt idx="12">
                    <c:v>101/21-22</c:v>
                  </c:pt>
                  <c:pt idx="13">
                    <c:v>131/21-22</c:v>
                  </c:pt>
                  <c:pt idx="14">
                    <c:v>141/21-22</c:v>
                  </c:pt>
                  <c:pt idx="15">
                    <c:v>151/21-22</c:v>
                  </c:pt>
                  <c:pt idx="16">
                    <c:v>161/21-22</c:v>
                  </c:pt>
                  <c:pt idx="17">
                    <c:v>212/21-22</c:v>
                  </c:pt>
                  <c:pt idx="18">
                    <c:v>242/21-22</c:v>
                  </c:pt>
                  <c:pt idx="19">
                    <c:v>272/21-22</c:v>
                  </c:pt>
                  <c:pt idx="20">
                    <c:v>228/21-22</c:v>
                  </c:pt>
                  <c:pt idx="25">
                    <c:v>39</c:v>
                  </c:pt>
                  <c:pt idx="26">
                    <c:v>40</c:v>
                  </c:pt>
                  <c:pt idx="27">
                    <c:v>41</c:v>
                  </c:pt>
                  <c:pt idx="28">
                    <c:v>42</c:v>
                  </c:pt>
                  <c:pt idx="29">
                    <c:v>43</c:v>
                  </c:pt>
                  <c:pt idx="30">
                    <c:v>48</c:v>
                  </c:pt>
                  <c:pt idx="31">
                    <c:v>49</c:v>
                  </c:pt>
                  <c:pt idx="32">
                    <c:v>58</c:v>
                  </c:pt>
                  <c:pt idx="33">
                    <c:v>71</c:v>
                  </c:pt>
                  <c:pt idx="34">
                    <c:v>73</c:v>
                  </c:pt>
                  <c:pt idx="35">
                    <c:v>74</c:v>
                  </c:pt>
                  <c:pt idx="36">
                    <c:v>75</c:v>
                  </c:pt>
                  <c:pt idx="37">
                    <c:v>76</c:v>
                  </c:pt>
                  <c:pt idx="38">
                    <c:v>78</c:v>
                  </c:pt>
                  <c:pt idx="39">
                    <c:v>79</c:v>
                  </c:pt>
                  <c:pt idx="40">
                    <c:v>80</c:v>
                  </c:pt>
                  <c:pt idx="41">
                    <c:v>86</c:v>
                  </c:pt>
                  <c:pt idx="42">
                    <c:v>87</c:v>
                  </c:pt>
                  <c:pt idx="45">
                    <c:v>89</c:v>
                  </c:pt>
                  <c:pt idx="46">
                    <c:v>109</c:v>
                  </c:pt>
                  <c:pt idx="47">
                    <c:v>116</c:v>
                  </c:pt>
                  <c:pt idx="48">
                    <c:v>117</c:v>
                  </c:pt>
                  <c:pt idx="49">
                    <c:v>118</c:v>
                  </c:pt>
                  <c:pt idx="50">
                    <c:v>119</c:v>
                  </c:pt>
                  <c:pt idx="51">
                    <c:v>120</c:v>
                  </c:pt>
                  <c:pt idx="52">
                    <c:v>121</c:v>
                  </c:pt>
                  <c:pt idx="53">
                    <c:v>124</c:v>
                  </c:pt>
                  <c:pt idx="54">
                    <c:v>125</c:v>
                  </c:pt>
                  <c:pt idx="55">
                    <c:v>126</c:v>
                  </c:pt>
                  <c:pt idx="56">
                    <c:v>122</c:v>
                  </c:pt>
                  <c:pt idx="57">
                    <c:v>139</c:v>
                  </c:pt>
                  <c:pt idx="58">
                    <c:v>158</c:v>
                  </c:pt>
                  <c:pt idx="61">
                    <c:v>159</c:v>
                  </c:pt>
                  <c:pt idx="62">
                    <c:v>169</c:v>
                  </c:pt>
                  <c:pt idx="63">
                    <c:v>160</c:v>
                  </c:pt>
                  <c:pt idx="64">
                    <c:v>170</c:v>
                  </c:pt>
                  <c:pt idx="65">
                    <c:v>172</c:v>
                  </c:pt>
                  <c:pt idx="66">
                    <c:v>173</c:v>
                  </c:pt>
                  <c:pt idx="67">
                    <c:v>174</c:v>
                  </c:pt>
                  <c:pt idx="68">
                    <c:v>175</c:v>
                  </c:pt>
                  <c:pt idx="69">
                    <c:v>176</c:v>
                  </c:pt>
                  <c:pt idx="70">
                    <c:v>177</c:v>
                  </c:pt>
                  <c:pt idx="71">
                    <c:v>178</c:v>
                  </c:pt>
                  <c:pt idx="72">
                    <c:v>179</c:v>
                  </c:pt>
                  <c:pt idx="73">
                    <c:v>182</c:v>
                  </c:pt>
                  <c:pt idx="74">
                    <c:v>183</c:v>
                  </c:pt>
                  <c:pt idx="75">
                    <c:v>184</c:v>
                  </c:pt>
                  <c:pt idx="76">
                    <c:v>185</c:v>
                  </c:pt>
                  <c:pt idx="77">
                    <c:v>186</c:v>
                  </c:pt>
                  <c:pt idx="78">
                    <c:v>187</c:v>
                  </c:pt>
                  <c:pt idx="79">
                    <c:v>188</c:v>
                  </c:pt>
                  <c:pt idx="80">
                    <c:v>189</c:v>
                  </c:pt>
                  <c:pt idx="83">
                    <c:v>191</c:v>
                  </c:pt>
                  <c:pt idx="84">
                    <c:v>192</c:v>
                  </c:pt>
                  <c:pt idx="85">
                    <c:v>193</c:v>
                  </c:pt>
                  <c:pt idx="86">
                    <c:v>194</c:v>
                  </c:pt>
                  <c:pt idx="87">
                    <c:v>195</c:v>
                  </c:pt>
                  <c:pt idx="88">
                    <c:v>196</c:v>
                  </c:pt>
                  <c:pt idx="90">
                    <c:v>197</c:v>
                  </c:pt>
                  <c:pt idx="91">
                    <c:v>198</c:v>
                  </c:pt>
                  <c:pt idx="92">
                    <c:v>201</c:v>
                  </c:pt>
                  <c:pt idx="93">
                    <c:v>202</c:v>
                  </c:pt>
                  <c:pt idx="96">
                    <c:v>1</c:v>
                  </c:pt>
                  <c:pt idx="97">
                    <c:v>2</c:v>
                  </c:pt>
                  <c:pt idx="98">
                    <c:v>3</c:v>
                  </c:pt>
                  <c:pt idx="99">
                    <c:v>4</c:v>
                  </c:pt>
                  <c:pt idx="100">
                    <c:v>5</c:v>
                  </c:pt>
                  <c:pt idx="101">
                    <c:v>6</c:v>
                  </c:pt>
                  <c:pt idx="102">
                    <c:v>7</c:v>
                  </c:pt>
                  <c:pt idx="107">
                    <c:v>203</c:v>
                  </c:pt>
                  <c:pt idx="108">
                    <c:v>204</c:v>
                  </c:pt>
                  <c:pt idx="109">
                    <c:v>205</c:v>
                  </c:pt>
                  <c:pt idx="110">
                    <c:v>206.00</c:v>
                  </c:pt>
                  <c:pt idx="111">
                    <c:v>208</c:v>
                  </c:pt>
                  <c:pt idx="112">
                    <c:v>209</c:v>
                  </c:pt>
                  <c:pt idx="113">
                    <c:v>211</c:v>
                  </c:pt>
                  <c:pt idx="114">
                    <c:v>213</c:v>
                  </c:pt>
                  <c:pt idx="115">
                    <c:v>210</c:v>
                  </c:pt>
                  <c:pt idx="118">
                    <c:v>214</c:v>
                  </c:pt>
                  <c:pt idx="119">
                    <c:v>215</c:v>
                  </c:pt>
                  <c:pt idx="120">
                    <c:v>216</c:v>
                  </c:pt>
                  <c:pt idx="121">
                    <c:v>217</c:v>
                  </c:pt>
                  <c:pt idx="122">
                    <c:v>218</c:v>
                  </c:pt>
                  <c:pt idx="126">
                    <c:v>219</c:v>
                  </c:pt>
                  <c:pt idx="127">
                    <c:v>220</c:v>
                  </c:pt>
                  <c:pt idx="128">
                    <c:v>221</c:v>
                  </c:pt>
                  <c:pt idx="129">
                    <c:v>230</c:v>
                  </c:pt>
                  <c:pt idx="130">
                    <c:v>231</c:v>
                  </c:pt>
                  <c:pt idx="131">
                    <c:v>229</c:v>
                  </c:pt>
                  <c:pt idx="134">
                    <c:v>232</c:v>
                  </c:pt>
                  <c:pt idx="135">
                    <c:v>233</c:v>
                  </c:pt>
                  <c:pt idx="136">
                    <c:v>234</c:v>
                  </c:pt>
                  <c:pt idx="137">
                    <c:v>236</c:v>
                  </c:pt>
                  <c:pt idx="138">
                    <c:v>237</c:v>
                  </c:pt>
                  <c:pt idx="139">
                    <c:v>238</c:v>
                  </c:pt>
                  <c:pt idx="140">
                    <c:v>239</c:v>
                  </c:pt>
                  <c:pt idx="141">
                    <c:v>240</c:v>
                  </c:pt>
                  <c:pt idx="142">
                    <c:v>241</c:v>
                  </c:pt>
                  <c:pt idx="143">
                    <c:v>267</c:v>
                  </c:pt>
                  <c:pt idx="144">
                    <c:v>268</c:v>
                  </c:pt>
                  <c:pt idx="145">
                    <c:v>269</c:v>
                  </c:pt>
                  <c:pt idx="146">
                    <c:v>270</c:v>
                  </c:pt>
                  <c:pt idx="147">
                    <c:v>235</c:v>
                  </c:pt>
                  <c:pt idx="150">
                    <c:v>8</c:v>
                  </c:pt>
                  <c:pt idx="151">
                    <c:v>10</c:v>
                  </c:pt>
                  <c:pt idx="152">
                    <c:v>11</c:v>
                  </c:pt>
                  <c:pt idx="153">
                    <c:v>12</c:v>
                  </c:pt>
                  <c:pt idx="154">
                    <c:v>13</c:v>
                  </c:pt>
                  <c:pt idx="155">
                    <c:v>14</c:v>
                  </c:pt>
                  <c:pt idx="156">
                    <c:v>15</c:v>
                  </c:pt>
                  <c:pt idx="157">
                    <c:v>16</c:v>
                  </c:pt>
                  <c:pt idx="158">
                    <c:v>17</c:v>
                  </c:pt>
                  <c:pt idx="159">
                    <c:v>19</c:v>
                  </c:pt>
                  <c:pt idx="160">
                    <c:v>20</c:v>
                  </c:pt>
                  <c:pt idx="161">
                    <c:v>21</c:v>
                  </c:pt>
                  <c:pt idx="162">
                    <c:v>23</c:v>
                  </c:pt>
                  <c:pt idx="163">
                    <c:v>24</c:v>
                  </c:pt>
                  <c:pt idx="164">
                    <c:v>25</c:v>
                  </c:pt>
                  <c:pt idx="165">
                    <c:v>26</c:v>
                  </c:pt>
                  <c:pt idx="166">
                    <c:v>271</c:v>
                  </c:pt>
                  <c:pt idx="167">
                    <c:v>28</c:v>
                  </c:pt>
                  <c:pt idx="173">
                    <c:v>29</c:v>
                  </c:pt>
                  <c:pt idx="174">
                    <c:v>31</c:v>
                  </c:pt>
                  <c:pt idx="175">
                    <c:v>32</c:v>
                  </c:pt>
                  <c:pt idx="176">
                    <c:v>34</c:v>
                  </c:pt>
                  <c:pt idx="177">
                    <c:v>35</c:v>
                  </c:pt>
                  <c:pt idx="178">
                    <c:v>37</c:v>
                  </c:pt>
                  <c:pt idx="179">
                    <c:v>38</c:v>
                  </c:pt>
                  <c:pt idx="180">
                    <c:v>46</c:v>
                  </c:pt>
                  <c:pt idx="181">
                    <c:v>47</c:v>
                  </c:pt>
                  <c:pt idx="182">
                    <c:v>298</c:v>
                  </c:pt>
                  <c:pt idx="183">
                    <c:v>51</c:v>
                  </c:pt>
                  <c:pt idx="184">
                    <c:v>52</c:v>
                  </c:pt>
                  <c:pt idx="185">
                    <c:v>53</c:v>
                  </c:pt>
                  <c:pt idx="186">
                    <c:v>56</c:v>
                  </c:pt>
                  <c:pt idx="187">
                    <c:v>57</c:v>
                  </c:pt>
                  <c:pt idx="188">
                    <c:v>59</c:v>
                  </c:pt>
                  <c:pt idx="189">
                    <c:v>60</c:v>
                  </c:pt>
                  <c:pt idx="190">
                    <c:v>61</c:v>
                  </c:pt>
                  <c:pt idx="191">
                    <c:v>62</c:v>
                  </c:pt>
                  <c:pt idx="194">
                    <c:v>64</c:v>
                  </c:pt>
                  <c:pt idx="195">
                    <c:v>65</c:v>
                  </c:pt>
                  <c:pt idx="196">
                    <c:v>67</c:v>
                  </c:pt>
                  <c:pt idx="197">
                    <c:v>68</c:v>
                  </c:pt>
                  <c:pt idx="198">
                    <c:v>69</c:v>
                  </c:pt>
                  <c:pt idx="199">
                    <c:v>70</c:v>
                  </c:pt>
                  <c:pt idx="200">
                    <c:v>81</c:v>
                  </c:pt>
                  <c:pt idx="201">
                    <c:v>82</c:v>
                  </c:pt>
                  <c:pt idx="202">
                    <c:v>83</c:v>
                  </c:pt>
                  <c:pt idx="203">
                    <c:v>84</c:v>
                  </c:pt>
                  <c:pt idx="204">
                    <c:v>85</c:v>
                  </c:pt>
                  <c:pt idx="205">
                    <c:v>102</c:v>
                  </c:pt>
                  <c:pt idx="206">
                    <c:v>103</c:v>
                  </c:pt>
                  <c:pt idx="207">
                    <c:v>104</c:v>
                  </c:pt>
                  <c:pt idx="208">
                    <c:v>105</c:v>
                  </c:pt>
                  <c:pt idx="209">
                    <c:v>106</c:v>
                  </c:pt>
                  <c:pt idx="212">
                    <c:v>107</c:v>
                  </c:pt>
                  <c:pt idx="213">
                    <c:v>110</c:v>
                  </c:pt>
                  <c:pt idx="214">
                    <c:v>112</c:v>
                  </c:pt>
                  <c:pt idx="215">
                    <c:v>113</c:v>
                  </c:pt>
                  <c:pt idx="216">
                    <c:v>114</c:v>
                  </c:pt>
                  <c:pt idx="217">
                    <c:v>115</c:v>
                  </c:pt>
                  <c:pt idx="218">
                    <c:v>127</c:v>
                  </c:pt>
                  <c:pt idx="219">
                    <c:v>128</c:v>
                  </c:pt>
                  <c:pt idx="220">
                    <c:v>129</c:v>
                  </c:pt>
                  <c:pt idx="223">
                    <c:v>130</c:v>
                  </c:pt>
                  <c:pt idx="224">
                    <c:v>132</c:v>
                  </c:pt>
                  <c:pt idx="225">
                    <c:v>133</c:v>
                  </c:pt>
                  <c:pt idx="226">
                    <c:v>134</c:v>
                  </c:pt>
                  <c:pt idx="227">
                    <c:v>136</c:v>
                  </c:pt>
                  <c:pt idx="228">
                    <c:v>137</c:v>
                  </c:pt>
                  <c:pt idx="229">
                    <c:v>138</c:v>
                  </c:pt>
                  <c:pt idx="232">
                    <c:v>335</c:v>
                  </c:pt>
                  <c:pt idx="233">
                    <c:v>336</c:v>
                  </c:pt>
                  <c:pt idx="234">
                    <c:v>337</c:v>
                  </c:pt>
                  <c:pt idx="235">
                    <c:v>338</c:v>
                  </c:pt>
                  <c:pt idx="236">
                    <c:v>339</c:v>
                  </c:pt>
                  <c:pt idx="237">
                    <c:v>340</c:v>
                  </c:pt>
                  <c:pt idx="238">
                    <c:v>341</c:v>
                  </c:pt>
                  <c:pt idx="239">
                    <c:v>342</c:v>
                  </c:pt>
                  <c:pt idx="240">
                    <c:v>343</c:v>
                  </c:pt>
                  <c:pt idx="241">
                    <c:v>344</c:v>
                  </c:pt>
                  <c:pt idx="242">
                    <c:v>346</c:v>
                  </c:pt>
                  <c:pt idx="243">
                    <c:v>347</c:v>
                  </c:pt>
                  <c:pt idx="244">
                    <c:v>348</c:v>
                  </c:pt>
                  <c:pt idx="245">
                    <c:v>349</c:v>
                  </c:pt>
                  <c:pt idx="247">
                    <c:v>299</c:v>
                  </c:pt>
                  <c:pt idx="252">
                    <c:v>140</c:v>
                  </c:pt>
                  <c:pt idx="253">
                    <c:v>142</c:v>
                  </c:pt>
                  <c:pt idx="254">
                    <c:v>144</c:v>
                  </c:pt>
                  <c:pt idx="255">
                    <c:v>145</c:v>
                  </c:pt>
                  <c:pt idx="256">
                    <c:v>146</c:v>
                  </c:pt>
                  <c:pt idx="257">
                    <c:v>147</c:v>
                  </c:pt>
                  <c:pt idx="258">
                    <c:v>148</c:v>
                  </c:pt>
                  <c:pt idx="259">
                    <c:v>149</c:v>
                  </c:pt>
                  <c:pt idx="260">
                    <c:v>152</c:v>
                  </c:pt>
                  <c:pt idx="261">
                    <c:v>153</c:v>
                  </c:pt>
                  <c:pt idx="262">
                    <c:v>154</c:v>
                  </c:pt>
                  <c:pt idx="263">
                    <c:v>155</c:v>
                  </c:pt>
                  <c:pt idx="264">
                    <c:v>156</c:v>
                  </c:pt>
                  <c:pt idx="265">
                    <c:v>157</c:v>
                  </c:pt>
                  <c:pt idx="268">
                    <c:v>243</c:v>
                  </c:pt>
                  <c:pt idx="269">
                    <c:v>244</c:v>
                  </c:pt>
                  <c:pt idx="270">
                    <c:v>245</c:v>
                  </c:pt>
                  <c:pt idx="271">
                    <c:v>246</c:v>
                  </c:pt>
                  <c:pt idx="272">
                    <c:v>453</c:v>
                  </c:pt>
                  <c:pt idx="273">
                    <c:v>248</c:v>
                  </c:pt>
                  <c:pt idx="274">
                    <c:v>249</c:v>
                  </c:pt>
                  <c:pt idx="275">
                    <c:v>251</c:v>
                  </c:pt>
                  <c:pt idx="276">
                    <c:v>252</c:v>
                  </c:pt>
                  <c:pt idx="277">
                    <c:v>253</c:v>
                  </c:pt>
                  <c:pt idx="278">
                    <c:v>254</c:v>
                  </c:pt>
                  <c:pt idx="279">
                    <c:v>255</c:v>
                  </c:pt>
                  <c:pt idx="280">
                    <c:v>256</c:v>
                  </c:pt>
                  <c:pt idx="281">
                    <c:v>257</c:v>
                  </c:pt>
                  <c:pt idx="282">
                    <c:v>258</c:v>
                  </c:pt>
                  <c:pt idx="283">
                    <c:v>259</c:v>
                  </c:pt>
                  <c:pt idx="284">
                    <c:v>260</c:v>
                  </c:pt>
                  <c:pt idx="285">
                    <c:v>261</c:v>
                  </c:pt>
                  <c:pt idx="286">
                    <c:v>262</c:v>
                  </c:pt>
                  <c:pt idx="287">
                    <c:v>263</c:v>
                  </c:pt>
                  <c:pt idx="288">
                    <c:v>264</c:v>
                  </c:pt>
                  <c:pt idx="289">
                    <c:v>454</c:v>
                  </c:pt>
                  <c:pt idx="290">
                    <c:v>266</c:v>
                  </c:pt>
                  <c:pt idx="295">
                    <c:v>273</c:v>
                  </c:pt>
                  <c:pt idx="296">
                    <c:v>274</c:v>
                  </c:pt>
                  <c:pt idx="297">
                    <c:v>275</c:v>
                  </c:pt>
                  <c:pt idx="298">
                    <c:v>276</c:v>
                  </c:pt>
                  <c:pt idx="299">
                    <c:v>277</c:v>
                  </c:pt>
                  <c:pt idx="300">
                    <c:v>278</c:v>
                  </c:pt>
                  <c:pt idx="301">
                    <c:v>279</c:v>
                  </c:pt>
                  <c:pt idx="302">
                    <c:v>280</c:v>
                  </c:pt>
                  <c:pt idx="303">
                    <c:v>281</c:v>
                  </c:pt>
                  <c:pt idx="304">
                    <c:v>282</c:v>
                  </c:pt>
                  <c:pt idx="305">
                    <c:v>282</c:v>
                  </c:pt>
                  <c:pt idx="306">
                    <c:v>283</c:v>
                  </c:pt>
                  <c:pt idx="307">
                    <c:v>284</c:v>
                  </c:pt>
                  <c:pt idx="308">
                    <c:v>286</c:v>
                  </c:pt>
                  <c:pt idx="309">
                    <c:v>287</c:v>
                  </c:pt>
                  <c:pt idx="310">
                    <c:v>288</c:v>
                  </c:pt>
                  <c:pt idx="311">
                    <c:v>288</c:v>
                  </c:pt>
                  <c:pt idx="312">
                    <c:v>289</c:v>
                  </c:pt>
                  <c:pt idx="313">
                    <c:v>289</c:v>
                  </c:pt>
                  <c:pt idx="314">
                    <c:v>290</c:v>
                  </c:pt>
                  <c:pt idx="315">
                    <c:v>291</c:v>
                  </c:pt>
                  <c:pt idx="316">
                    <c:v>292</c:v>
                  </c:pt>
                  <c:pt idx="317">
                    <c:v>293</c:v>
                  </c:pt>
                  <c:pt idx="318">
                    <c:v>294</c:v>
                  </c:pt>
                  <c:pt idx="319">
                    <c:v>295</c:v>
                  </c:pt>
                  <c:pt idx="322">
                    <c:v>327</c:v>
                  </c:pt>
                  <c:pt idx="323">
                    <c:v>328</c:v>
                  </c:pt>
                  <c:pt idx="324">
                    <c:v>329</c:v>
                  </c:pt>
                  <c:pt idx="325">
                    <c:v>330</c:v>
                  </c:pt>
                  <c:pt idx="326">
                    <c:v>331</c:v>
                  </c:pt>
                  <c:pt idx="329">
                    <c:v>332</c:v>
                  </c:pt>
                  <c:pt idx="331">
                    <c:v>334</c:v>
                  </c:pt>
                  <c:pt idx="334">
                    <c:v>350</c:v>
                  </c:pt>
                  <c:pt idx="335">
                    <c:v>351</c:v>
                  </c:pt>
                  <c:pt idx="336">
                    <c:v>352</c:v>
                  </c:pt>
                  <c:pt idx="337">
                    <c:v>353</c:v>
                  </c:pt>
                  <c:pt idx="338">
                    <c:v>354</c:v>
                  </c:pt>
                  <c:pt idx="339">
                    <c:v>355</c:v>
                  </c:pt>
                  <c:pt idx="340">
                    <c:v>356</c:v>
                  </c:pt>
                  <c:pt idx="341">
                    <c:v>357</c:v>
                  </c:pt>
                  <c:pt idx="342">
                    <c:v>358</c:v>
                  </c:pt>
                  <c:pt idx="343">
                    <c:v>359</c:v>
                  </c:pt>
                  <c:pt idx="344">
                    <c:v>360</c:v>
                  </c:pt>
                  <c:pt idx="345">
                    <c:v>361</c:v>
                  </c:pt>
                  <c:pt idx="346">
                    <c:v>362</c:v>
                  </c:pt>
                  <c:pt idx="347">
                    <c:v>363</c:v>
                  </c:pt>
                  <c:pt idx="348">
                    <c:v>364</c:v>
                  </c:pt>
                  <c:pt idx="349">
                    <c:v>365</c:v>
                  </c:pt>
                  <c:pt idx="350">
                    <c:v>366</c:v>
                  </c:pt>
                  <c:pt idx="351">
                    <c:v>367</c:v>
                  </c:pt>
                  <c:pt idx="354">
                    <c:v>162</c:v>
                  </c:pt>
                  <c:pt idx="355">
                    <c:v>163</c:v>
                  </c:pt>
                  <c:pt idx="356">
                    <c:v>164</c:v>
                  </c:pt>
                  <c:pt idx="357">
                    <c:v>165</c:v>
                  </c:pt>
                  <c:pt idx="358">
                    <c:v>166</c:v>
                  </c:pt>
                  <c:pt idx="359">
                    <c:v>167</c:v>
                  </c:pt>
                  <c:pt idx="360">
                    <c:v>168</c:v>
                  </c:pt>
                  <c:pt idx="363">
                    <c:v>368</c:v>
                  </c:pt>
                  <c:pt idx="364">
                    <c:v>369</c:v>
                  </c:pt>
                  <c:pt idx="365">
                    <c:v>370</c:v>
                  </c:pt>
                  <c:pt idx="366">
                    <c:v>371</c:v>
                  </c:pt>
                  <c:pt idx="367">
                    <c:v>372</c:v>
                  </c:pt>
                  <c:pt idx="368">
                    <c:v>373</c:v>
                  </c:pt>
                  <c:pt idx="369">
                    <c:v>374</c:v>
                  </c:pt>
                  <c:pt idx="370">
                    <c:v>375</c:v>
                  </c:pt>
                  <c:pt idx="373">
                    <c:v>376</c:v>
                  </c:pt>
                  <c:pt idx="374">
                    <c:v>377</c:v>
                  </c:pt>
                  <c:pt idx="375">
                    <c:v>378</c:v>
                  </c:pt>
                  <c:pt idx="376">
                    <c:v>379</c:v>
                  </c:pt>
                  <c:pt idx="377">
                    <c:v>380</c:v>
                  </c:pt>
                  <c:pt idx="378">
                    <c:v>381</c:v>
                  </c:pt>
                  <c:pt idx="379">
                    <c:v>382</c:v>
                  </c:pt>
                  <c:pt idx="380">
                    <c:v>383</c:v>
                  </c:pt>
                  <c:pt idx="381">
                    <c:v>384</c:v>
                  </c:pt>
                  <c:pt idx="382">
                    <c:v>385</c:v>
                  </c:pt>
                  <c:pt idx="383">
                    <c:v>386</c:v>
                  </c:pt>
                  <c:pt idx="384">
                    <c:v>387</c:v>
                  </c:pt>
                  <c:pt idx="389">
                    <c:v>398</c:v>
                  </c:pt>
                  <c:pt idx="390">
                    <c:v>399</c:v>
                  </c:pt>
                  <c:pt idx="391">
                    <c:v>400</c:v>
                  </c:pt>
                  <c:pt idx="392">
                    <c:v>401</c:v>
                  </c:pt>
                  <c:pt idx="393">
                    <c:v>402</c:v>
                  </c:pt>
                  <c:pt idx="394">
                    <c:v>403</c:v>
                  </c:pt>
                  <c:pt idx="395">
                    <c:v>404</c:v>
                  </c:pt>
                  <c:pt idx="396">
                    <c:v>405</c:v>
                  </c:pt>
                  <c:pt idx="397">
                    <c:v>406</c:v>
                  </c:pt>
                  <c:pt idx="398">
                    <c:v>410</c:v>
                  </c:pt>
                  <c:pt idx="399">
                    <c:v>411</c:v>
                  </c:pt>
                  <c:pt idx="400">
                    <c:v>412</c:v>
                  </c:pt>
                  <c:pt idx="401">
                    <c:v>413</c:v>
                  </c:pt>
                  <c:pt idx="402">
                    <c:v>414</c:v>
                  </c:pt>
                  <c:pt idx="403">
                    <c:v>415</c:v>
                  </c:pt>
                  <c:pt idx="404">
                    <c:v>416</c:v>
                  </c:pt>
                  <c:pt idx="405">
                    <c:v>417</c:v>
                  </c:pt>
                  <c:pt idx="406">
                    <c:v>418</c:v>
                  </c:pt>
                  <c:pt idx="407">
                    <c:v>419</c:v>
                  </c:pt>
                  <c:pt idx="408">
                    <c:v>420</c:v>
                  </c:pt>
                  <c:pt idx="409">
                    <c:v>421</c:v>
                  </c:pt>
                  <c:pt idx="410">
                    <c:v>426</c:v>
                  </c:pt>
                  <c:pt idx="411">
                    <c:v>427</c:v>
                  </c:pt>
                  <c:pt idx="412">
                    <c:v>428</c:v>
                  </c:pt>
                  <c:pt idx="413">
                    <c:v>407</c:v>
                  </c:pt>
                  <c:pt idx="414">
                    <c:v>408</c:v>
                  </c:pt>
                  <c:pt idx="415">
                    <c:v>409</c:v>
                  </c:pt>
                  <c:pt idx="419">
                    <c:v>426</c:v>
                  </c:pt>
                  <c:pt idx="420">
                    <c:v>427</c:v>
                  </c:pt>
                  <c:pt idx="421">
                    <c:v>428</c:v>
                  </c:pt>
                  <c:pt idx="422">
                    <c:v>429</c:v>
                  </c:pt>
                  <c:pt idx="423">
                    <c:v>430</c:v>
                  </c:pt>
                  <c:pt idx="424">
                    <c:v>431</c:v>
                  </c:pt>
                  <c:pt idx="425">
                    <c:v>432</c:v>
                  </c:pt>
                  <c:pt idx="426">
                    <c:v>433</c:v>
                  </c:pt>
                  <c:pt idx="427">
                    <c:v>434</c:v>
                  </c:pt>
                  <c:pt idx="428">
                    <c:v>435</c:v>
                  </c:pt>
                  <c:pt idx="429">
                    <c:v>422</c:v>
                  </c:pt>
                  <c:pt idx="430">
                    <c:v>451</c:v>
                  </c:pt>
                  <c:pt idx="433">
                    <c:v>388</c:v>
                  </c:pt>
                  <c:pt idx="434">
                    <c:v>389</c:v>
                  </c:pt>
                  <c:pt idx="435">
                    <c:v>390</c:v>
                  </c:pt>
                  <c:pt idx="436">
                    <c:v>391</c:v>
                  </c:pt>
                  <c:pt idx="437">
                    <c:v>392</c:v>
                  </c:pt>
                  <c:pt idx="438">
                    <c:v>393</c:v>
                  </c:pt>
                  <c:pt idx="439">
                    <c:v>394</c:v>
                  </c:pt>
                  <c:pt idx="440">
                    <c:v>395</c:v>
                  </c:pt>
                  <c:pt idx="441">
                    <c:v>396</c:v>
                  </c:pt>
                  <c:pt idx="442">
                    <c:v>397</c:v>
                  </c:pt>
                  <c:pt idx="445">
                    <c:v>440</c:v>
                  </c:pt>
                  <c:pt idx="446">
                    <c:v>436</c:v>
                  </c:pt>
                  <c:pt idx="447">
                    <c:v>437</c:v>
                  </c:pt>
                  <c:pt idx="448">
                    <c:v>438 &amp;439</c:v>
                  </c:pt>
                  <c:pt idx="449">
                    <c:v>440</c:v>
                  </c:pt>
                  <c:pt idx="450">
                    <c:v>441</c:v>
                  </c:pt>
                  <c:pt idx="451">
                    <c:v>442</c:v>
                  </c:pt>
                  <c:pt idx="452">
                    <c:v>443</c:v>
                  </c:pt>
                  <c:pt idx="453">
                    <c:v>444</c:v>
                  </c:pt>
                  <c:pt idx="454">
                    <c:v>445</c:v>
                  </c:pt>
                  <c:pt idx="455">
                    <c:v>446</c:v>
                  </c:pt>
                  <c:pt idx="456">
                    <c:v>447</c:v>
                  </c:pt>
                  <c:pt idx="457">
                    <c:v>448</c:v>
                  </c:pt>
                  <c:pt idx="458">
                    <c:v>449</c:v>
                  </c:pt>
                  <c:pt idx="459">
                    <c:v>450</c:v>
                  </c:pt>
                  <c:pt idx="464">
                    <c:v>301</c:v>
                  </c:pt>
                  <c:pt idx="465">
                    <c:v>302</c:v>
                  </c:pt>
                  <c:pt idx="466">
                    <c:v>303</c:v>
                  </c:pt>
                  <c:pt idx="467">
                    <c:v>304</c:v>
                  </c:pt>
                  <c:pt idx="468">
                    <c:v>305</c:v>
                  </c:pt>
                  <c:pt idx="469">
                    <c:v>306</c:v>
                  </c:pt>
                  <c:pt idx="470">
                    <c:v>307</c:v>
                  </c:pt>
                  <c:pt idx="471">
                    <c:v>308</c:v>
                  </c:pt>
                  <c:pt idx="472">
                    <c:v>309</c:v>
                  </c:pt>
                  <c:pt idx="473">
                    <c:v>310</c:v>
                  </c:pt>
                  <c:pt idx="474">
                    <c:v>311</c:v>
                  </c:pt>
                  <c:pt idx="475">
                    <c:v>315</c:v>
                  </c:pt>
                  <c:pt idx="476">
                    <c:v>316</c:v>
                  </c:pt>
                  <c:pt idx="477">
                    <c:v>317</c:v>
                  </c:pt>
                  <c:pt idx="478">
                    <c:v>318</c:v>
                  </c:pt>
                  <c:pt idx="479">
                    <c:v>319</c:v>
                  </c:pt>
                  <c:pt idx="480">
                    <c:v>312</c:v>
                  </c:pt>
                  <c:pt idx="481">
                    <c:v>314</c:v>
                  </c:pt>
                  <c:pt idx="484">
                    <c:v>321</c:v>
                  </c:pt>
                  <c:pt idx="485">
                    <c:v>322</c:v>
                  </c:pt>
                  <c:pt idx="486">
                    <c:v>323</c:v>
                  </c:pt>
                  <c:pt idx="487">
                    <c:v>324</c:v>
                  </c:pt>
                  <c:pt idx="488">
                    <c:v>325</c:v>
                  </c:pt>
                  <c:pt idx="489">
                    <c:v>326</c:v>
                  </c:pt>
                  <c:pt idx="498">
                    <c:v>498.04</c:v>
                  </c:pt>
                  <c:pt idx="500">
                    <c:v>715</c:v>
                  </c:pt>
                  <c:pt idx="501">
                    <c:v>353059.73</c:v>
                  </c:pt>
                  <c:pt idx="504">
                    <c:v>2.150</c:v>
                  </c:pt>
                  <c:pt idx="505">
                    <c:v>2.900</c:v>
                  </c:pt>
                  <c:pt idx="506">
                    <c:v>10.210</c:v>
                  </c:pt>
                  <c:pt idx="507">
                    <c:v>12.040</c:v>
                  </c:pt>
                  <c:pt idx="508">
                    <c:v>4.570</c:v>
                  </c:pt>
                  <c:pt idx="509">
                    <c:v>50.39</c:v>
                  </c:pt>
                  <c:pt idx="511">
                    <c:v>7.410</c:v>
                  </c:pt>
                  <c:pt idx="512">
                    <c:v>2.000</c:v>
                  </c:pt>
                  <c:pt idx="513">
                    <c:v>1.820</c:v>
                  </c:pt>
                  <c:pt idx="514">
                    <c:v>5.220</c:v>
                  </c:pt>
                  <c:pt idx="515">
                    <c:v>5.900</c:v>
                  </c:pt>
                  <c:pt idx="516">
                    <c:v>9.780</c:v>
                  </c:pt>
                  <c:pt idx="517">
                    <c:v>1.470</c:v>
                  </c:pt>
                  <c:pt idx="518">
                    <c:v>1.016</c:v>
                  </c:pt>
                  <c:pt idx="519">
                    <c:v>2.900</c:v>
                  </c:pt>
                  <c:pt idx="520">
                    <c:v>1.520</c:v>
                  </c:pt>
                  <c:pt idx="521">
                    <c:v>3.600</c:v>
                  </c:pt>
                  <c:pt idx="522">
                    <c:v>1.450</c:v>
                  </c:pt>
                  <c:pt idx="523">
                    <c:v>0.000</c:v>
                  </c:pt>
                  <c:pt idx="524">
                    <c:v>1.110</c:v>
                  </c:pt>
                  <c:pt idx="525">
                    <c:v>45.20</c:v>
                  </c:pt>
                  <c:pt idx="526">
                    <c:v>172.00</c:v>
                  </c:pt>
                  <c:pt idx="529">
                    <c:v>9.695</c:v>
                  </c:pt>
                  <c:pt idx="530">
                    <c:v>2.620</c:v>
                  </c:pt>
                  <c:pt idx="531">
                    <c:v>6.420</c:v>
                  </c:pt>
                  <c:pt idx="532">
                    <c:v>2.180</c:v>
                  </c:pt>
                  <c:pt idx="533">
                    <c:v>6.420</c:v>
                  </c:pt>
                  <c:pt idx="534">
                    <c:v>6.450</c:v>
                  </c:pt>
                  <c:pt idx="535">
                    <c:v>9.702</c:v>
                  </c:pt>
                  <c:pt idx="536">
                    <c:v>3.750</c:v>
                  </c:pt>
                  <c:pt idx="537">
                    <c:v>1.720</c:v>
                  </c:pt>
                  <c:pt idx="538">
                    <c:v>2.100</c:v>
                  </c:pt>
                  <c:pt idx="539">
                    <c:v>1.590</c:v>
                  </c:pt>
                  <c:pt idx="540">
                    <c:v>2.146</c:v>
                  </c:pt>
                  <c:pt idx="541">
                    <c:v>1.762</c:v>
                  </c:pt>
                  <c:pt idx="542">
                    <c:v>13.180</c:v>
                  </c:pt>
                  <c:pt idx="543">
                    <c:v>0.850</c:v>
                  </c:pt>
                  <c:pt idx="544">
                    <c:v>0.814</c:v>
                  </c:pt>
                  <c:pt idx="545">
                    <c:v>1.485</c:v>
                  </c:pt>
                  <c:pt idx="546">
                    <c:v>3.240</c:v>
                  </c:pt>
                  <c:pt idx="547">
                    <c:v>76.12</c:v>
                  </c:pt>
                  <c:pt idx="548">
                    <c:v>0.000</c:v>
                  </c:pt>
                  <c:pt idx="549">
                    <c:v>7.330</c:v>
                  </c:pt>
                  <c:pt idx="550">
                    <c:v>3.980</c:v>
                  </c:pt>
                  <c:pt idx="551">
                    <c:v>4.090</c:v>
                  </c:pt>
                  <c:pt idx="552">
                    <c:v>7.440</c:v>
                  </c:pt>
                  <c:pt idx="553">
                    <c:v>7.650</c:v>
                  </c:pt>
                  <c:pt idx="554">
                    <c:v>9.355</c:v>
                  </c:pt>
                  <c:pt idx="555">
                    <c:v>2.630</c:v>
                  </c:pt>
                  <c:pt idx="556">
                    <c:v>3.460</c:v>
                  </c:pt>
                  <c:pt idx="557">
                    <c:v>2.800</c:v>
                  </c:pt>
                  <c:pt idx="558">
                    <c:v>1.590</c:v>
                  </c:pt>
                  <c:pt idx="559">
                    <c:v>0.255</c:v>
                  </c:pt>
                  <c:pt idx="560">
                    <c:v>7.550</c:v>
                  </c:pt>
                  <c:pt idx="561">
                    <c:v>10.750</c:v>
                  </c:pt>
                  <c:pt idx="562">
                    <c:v>8.960</c:v>
                  </c:pt>
                  <c:pt idx="563">
                    <c:v>77.84</c:v>
                  </c:pt>
                  <c:pt idx="564">
                    <c:v>0.000</c:v>
                  </c:pt>
                  <c:pt idx="565">
                    <c:v>9.420</c:v>
                  </c:pt>
                  <c:pt idx="566">
                    <c:v>9.220</c:v>
                  </c:pt>
                  <c:pt idx="567">
                    <c:v>2.785</c:v>
                  </c:pt>
                  <c:pt idx="568">
                    <c:v>6.488</c:v>
                  </c:pt>
                  <c:pt idx="569">
                    <c:v>5.420</c:v>
                  </c:pt>
                  <c:pt idx="570">
                    <c:v>13.875</c:v>
                  </c:pt>
                  <c:pt idx="571">
                    <c:v>3.900</c:v>
                  </c:pt>
                  <c:pt idx="572">
                    <c:v>2.410</c:v>
                  </c:pt>
                  <c:pt idx="573">
                    <c:v>1.953</c:v>
                  </c:pt>
                  <c:pt idx="574">
                    <c:v>3.830</c:v>
                  </c:pt>
                  <c:pt idx="575">
                    <c:v>3.428</c:v>
                  </c:pt>
                  <c:pt idx="576">
                    <c:v>8.720</c:v>
                  </c:pt>
                  <c:pt idx="577">
                    <c:v>7.590</c:v>
                  </c:pt>
                  <c:pt idx="578">
                    <c:v>3.980</c:v>
                  </c:pt>
                  <c:pt idx="579">
                    <c:v>3.760</c:v>
                  </c:pt>
                  <c:pt idx="580">
                    <c:v>7.890</c:v>
                  </c:pt>
                  <c:pt idx="581">
                    <c:v>2.980</c:v>
                  </c:pt>
                  <c:pt idx="582">
                    <c:v>6.994</c:v>
                  </c:pt>
                  <c:pt idx="583">
                    <c:v>1.650</c:v>
                  </c:pt>
                  <c:pt idx="584">
                    <c:v>6.877</c:v>
                  </c:pt>
                  <c:pt idx="585">
                    <c:v>113.17</c:v>
                  </c:pt>
                  <c:pt idx="587">
                    <c:v>12.800</c:v>
                  </c:pt>
                  <c:pt idx="588">
                    <c:v>4.946</c:v>
                  </c:pt>
                  <c:pt idx="589">
                    <c:v>5.400</c:v>
                  </c:pt>
                  <c:pt idx="590">
                    <c:v>0.480</c:v>
                  </c:pt>
                  <c:pt idx="591">
                    <c:v>3.200</c:v>
                  </c:pt>
                  <c:pt idx="592">
                    <c:v>4.000</c:v>
                  </c:pt>
                  <c:pt idx="593">
                    <c:v>4.000</c:v>
                  </c:pt>
                  <c:pt idx="594">
                    <c:v>3.300</c:v>
                  </c:pt>
                  <c:pt idx="595">
                    <c:v>8.915</c:v>
                  </c:pt>
                  <c:pt idx="596">
                    <c:v>2.807</c:v>
                  </c:pt>
                  <c:pt idx="597">
                    <c:v>3.820</c:v>
                  </c:pt>
                  <c:pt idx="598">
                    <c:v>53.67</c:v>
                  </c:pt>
                  <c:pt idx="599">
                    <c:v>0.000</c:v>
                  </c:pt>
                  <c:pt idx="600">
                    <c:v>25.590</c:v>
                  </c:pt>
                  <c:pt idx="601">
                    <c:v>4.040</c:v>
                  </c:pt>
                  <c:pt idx="602">
                    <c:v>20.842</c:v>
                  </c:pt>
                  <c:pt idx="603">
                    <c:v>5.430</c:v>
                  </c:pt>
                  <c:pt idx="604">
                    <c:v>1.070</c:v>
                  </c:pt>
                  <c:pt idx="605">
                    <c:v>7.510</c:v>
                  </c:pt>
                  <c:pt idx="606">
                    <c:v>17.848</c:v>
                  </c:pt>
                  <c:pt idx="607">
                    <c:v>82.33</c:v>
                  </c:pt>
                  <c:pt idx="608">
                    <c:v>403.13</c:v>
                  </c:pt>
                  <c:pt idx="611">
                    <c:v>6.910</c:v>
                  </c:pt>
                  <c:pt idx="612">
                    <c:v>7.845</c:v>
                  </c:pt>
                  <c:pt idx="613">
                    <c:v>4.630</c:v>
                  </c:pt>
                  <c:pt idx="614">
                    <c:v>4.740</c:v>
                  </c:pt>
                  <c:pt idx="615">
                    <c:v>10.365</c:v>
                  </c:pt>
                  <c:pt idx="616">
                    <c:v>6.090</c:v>
                  </c:pt>
                  <c:pt idx="617">
                    <c:v>6.020</c:v>
                  </c:pt>
                  <c:pt idx="618">
                    <c:v>3.530</c:v>
                  </c:pt>
                  <c:pt idx="619">
                    <c:v>5.560</c:v>
                  </c:pt>
                  <c:pt idx="620">
                    <c:v>55.690</c:v>
                  </c:pt>
                  <c:pt idx="621">
                    <c:v>0.000</c:v>
                  </c:pt>
                  <c:pt idx="622">
                    <c:v>14.000</c:v>
                  </c:pt>
                  <c:pt idx="623">
                    <c:v>8.330</c:v>
                  </c:pt>
                  <c:pt idx="624">
                    <c:v>6.660</c:v>
                  </c:pt>
                  <c:pt idx="625">
                    <c:v>0.000</c:v>
                  </c:pt>
                  <c:pt idx="626">
                    <c:v>1.800</c:v>
                  </c:pt>
                  <c:pt idx="627">
                    <c:v>0.000</c:v>
                  </c:pt>
                  <c:pt idx="628">
                    <c:v>0.000</c:v>
                  </c:pt>
                  <c:pt idx="629">
                    <c:v>0.000</c:v>
                  </c:pt>
                  <c:pt idx="630">
                    <c:v>5.560</c:v>
                  </c:pt>
                  <c:pt idx="631">
                    <c:v>6.380</c:v>
                  </c:pt>
                  <c:pt idx="632">
                    <c:v>14.840</c:v>
                  </c:pt>
                  <c:pt idx="633">
                    <c:v>3.670</c:v>
                  </c:pt>
                  <c:pt idx="634">
                    <c:v>4.040</c:v>
                  </c:pt>
                  <c:pt idx="635">
                    <c:v>5.720</c:v>
                  </c:pt>
                  <c:pt idx="636">
                    <c:v>71.000</c:v>
                  </c:pt>
                  <c:pt idx="637">
                    <c:v>0.000</c:v>
                  </c:pt>
                  <c:pt idx="638">
                    <c:v>6.484</c:v>
                  </c:pt>
                  <c:pt idx="639">
                    <c:v>1.930</c:v>
                  </c:pt>
                  <c:pt idx="640">
                    <c:v>1.966</c:v>
                  </c:pt>
                  <c:pt idx="641">
                    <c:v>9.365</c:v>
                  </c:pt>
                  <c:pt idx="642">
                    <c:v>5.430</c:v>
                  </c:pt>
                  <c:pt idx="643">
                    <c:v>11.790</c:v>
                  </c:pt>
                  <c:pt idx="644">
                    <c:v>4.745</c:v>
                  </c:pt>
                  <c:pt idx="645">
                    <c:v>1.420</c:v>
                  </c:pt>
                  <c:pt idx="646">
                    <c:v>7.783</c:v>
                  </c:pt>
                  <c:pt idx="647">
                    <c:v>4.040</c:v>
                  </c:pt>
                  <c:pt idx="648">
                    <c:v>2.000</c:v>
                  </c:pt>
                  <c:pt idx="649">
                    <c:v>5.610</c:v>
                  </c:pt>
                  <c:pt idx="650">
                    <c:v>6.700</c:v>
                  </c:pt>
                  <c:pt idx="651">
                    <c:v>4.795</c:v>
                  </c:pt>
                  <c:pt idx="652">
                    <c:v>74.06</c:v>
                  </c:pt>
                  <c:pt idx="653">
                    <c:v>0.000</c:v>
                  </c:pt>
                  <c:pt idx="654">
                    <c:v>9.065</c:v>
                  </c:pt>
                  <c:pt idx="655">
                    <c:v>6.850</c:v>
                  </c:pt>
                  <c:pt idx="656">
                    <c:v>3.000</c:v>
                  </c:pt>
                  <c:pt idx="657">
                    <c:v>2.890</c:v>
                  </c:pt>
                  <c:pt idx="658">
                    <c:v>3.070</c:v>
                  </c:pt>
                  <c:pt idx="659">
                    <c:v>10.570</c:v>
                  </c:pt>
                  <c:pt idx="660">
                    <c:v>3.230</c:v>
                  </c:pt>
                  <c:pt idx="661">
                    <c:v>6.325</c:v>
                  </c:pt>
                  <c:pt idx="662">
                    <c:v>4.900</c:v>
                  </c:pt>
                  <c:pt idx="663">
                    <c:v>3.000</c:v>
                  </c:pt>
                  <c:pt idx="664">
                    <c:v>9.400</c:v>
                  </c:pt>
                  <c:pt idx="665">
                    <c:v>11.250</c:v>
                  </c:pt>
                  <c:pt idx="666">
                    <c:v>7.240</c:v>
                  </c:pt>
                  <c:pt idx="667">
                    <c:v>16.520</c:v>
                  </c:pt>
                  <c:pt idx="668">
                    <c:v>17.700</c:v>
                  </c:pt>
                  <c:pt idx="669">
                    <c:v>6.330</c:v>
                  </c:pt>
                  <c:pt idx="670">
                    <c:v>4.505</c:v>
                  </c:pt>
                  <c:pt idx="671">
                    <c:v>2.150</c:v>
                  </c:pt>
                  <c:pt idx="672">
                    <c:v>128.0</c:v>
                  </c:pt>
                  <c:pt idx="673">
                    <c:v>328.74</c:v>
                  </c:pt>
                  <c:pt idx="674">
                    <c:v>1048.960</c:v>
                  </c:pt>
                  <c:pt idx="677">
                    <c:v>7.700</c:v>
                  </c:pt>
                  <c:pt idx="678">
                    <c:v>4.970</c:v>
                  </c:pt>
                  <c:pt idx="679">
                    <c:v>3.920</c:v>
                  </c:pt>
                  <c:pt idx="680">
                    <c:v>5.900</c:v>
                  </c:pt>
                  <c:pt idx="681">
                    <c:v>3.300</c:v>
                  </c:pt>
                  <c:pt idx="682">
                    <c:v>3.470</c:v>
                  </c:pt>
                  <c:pt idx="683">
                    <c:v>2.790</c:v>
                  </c:pt>
                  <c:pt idx="684">
                    <c:v>13.830</c:v>
                  </c:pt>
                  <c:pt idx="685">
                    <c:v>7.070</c:v>
                  </c:pt>
                  <c:pt idx="686">
                    <c:v>1.970</c:v>
                  </c:pt>
                  <c:pt idx="687">
                    <c:v>6.500</c:v>
                  </c:pt>
                  <c:pt idx="688">
                    <c:v>3.015</c:v>
                  </c:pt>
                  <c:pt idx="689">
                    <c:v>1.210</c:v>
                  </c:pt>
                  <c:pt idx="690">
                    <c:v>3.570</c:v>
                  </c:pt>
                  <c:pt idx="691">
                    <c:v>3.210</c:v>
                  </c:pt>
                  <c:pt idx="692">
                    <c:v>3.700</c:v>
                  </c:pt>
                  <c:pt idx="693">
                    <c:v>8.630</c:v>
                  </c:pt>
                  <c:pt idx="694">
                    <c:v>6.300</c:v>
                  </c:pt>
                  <c:pt idx="695">
                    <c:v>4.320</c:v>
                  </c:pt>
                  <c:pt idx="696">
                    <c:v>95.375</c:v>
                  </c:pt>
                  <c:pt idx="698">
                    <c:v>0.600</c:v>
                  </c:pt>
                  <c:pt idx="699">
                    <c:v>1.020</c:v>
                  </c:pt>
                  <c:pt idx="700">
                    <c:v>4.290</c:v>
                  </c:pt>
                  <c:pt idx="701">
                    <c:v>10.420</c:v>
                  </c:pt>
                  <c:pt idx="702">
                    <c:v>7.020</c:v>
                  </c:pt>
                  <c:pt idx="703">
                    <c:v>7.560</c:v>
                  </c:pt>
                  <c:pt idx="704">
                    <c:v>11.080</c:v>
                  </c:pt>
                  <c:pt idx="705">
                    <c:v>4.780</c:v>
                  </c:pt>
                  <c:pt idx="706">
                    <c:v>4.370</c:v>
                  </c:pt>
                  <c:pt idx="707">
                    <c:v>6.750</c:v>
                  </c:pt>
                  <c:pt idx="708">
                    <c:v>8.800</c:v>
                  </c:pt>
                  <c:pt idx="709">
                    <c:v>10.970</c:v>
                  </c:pt>
                  <c:pt idx="710">
                    <c:v>5.260</c:v>
                  </c:pt>
                  <c:pt idx="711">
                    <c:v>3.880</c:v>
                  </c:pt>
                  <c:pt idx="712">
                    <c:v>4.000</c:v>
                  </c:pt>
                  <c:pt idx="713">
                    <c:v>10.500</c:v>
                  </c:pt>
                  <c:pt idx="714">
                    <c:v>101.30</c:v>
                  </c:pt>
                  <c:pt idx="716">
                    <c:v>7.000</c:v>
                  </c:pt>
                  <c:pt idx="717">
                    <c:v>4.900</c:v>
                  </c:pt>
                  <c:pt idx="718">
                    <c:v>8.450</c:v>
                  </c:pt>
                  <c:pt idx="719">
                    <c:v>0.415</c:v>
                  </c:pt>
                  <c:pt idx="720">
                    <c:v>14.000</c:v>
                  </c:pt>
                  <c:pt idx="721">
                    <c:v>1.260</c:v>
                  </c:pt>
                  <c:pt idx="722">
                    <c:v>6.850</c:v>
                  </c:pt>
                  <c:pt idx="723">
                    <c:v>6.650</c:v>
                  </c:pt>
                  <c:pt idx="724">
                    <c:v>7.250</c:v>
                  </c:pt>
                  <c:pt idx="725">
                    <c:v>56.78</c:v>
                  </c:pt>
                  <c:pt idx="726">
                    <c:v>0.000</c:v>
                  </c:pt>
                  <c:pt idx="727">
                    <c:v>11.200</c:v>
                  </c:pt>
                  <c:pt idx="728">
                    <c:v>9.850</c:v>
                  </c:pt>
                  <c:pt idx="729">
                    <c:v>8.200</c:v>
                  </c:pt>
                  <c:pt idx="730">
                    <c:v>8.500</c:v>
                  </c:pt>
                  <c:pt idx="731">
                    <c:v>1.400</c:v>
                  </c:pt>
                  <c:pt idx="732">
                    <c:v>1.500</c:v>
                  </c:pt>
                  <c:pt idx="733">
                    <c:v>9.160</c:v>
                  </c:pt>
                  <c:pt idx="734">
                    <c:v>49.81</c:v>
                  </c:pt>
                  <c:pt idx="736">
                    <c:v>17.230</c:v>
                  </c:pt>
                  <c:pt idx="737">
                    <c:v>5.220</c:v>
                  </c:pt>
                  <c:pt idx="738">
                    <c:v>4.500</c:v>
                  </c:pt>
                  <c:pt idx="739">
                    <c:v>3.740</c:v>
                  </c:pt>
                  <c:pt idx="740">
                    <c:v>12.500</c:v>
                  </c:pt>
                  <c:pt idx="741">
                    <c:v>12.020</c:v>
                  </c:pt>
                  <c:pt idx="742">
                    <c:v>5.000</c:v>
                  </c:pt>
                  <c:pt idx="743">
                    <c:v>4.620</c:v>
                  </c:pt>
                  <c:pt idx="744">
                    <c:v>4.400</c:v>
                  </c:pt>
                  <c:pt idx="745">
                    <c:v>5.090</c:v>
                  </c:pt>
                  <c:pt idx="746">
                    <c:v>8.950</c:v>
                  </c:pt>
                  <c:pt idx="747">
                    <c:v>9.560</c:v>
                  </c:pt>
                  <c:pt idx="748">
                    <c:v>7.000</c:v>
                  </c:pt>
                  <c:pt idx="749">
                    <c:v>3.200</c:v>
                  </c:pt>
                  <c:pt idx="750">
                    <c:v>5.360</c:v>
                  </c:pt>
                  <c:pt idx="751">
                    <c:v>2.100</c:v>
                  </c:pt>
                  <c:pt idx="752">
                    <c:v>110.49</c:v>
                  </c:pt>
                  <c:pt idx="753">
                    <c:v>413.750</c:v>
                  </c:pt>
                  <c:pt idx="756">
                    <c:v>1.430</c:v>
                  </c:pt>
                  <c:pt idx="757">
                    <c:v>0.800</c:v>
                  </c:pt>
                  <c:pt idx="758">
                    <c:v>1.870</c:v>
                  </c:pt>
                  <c:pt idx="759">
                    <c:v>3.160</c:v>
                  </c:pt>
                  <c:pt idx="760">
                    <c:v>6.040</c:v>
                  </c:pt>
                  <c:pt idx="761">
                    <c:v>6.700</c:v>
                  </c:pt>
                  <c:pt idx="762">
                    <c:v>5.370</c:v>
                  </c:pt>
                  <c:pt idx="763">
                    <c:v>5.485</c:v>
                  </c:pt>
                  <c:pt idx="764">
                    <c:v>1.830</c:v>
                  </c:pt>
                  <c:pt idx="765">
                    <c:v>5.010</c:v>
                  </c:pt>
                  <c:pt idx="766">
                    <c:v>5.150</c:v>
                  </c:pt>
                  <c:pt idx="767">
                    <c:v>4.189</c:v>
                  </c:pt>
                  <c:pt idx="768">
                    <c:v>5.136</c:v>
                  </c:pt>
                  <c:pt idx="769">
                    <c:v>9.471</c:v>
                  </c:pt>
                  <c:pt idx="770">
                    <c:v>61.64</c:v>
                  </c:pt>
                  <c:pt idx="772">
                    <c:v>7.080</c:v>
                  </c:pt>
                  <c:pt idx="773">
                    <c:v>10.210</c:v>
                  </c:pt>
                  <c:pt idx="774">
                    <c:v>9.300</c:v>
                  </c:pt>
                  <c:pt idx="775">
                    <c:v>3.030</c:v>
                  </c:pt>
                  <c:pt idx="776">
                    <c:v>1.460</c:v>
                  </c:pt>
                  <c:pt idx="777">
                    <c:v>2.020</c:v>
                  </c:pt>
                  <c:pt idx="778">
                    <c:v>2.020</c:v>
                  </c:pt>
                  <c:pt idx="779">
                    <c:v>5.180</c:v>
                  </c:pt>
                  <c:pt idx="780">
                    <c:v>1.970</c:v>
                  </c:pt>
                  <c:pt idx="781">
                    <c:v>0.900</c:v>
                  </c:pt>
                  <c:pt idx="782">
                    <c:v>1.800</c:v>
                  </c:pt>
                  <c:pt idx="783">
                    <c:v>2.300</c:v>
                  </c:pt>
                  <c:pt idx="784">
                    <c:v>5.150</c:v>
                  </c:pt>
                  <c:pt idx="785">
                    <c:v>1.780</c:v>
                  </c:pt>
                  <c:pt idx="786">
                    <c:v>2.820</c:v>
                  </c:pt>
                  <c:pt idx="787">
                    <c:v>0.850</c:v>
                  </c:pt>
                  <c:pt idx="788">
                    <c:v>3.720</c:v>
                  </c:pt>
                  <c:pt idx="789">
                    <c:v>1.830</c:v>
                  </c:pt>
                  <c:pt idx="790">
                    <c:v>1.130</c:v>
                  </c:pt>
                  <c:pt idx="791">
                    <c:v>1.830</c:v>
                  </c:pt>
                  <c:pt idx="792">
                    <c:v>5.740</c:v>
                  </c:pt>
                  <c:pt idx="793">
                    <c:v>6.750</c:v>
                  </c:pt>
                  <c:pt idx="794">
                    <c:v>4.280</c:v>
                  </c:pt>
                  <c:pt idx="795">
                    <c:v>83.15</c:v>
                  </c:pt>
                  <c:pt idx="796">
                    <c:v>144.79</c:v>
                  </c:pt>
                  <c:pt idx="799">
                    <c:v>3.250</c:v>
                  </c:pt>
                  <c:pt idx="800">
                    <c:v>2.400</c:v>
                  </c:pt>
                  <c:pt idx="801">
                    <c:v>3.767</c:v>
                  </c:pt>
                  <c:pt idx="802">
                    <c:v>7.412</c:v>
                  </c:pt>
                  <c:pt idx="803">
                    <c:v>8.500</c:v>
                  </c:pt>
                  <c:pt idx="804">
                    <c:v>1.870</c:v>
                  </c:pt>
                  <c:pt idx="805">
                    <c:v>6.560</c:v>
                  </c:pt>
                  <c:pt idx="806">
                    <c:v>1.850</c:v>
                  </c:pt>
                  <c:pt idx="807">
                    <c:v>1.118</c:v>
                  </c:pt>
                  <c:pt idx="808">
                    <c:v>6.347</c:v>
                  </c:pt>
                  <c:pt idx="809">
                    <c:v>3.960</c:v>
                  </c:pt>
                  <c:pt idx="810">
                    <c:v>1.200</c:v>
                  </c:pt>
                  <c:pt idx="811">
                    <c:v>0.940</c:v>
                  </c:pt>
                  <c:pt idx="812">
                    <c:v>5.180</c:v>
                  </c:pt>
                  <c:pt idx="813">
                    <c:v>7.653</c:v>
                  </c:pt>
                  <c:pt idx="814">
                    <c:v>4.500</c:v>
                  </c:pt>
                  <c:pt idx="815">
                    <c:v>2.690</c:v>
                  </c:pt>
                  <c:pt idx="816">
                    <c:v>4.690</c:v>
                  </c:pt>
                  <c:pt idx="817">
                    <c:v>4.900</c:v>
                  </c:pt>
                  <c:pt idx="818">
                    <c:v>4.604</c:v>
                  </c:pt>
                  <c:pt idx="819">
                    <c:v>5.100</c:v>
                  </c:pt>
                  <c:pt idx="820">
                    <c:v>1.960</c:v>
                  </c:pt>
                  <c:pt idx="821">
                    <c:v>7.150</c:v>
                  </c:pt>
                  <c:pt idx="822">
                    <c:v>1.620</c:v>
                  </c:pt>
                  <c:pt idx="823">
                    <c:v>0.000</c:v>
                  </c:pt>
                  <c:pt idx="824">
                    <c:v>99.22</c:v>
                  </c:pt>
                  <c:pt idx="825">
                    <c:v>0.000</c:v>
                  </c:pt>
                  <c:pt idx="826">
                    <c:v>2.000</c:v>
                  </c:pt>
                  <c:pt idx="827">
                    <c:v>7.970</c:v>
                  </c:pt>
                  <c:pt idx="828">
                    <c:v>4.050</c:v>
                  </c:pt>
                  <c:pt idx="829">
                    <c:v>6.000</c:v>
                  </c:pt>
                  <c:pt idx="830">
                    <c:v>13.250</c:v>
                  </c:pt>
                  <c:pt idx="831">
                    <c:v>33.27</c:v>
                  </c:pt>
                  <c:pt idx="832">
                    <c:v>0.000</c:v>
                  </c:pt>
                  <c:pt idx="833">
                    <c:v>12.240</c:v>
                  </c:pt>
                  <c:pt idx="834">
                    <c:v>2.650</c:v>
                  </c:pt>
                  <c:pt idx="835">
                    <c:v>8.860</c:v>
                  </c:pt>
                  <c:pt idx="836">
                    <c:v>23.750</c:v>
                  </c:pt>
                  <c:pt idx="838">
                    <c:v>2.260</c:v>
                  </c:pt>
                  <c:pt idx="839">
                    <c:v>0.000</c:v>
                  </c:pt>
                  <c:pt idx="840">
                    <c:v>1.125</c:v>
                  </c:pt>
                  <c:pt idx="841">
                    <c:v>0.630</c:v>
                  </c:pt>
                  <c:pt idx="842">
                    <c:v>7.730</c:v>
                  </c:pt>
                  <c:pt idx="843">
                    <c:v>3.780</c:v>
                  </c:pt>
                  <c:pt idx="844">
                    <c:v>1.320</c:v>
                  </c:pt>
                  <c:pt idx="845">
                    <c:v>1.346</c:v>
                  </c:pt>
                  <c:pt idx="846">
                    <c:v>2.190</c:v>
                  </c:pt>
                  <c:pt idx="847">
                    <c:v>2.009</c:v>
                  </c:pt>
                  <c:pt idx="848">
                    <c:v>0.730</c:v>
                  </c:pt>
                  <c:pt idx="849">
                    <c:v>1.450</c:v>
                  </c:pt>
                  <c:pt idx="850">
                    <c:v>4.670</c:v>
                  </c:pt>
                  <c:pt idx="851">
                    <c:v>12.456</c:v>
                  </c:pt>
                  <c:pt idx="852">
                    <c:v>4.440</c:v>
                  </c:pt>
                  <c:pt idx="853">
                    <c:v>8.395</c:v>
                  </c:pt>
                  <c:pt idx="854">
                    <c:v>7.570</c:v>
                  </c:pt>
                  <c:pt idx="855">
                    <c:v>12.600</c:v>
                  </c:pt>
                  <c:pt idx="856">
                    <c:v>74.701</c:v>
                  </c:pt>
                  <c:pt idx="858">
                    <c:v>12.250</c:v>
                  </c:pt>
                  <c:pt idx="859">
                    <c:v>8.320</c:v>
                  </c:pt>
                  <c:pt idx="860">
                    <c:v>3.330</c:v>
                  </c:pt>
                  <c:pt idx="861">
                    <c:v>2.825</c:v>
                  </c:pt>
                  <c:pt idx="862">
                    <c:v>3.530</c:v>
                  </c:pt>
                  <c:pt idx="863">
                    <c:v>4.650</c:v>
                  </c:pt>
                  <c:pt idx="864">
                    <c:v>1.383</c:v>
                  </c:pt>
                  <c:pt idx="865">
                    <c:v>36.288</c:v>
                  </c:pt>
                  <c:pt idx="867">
                    <c:v>8.900</c:v>
                  </c:pt>
                  <c:pt idx="868">
                    <c:v>8.225</c:v>
                  </c:pt>
                  <c:pt idx="869">
                    <c:v>5.650</c:v>
                  </c:pt>
                  <c:pt idx="870">
                    <c:v>8.475</c:v>
                  </c:pt>
                  <c:pt idx="871">
                    <c:v>5.051</c:v>
                  </c:pt>
                  <c:pt idx="872">
                    <c:v>4.200</c:v>
                  </c:pt>
                  <c:pt idx="873">
                    <c:v>3.900</c:v>
                  </c:pt>
                  <c:pt idx="874">
                    <c:v>3.685</c:v>
                  </c:pt>
                  <c:pt idx="875">
                    <c:v>48.09</c:v>
                  </c:pt>
                  <c:pt idx="877">
                    <c:v>6.615</c:v>
                  </c:pt>
                  <c:pt idx="878">
                    <c:v>1.870</c:v>
                  </c:pt>
                  <c:pt idx="879">
                    <c:v>3.400</c:v>
                  </c:pt>
                  <c:pt idx="880">
                    <c:v>1.600</c:v>
                  </c:pt>
                  <c:pt idx="881">
                    <c:v>1.190</c:v>
                  </c:pt>
                  <c:pt idx="882">
                    <c:v>6.760</c:v>
                  </c:pt>
                  <c:pt idx="883">
                    <c:v>6.550</c:v>
                  </c:pt>
                  <c:pt idx="884">
                    <c:v>5.835</c:v>
                  </c:pt>
                  <c:pt idx="885">
                    <c:v>5.350</c:v>
                  </c:pt>
                  <c:pt idx="886">
                    <c:v>2.108</c:v>
                  </c:pt>
                  <c:pt idx="887">
                    <c:v>7.600</c:v>
                  </c:pt>
                  <c:pt idx="888">
                    <c:v>10.115</c:v>
                  </c:pt>
                  <c:pt idx="889">
                    <c:v>58.99</c:v>
                  </c:pt>
                  <c:pt idx="890">
                    <c:v>374.31</c:v>
                  </c:pt>
                  <c:pt idx="893">
                    <c:v>5.75</c:v>
                  </c:pt>
                  <c:pt idx="894">
                    <c:v>2.66</c:v>
                  </c:pt>
                  <c:pt idx="895">
                    <c:v>1.55</c:v>
                  </c:pt>
                  <c:pt idx="896">
                    <c:v>2.46</c:v>
                  </c:pt>
                  <c:pt idx="897">
                    <c:v>1.17</c:v>
                  </c:pt>
                  <c:pt idx="898">
                    <c:v>1.72</c:v>
                  </c:pt>
                  <c:pt idx="899">
                    <c:v>1.28</c:v>
                  </c:pt>
                  <c:pt idx="900">
                    <c:v>4.04</c:v>
                  </c:pt>
                  <c:pt idx="901">
                    <c:v>4.25</c:v>
                  </c:pt>
                  <c:pt idx="902">
                    <c:v>2.655</c:v>
                  </c:pt>
                  <c:pt idx="903">
                    <c:v>2.512</c:v>
                  </c:pt>
                  <c:pt idx="904">
                    <c:v>4.60</c:v>
                  </c:pt>
                  <c:pt idx="905">
                    <c:v>3.13</c:v>
                  </c:pt>
                  <c:pt idx="906">
                    <c:v>2.415</c:v>
                  </c:pt>
                  <c:pt idx="907">
                    <c:v>3.60</c:v>
                  </c:pt>
                  <c:pt idx="908">
                    <c:v>1.04</c:v>
                  </c:pt>
                  <c:pt idx="909">
                    <c:v>2.16</c:v>
                  </c:pt>
                  <c:pt idx="910">
                    <c:v>0.85</c:v>
                  </c:pt>
                  <c:pt idx="911">
                    <c:v>0.77</c:v>
                  </c:pt>
                  <c:pt idx="912">
                    <c:v>3.03</c:v>
                  </c:pt>
                  <c:pt idx="913">
                    <c:v>1.344</c:v>
                  </c:pt>
                  <c:pt idx="914">
                    <c:v>1.635</c:v>
                  </c:pt>
                  <c:pt idx="915">
                    <c:v>4.50</c:v>
                  </c:pt>
                  <c:pt idx="916">
                    <c:v>4.20</c:v>
                  </c:pt>
                  <c:pt idx="917">
                    <c:v>1.29</c:v>
                  </c:pt>
                  <c:pt idx="918">
                    <c:v>3.19</c:v>
                  </c:pt>
                  <c:pt idx="919">
                    <c:v>2.03</c:v>
                  </c:pt>
                  <c:pt idx="920">
                    <c:v>1.255</c:v>
                  </c:pt>
                  <c:pt idx="921">
                    <c:v>71.08</c:v>
                  </c:pt>
                  <c:pt idx="923">
                    <c:v>2.410</c:v>
                  </c:pt>
                  <c:pt idx="924">
                    <c:v>9.330</c:v>
                  </c:pt>
                  <c:pt idx="925">
                    <c:v>4.150</c:v>
                  </c:pt>
                  <c:pt idx="926">
                    <c:v>1.550</c:v>
                  </c:pt>
                  <c:pt idx="927">
                    <c:v>4.130</c:v>
                  </c:pt>
                  <c:pt idx="928">
                    <c:v>2.130</c:v>
                  </c:pt>
                  <c:pt idx="929">
                    <c:v>1.525</c:v>
                  </c:pt>
                  <c:pt idx="930">
                    <c:v>1.350</c:v>
                  </c:pt>
                  <c:pt idx="931">
                    <c:v>0.800</c:v>
                  </c:pt>
                  <c:pt idx="932">
                    <c:v>6.500</c:v>
                  </c:pt>
                  <c:pt idx="933">
                    <c:v>0.750</c:v>
                  </c:pt>
                  <c:pt idx="934">
                    <c:v>5.980</c:v>
                  </c:pt>
                  <c:pt idx="935">
                    <c:v>40.605</c:v>
                  </c:pt>
                  <c:pt idx="937">
                    <c:v>2.425</c:v>
                  </c:pt>
                  <c:pt idx="938">
                    <c:v>1.820</c:v>
                  </c:pt>
                  <c:pt idx="939">
                    <c:v>1.850</c:v>
                  </c:pt>
                  <c:pt idx="940">
                    <c:v>1.880</c:v>
                  </c:pt>
                  <c:pt idx="941">
                    <c:v>2.700</c:v>
                  </c:pt>
                  <c:pt idx="942">
                    <c:v>3.800</c:v>
                  </c:pt>
                  <c:pt idx="943">
                    <c:v>6.200</c:v>
                  </c:pt>
                  <c:pt idx="944">
                    <c:v>2.700</c:v>
                  </c:pt>
                  <c:pt idx="945">
                    <c:v>2.275</c:v>
                  </c:pt>
                  <c:pt idx="946">
                    <c:v>2.100</c:v>
                  </c:pt>
                  <c:pt idx="947">
                    <c:v>27.75</c:v>
                  </c:pt>
                  <c:pt idx="949">
                    <c:v>1.640</c:v>
                  </c:pt>
                  <c:pt idx="950">
                    <c:v>4.320</c:v>
                  </c:pt>
                  <c:pt idx="951">
                    <c:v>1.060</c:v>
                  </c:pt>
                  <c:pt idx="952">
                    <c:v>0.980</c:v>
                  </c:pt>
                  <c:pt idx="953">
                    <c:v>3.490</c:v>
                  </c:pt>
                  <c:pt idx="954">
                    <c:v>6.059</c:v>
                  </c:pt>
                  <c:pt idx="955">
                    <c:v>5.140</c:v>
                  </c:pt>
                  <c:pt idx="956">
                    <c:v>2.100</c:v>
                  </c:pt>
                  <c:pt idx="957">
                    <c:v>0.550</c:v>
                  </c:pt>
                  <c:pt idx="958">
                    <c:v>0.865</c:v>
                  </c:pt>
                  <c:pt idx="959">
                    <c:v>0.965</c:v>
                  </c:pt>
                  <c:pt idx="960">
                    <c:v>6.150</c:v>
                  </c:pt>
                  <c:pt idx="961">
                    <c:v>1.535</c:v>
                  </c:pt>
                  <c:pt idx="962">
                    <c:v>6.000</c:v>
                  </c:pt>
                  <c:pt idx="963">
                    <c:v>6.600</c:v>
                  </c:pt>
                  <c:pt idx="964">
                    <c:v>47.45</c:v>
                  </c:pt>
                  <c:pt idx="965">
                    <c:v>186.891</c:v>
                  </c:pt>
                  <c:pt idx="968">
                    <c:v>12.235</c:v>
                  </c:pt>
                  <c:pt idx="969">
                    <c:v>16.860</c:v>
                  </c:pt>
                  <c:pt idx="970">
                    <c:v>5.040</c:v>
                  </c:pt>
                  <c:pt idx="971">
                    <c:v>5.428</c:v>
                  </c:pt>
                  <c:pt idx="972">
                    <c:v>9.470</c:v>
                  </c:pt>
                  <c:pt idx="973">
                    <c:v>5.540</c:v>
                  </c:pt>
                  <c:pt idx="974">
                    <c:v>3.810</c:v>
                  </c:pt>
                  <c:pt idx="975">
                    <c:v>7.038</c:v>
                  </c:pt>
                  <c:pt idx="976">
                    <c:v>3.710</c:v>
                  </c:pt>
                  <c:pt idx="977">
                    <c:v>2.550</c:v>
                  </c:pt>
                  <c:pt idx="978">
                    <c:v>2.400</c:v>
                  </c:pt>
                  <c:pt idx="979">
                    <c:v>3.995</c:v>
                  </c:pt>
                  <c:pt idx="980">
                    <c:v>5.670</c:v>
                  </c:pt>
                  <c:pt idx="981">
                    <c:v>0.930</c:v>
                  </c:pt>
                  <c:pt idx="982">
                    <c:v>1.500</c:v>
                  </c:pt>
                  <c:pt idx="983">
                    <c:v>1.300</c:v>
                  </c:pt>
                  <c:pt idx="984">
                    <c:v>5.620</c:v>
                  </c:pt>
                  <c:pt idx="985">
                    <c:v>5.873</c:v>
                  </c:pt>
                  <c:pt idx="986">
                    <c:v>98.97</c:v>
                  </c:pt>
                  <c:pt idx="988">
                    <c:v>17.350</c:v>
                  </c:pt>
                  <c:pt idx="989">
                    <c:v>6.12</c:v>
                  </c:pt>
                  <c:pt idx="990">
                    <c:v>16.770</c:v>
                  </c:pt>
                  <c:pt idx="991">
                    <c:v>4.500</c:v>
                  </c:pt>
                  <c:pt idx="992">
                    <c:v>3.340</c:v>
                  </c:pt>
                  <c:pt idx="993">
                    <c:v>3.310</c:v>
                  </c:pt>
                  <c:pt idx="994">
                    <c:v>51.39</c:v>
                  </c:pt>
                  <c:pt idx="995">
                    <c:v>150.357</c:v>
                  </c:pt>
                  <c:pt idx="996">
                    <c:v>1270.098</c:v>
                  </c:pt>
                  <c:pt idx="997">
                    <c:v>2319.058</c:v>
                  </c:pt>
                  <c:pt idx="998">
                    <c:v>2293.650</c:v>
                  </c:pt>
                  <c:pt idx="999">
                    <c:v>49.411</c:v>
                  </c:pt>
                </c:lvl>
                <c:lvl>
                  <c:pt idx="0">
                    <c:v>MDR KOP219</c:v>
                  </c:pt>
                  <c:pt idx="1">
                    <c:v>SH-130</c:v>
                  </c:pt>
                  <c:pt idx="2">
                    <c:v>SH-63(GAN94)</c:v>
                  </c:pt>
                  <c:pt idx="3">
                    <c:v>MDR YL 7</c:v>
                  </c:pt>
                  <c:pt idx="4">
                    <c:v>SH-129</c:v>
                  </c:pt>
                  <c:pt idx="7">
                    <c:v>MDR LIN 16</c:v>
                  </c:pt>
                  <c:pt idx="8">
                    <c:v>SH-14</c:v>
                  </c:pt>
                  <c:pt idx="9">
                    <c:v>MAN 33</c:v>
                  </c:pt>
                  <c:pt idx="10">
                    <c:v>LIN 206</c:v>
                  </c:pt>
                  <c:pt idx="11">
                    <c:v>MDR-SIN228</c:v>
                  </c:pt>
                  <c:pt idx="12">
                    <c:v>MDR DEV 209</c:v>
                  </c:pt>
                  <c:pt idx="13">
                    <c:v>MDR DEV 216</c:v>
                  </c:pt>
                  <c:pt idx="14">
                    <c:v>SH-61</c:v>
                  </c:pt>
                  <c:pt idx="15">
                    <c:v>SH-13</c:v>
                  </c:pt>
                  <c:pt idx="16">
                    <c:v>MDR RA15</c:v>
                  </c:pt>
                  <c:pt idx="17">
                    <c:v>MDR RAI 6</c:v>
                  </c:pt>
                  <c:pt idx="18">
                    <c:v>MDR RAI 5</c:v>
                  </c:pt>
                  <c:pt idx="19">
                    <c:v>MDR RAI 215</c:v>
                  </c:pt>
                  <c:pt idx="20">
                    <c:v>MDR RAI 206</c:v>
                  </c:pt>
                  <c:pt idx="25">
                    <c:v>SH-01</c:v>
                  </c:pt>
                  <c:pt idx="26">
                    <c:v>MDR</c:v>
                  </c:pt>
                  <c:pt idx="27">
                    <c:v>SH-56</c:v>
                  </c:pt>
                  <c:pt idx="28">
                    <c:v>SH-28</c:v>
                  </c:pt>
                  <c:pt idx="29">
                    <c:v>SH-28</c:v>
                  </c:pt>
                  <c:pt idx="30">
                    <c:v>MDR</c:v>
                  </c:pt>
                  <c:pt idx="31">
                    <c:v>MDR</c:v>
                  </c:pt>
                  <c:pt idx="32">
                    <c:v>MDR</c:v>
                  </c:pt>
                  <c:pt idx="33">
                    <c:v>MDR</c:v>
                  </c:pt>
                  <c:pt idx="34">
                    <c:v>MDR</c:v>
                  </c:pt>
                  <c:pt idx="35">
                    <c:v>MDR</c:v>
                  </c:pt>
                  <c:pt idx="36">
                    <c:v>MDR</c:v>
                  </c:pt>
                  <c:pt idx="37">
                    <c:v>MDR</c:v>
                  </c:pt>
                  <c:pt idx="38">
                    <c:v>SH-56</c:v>
                  </c:pt>
                  <c:pt idx="39">
                    <c:v>SH-28</c:v>
                  </c:pt>
                  <c:pt idx="40">
                    <c:v>MDR</c:v>
                  </c:pt>
                  <c:pt idx="41">
                    <c:v>MDR</c:v>
                  </c:pt>
                  <c:pt idx="42">
                    <c:v>MDR</c:v>
                  </c:pt>
                  <c:pt idx="45">
                    <c:v>MDR</c:v>
                  </c:pt>
                  <c:pt idx="46">
                    <c:v>MDR</c:v>
                  </c:pt>
                  <c:pt idx="47">
                    <c:v>MDR</c:v>
                  </c:pt>
                  <c:pt idx="48">
                    <c:v>MDR</c:v>
                  </c:pt>
                  <c:pt idx="49">
                    <c:v>MDR</c:v>
                  </c:pt>
                  <c:pt idx="50">
                    <c:v>MDR</c:v>
                  </c:pt>
                  <c:pt idx="51">
                    <c:v>MDR</c:v>
                  </c:pt>
                  <c:pt idx="52">
                    <c:v>MDR</c:v>
                  </c:pt>
                  <c:pt idx="53">
                    <c:v>SH-136</c:v>
                  </c:pt>
                  <c:pt idx="54">
                    <c:v>SH-30</c:v>
                  </c:pt>
                  <c:pt idx="55">
                    <c:v>SH-57</c:v>
                  </c:pt>
                  <c:pt idx="56">
                    <c:v>SH-83</c:v>
                  </c:pt>
                  <c:pt idx="57">
                    <c:v>MDR</c:v>
                  </c:pt>
                  <c:pt idx="58">
                    <c:v>SH-136</c:v>
                  </c:pt>
                  <c:pt idx="61">
                    <c:v>SH-23</c:v>
                  </c:pt>
                  <c:pt idx="62">
                    <c:v>SH-23</c:v>
                  </c:pt>
                  <c:pt idx="63">
                    <c:v>MDR</c:v>
                  </c:pt>
                  <c:pt idx="64">
                    <c:v>SH-69</c:v>
                  </c:pt>
                  <c:pt idx="65">
                    <c:v>MDR</c:v>
                  </c:pt>
                  <c:pt idx="66">
                    <c:v>SH-76</c:v>
                  </c:pt>
                  <c:pt idx="67">
                    <c:v>MDR</c:v>
                  </c:pt>
                  <c:pt idx="68">
                    <c:v>MDR</c:v>
                  </c:pt>
                  <c:pt idx="69">
                    <c:v>MDR</c:v>
                  </c:pt>
                  <c:pt idx="70">
                    <c:v>MDR</c:v>
                  </c:pt>
                  <c:pt idx="71">
                    <c:v>MDR</c:v>
                  </c:pt>
                  <c:pt idx="72">
                    <c:v>MDR</c:v>
                  </c:pt>
                  <c:pt idx="73">
                    <c:v>SH-76</c:v>
                  </c:pt>
                  <c:pt idx="74">
                    <c:v>SH-76</c:v>
                  </c:pt>
                  <c:pt idx="75">
                    <c:v>MDR</c:v>
                  </c:pt>
                  <c:pt idx="76">
                    <c:v>MDR</c:v>
                  </c:pt>
                  <c:pt idx="77">
                    <c:v>MDR</c:v>
                  </c:pt>
                  <c:pt idx="78">
                    <c:v>MDR</c:v>
                  </c:pt>
                  <c:pt idx="79">
                    <c:v>MDR</c:v>
                  </c:pt>
                  <c:pt idx="80">
                    <c:v>MDR</c:v>
                  </c:pt>
                  <c:pt idx="83">
                    <c:v>SH-48</c:v>
                  </c:pt>
                  <c:pt idx="84">
                    <c:v>MDR</c:v>
                  </c:pt>
                  <c:pt idx="85">
                    <c:v>SH-143</c:v>
                  </c:pt>
                  <c:pt idx="86">
                    <c:v>MDR</c:v>
                  </c:pt>
                  <c:pt idx="87">
                    <c:v>MDR</c:v>
                  </c:pt>
                  <c:pt idx="88">
                    <c:v>MDR</c:v>
                  </c:pt>
                  <c:pt idx="89">
                    <c:v>MDR</c:v>
                  </c:pt>
                  <c:pt idx="90">
                    <c:v>SH-34</c:v>
                  </c:pt>
                  <c:pt idx="91">
                    <c:v>MDR</c:v>
                  </c:pt>
                  <c:pt idx="92">
                    <c:v>MDR</c:v>
                  </c:pt>
                  <c:pt idx="93">
                    <c:v>MDR</c:v>
                  </c:pt>
                  <c:pt idx="96">
                    <c:v>SH-93</c:v>
                  </c:pt>
                  <c:pt idx="97">
                    <c:v>SH-146</c:v>
                  </c:pt>
                  <c:pt idx="98">
                    <c:v>SH-34</c:v>
                  </c:pt>
                  <c:pt idx="99">
                    <c:v>SH-143</c:v>
                  </c:pt>
                  <c:pt idx="100">
                    <c:v>SH-93</c:v>
                  </c:pt>
                  <c:pt idx="101">
                    <c:v>SH-50</c:v>
                  </c:pt>
                  <c:pt idx="102">
                    <c:v>SH-06</c:v>
                  </c:pt>
                  <c:pt idx="107">
                    <c:v>SH 41</c:v>
                  </c:pt>
                  <c:pt idx="108">
                    <c:v>Upgraded To SH</c:v>
                  </c:pt>
                  <c:pt idx="109">
                    <c:v>Upgraded To SH</c:v>
                  </c:pt>
                  <c:pt idx="110">
                    <c:v>MDR/BJP-64</c:v>
                  </c:pt>
                  <c:pt idx="111">
                    <c:v>MDR/MDD-208</c:v>
                  </c:pt>
                  <c:pt idx="112">
                    <c:v>MDR/IND-11</c:v>
                  </c:pt>
                  <c:pt idx="113">
                    <c:v>MDR/SND-9</c:v>
                  </c:pt>
                  <c:pt idx="114">
                    <c:v>SH</c:v>
                  </c:pt>
                  <c:pt idx="115">
                    <c:v>SH-41</c:v>
                  </c:pt>
                  <c:pt idx="118">
                    <c:v>MDR</c:v>
                  </c:pt>
                  <c:pt idx="119">
                    <c:v>SH-133</c:v>
                  </c:pt>
                  <c:pt idx="120">
                    <c:v>MDR/BLG-3</c:v>
                  </c:pt>
                  <c:pt idx="121">
                    <c:v>MDR/BLG-6</c:v>
                  </c:pt>
                  <c:pt idx="122">
                    <c:v>SH-44</c:v>
                  </c:pt>
                  <c:pt idx="126">
                    <c:v>SH-14</c:v>
                  </c:pt>
                  <c:pt idx="127">
                    <c:v>MDR</c:v>
                  </c:pt>
                  <c:pt idx="128">
                    <c:v>SH-44</c:v>
                  </c:pt>
                  <c:pt idx="129">
                    <c:v>SH-54</c:v>
                  </c:pt>
                  <c:pt idx="130">
                    <c:v>MDR/JMK-9</c:v>
                  </c:pt>
                  <c:pt idx="131">
                    <c:v>MDR/JMK-24</c:v>
                  </c:pt>
                  <c:pt idx="134">
                    <c:v>SH-20</c:v>
                  </c:pt>
                  <c:pt idx="135">
                    <c:v>MDR</c:v>
                  </c:pt>
                  <c:pt idx="136">
                    <c:v>SH-54</c:v>
                  </c:pt>
                  <c:pt idx="137">
                    <c:v>SH-93</c:v>
                  </c:pt>
                  <c:pt idx="138">
                    <c:v>SH-138</c:v>
                  </c:pt>
                  <c:pt idx="139">
                    <c:v>SH-31</c:v>
                  </c:pt>
                  <c:pt idx="140">
                    <c:v>SH-103</c:v>
                  </c:pt>
                  <c:pt idx="141">
                    <c:v>SH-01</c:v>
                  </c:pt>
                  <c:pt idx="142">
                    <c:v>MDR-SAU89</c:v>
                  </c:pt>
                  <c:pt idx="143">
                    <c:v>MDR SAU-4</c:v>
                  </c:pt>
                  <c:pt idx="144">
                    <c:v>MDR</c:v>
                  </c:pt>
                  <c:pt idx="145">
                    <c:v>SH-34</c:v>
                  </c:pt>
                  <c:pt idx="146">
                    <c:v>SH-139</c:v>
                  </c:pt>
                  <c:pt idx="147">
                    <c:v>SH-31</c:v>
                  </c:pt>
                  <c:pt idx="150">
                    <c:v>SH-72</c:v>
                  </c:pt>
                  <c:pt idx="151">
                    <c:v>SH-73</c:v>
                  </c:pt>
                  <c:pt idx="152">
                    <c:v>SH-78</c:v>
                  </c:pt>
                  <c:pt idx="153">
                    <c:v>SH-72</c:v>
                  </c:pt>
                  <c:pt idx="154">
                    <c:v>SH-72</c:v>
                  </c:pt>
                  <c:pt idx="155">
                    <c:v>MDR</c:v>
                  </c:pt>
                  <c:pt idx="156">
                    <c:v>MDR HUK-73</c:v>
                  </c:pt>
                  <c:pt idx="157">
                    <c:v>SH-31</c:v>
                  </c:pt>
                  <c:pt idx="158">
                    <c:v>SH-54</c:v>
                  </c:pt>
                  <c:pt idx="159">
                    <c:v>MDR</c:v>
                  </c:pt>
                  <c:pt idx="160">
                    <c:v>MDR</c:v>
                  </c:pt>
                  <c:pt idx="161">
                    <c:v>SH-53</c:v>
                  </c:pt>
                  <c:pt idx="162">
                    <c:v>MDR</c:v>
                  </c:pt>
                  <c:pt idx="163">
                    <c:v>MDR</c:v>
                  </c:pt>
                  <c:pt idx="164">
                    <c:v>MDR</c:v>
                  </c:pt>
                  <c:pt idx="165">
                    <c:v>MDR</c:v>
                  </c:pt>
                  <c:pt idx="166">
                    <c:v>MDR</c:v>
                  </c:pt>
                  <c:pt idx="167">
                    <c:v>MDR</c:v>
                  </c:pt>
                  <c:pt idx="173">
                    <c:v>SH-65</c:v>
                  </c:pt>
                  <c:pt idx="174">
                    <c:v>CNG12</c:v>
                  </c:pt>
                  <c:pt idx="175">
                    <c:v>CNG27</c:v>
                  </c:pt>
                  <c:pt idx="176">
                    <c:v>SH-65</c:v>
                  </c:pt>
                  <c:pt idx="177">
                    <c:v>DVG9</c:v>
                  </c:pt>
                  <c:pt idx="178">
                    <c:v>New MDR</c:v>
                  </c:pt>
                  <c:pt idx="179">
                    <c:v>New MDR</c:v>
                  </c:pt>
                  <c:pt idx="180">
                    <c:v>SH-47</c:v>
                  </c:pt>
                  <c:pt idx="181">
                    <c:v>DVG12</c:v>
                  </c:pt>
                  <c:pt idx="182">
                    <c:v>SH-65</c:v>
                  </c:pt>
                  <c:pt idx="183">
                    <c:v>JGL208</c:v>
                  </c:pt>
                  <c:pt idx="184">
                    <c:v>JGL34</c:v>
                  </c:pt>
                  <c:pt idx="185">
                    <c:v>JGL3</c:v>
                  </c:pt>
                  <c:pt idx="186">
                    <c:v>JGL4</c:v>
                  </c:pt>
                  <c:pt idx="187">
                    <c:v>HRR11</c:v>
                  </c:pt>
                  <c:pt idx="188">
                    <c:v>HRR12</c:v>
                  </c:pt>
                  <c:pt idx="189">
                    <c:v>HNN15</c:v>
                  </c:pt>
                  <c:pt idx="190">
                    <c:v>HNN49</c:v>
                  </c:pt>
                  <c:pt idx="191">
                    <c:v>HNN21</c:v>
                  </c:pt>
                  <c:pt idx="194">
                    <c:v>SH-48</c:v>
                  </c:pt>
                  <c:pt idx="195">
                    <c:v>MDR</c:v>
                  </c:pt>
                  <c:pt idx="196">
                    <c:v>CHD203</c:v>
                  </c:pt>
                  <c:pt idx="197">
                    <c:v>HLK202</c:v>
                  </c:pt>
                  <c:pt idx="198">
                    <c:v>NEW SH</c:v>
                  </c:pt>
                  <c:pt idx="199">
                    <c:v>NEW SH</c:v>
                  </c:pt>
                  <c:pt idx="200">
                    <c:v>SH-47</c:v>
                  </c:pt>
                  <c:pt idx="201">
                    <c:v>NEW SH</c:v>
                  </c:pt>
                  <c:pt idx="202">
                    <c:v>NEW SH</c:v>
                  </c:pt>
                  <c:pt idx="203">
                    <c:v>HRY 5</c:v>
                  </c:pt>
                  <c:pt idx="204">
                    <c:v>NEW MDR</c:v>
                  </c:pt>
                  <c:pt idx="205">
                    <c:v>NEW SH</c:v>
                  </c:pt>
                  <c:pt idx="206">
                    <c:v>NEW SH</c:v>
                  </c:pt>
                  <c:pt idx="207">
                    <c:v>NEW SH</c:v>
                  </c:pt>
                  <c:pt idx="208">
                    <c:v>NEW SH</c:v>
                  </c:pt>
                  <c:pt idx="209">
                    <c:v>CHD12</c:v>
                  </c:pt>
                  <c:pt idx="212">
                    <c:v>NEW MDR</c:v>
                  </c:pt>
                  <c:pt idx="213">
                    <c:v>NEW MDR</c:v>
                  </c:pt>
                  <c:pt idx="214">
                    <c:v>SH-115</c:v>
                  </c:pt>
                  <c:pt idx="215">
                    <c:v>NEW SH</c:v>
                  </c:pt>
                  <c:pt idx="216">
                    <c:v>NEW SH</c:v>
                  </c:pt>
                  <c:pt idx="217">
                    <c:v>SH-68</c:v>
                  </c:pt>
                  <c:pt idx="218">
                    <c:v>TRT 08</c:v>
                  </c:pt>
                  <c:pt idx="219">
                    <c:v>SH-01</c:v>
                  </c:pt>
                  <c:pt idx="220">
                    <c:v>SH-148</c:v>
                  </c:pt>
                  <c:pt idx="223">
                    <c:v>SH-148</c:v>
                  </c:pt>
                  <c:pt idx="224">
                    <c:v>SH-48</c:v>
                  </c:pt>
                  <c:pt idx="225">
                    <c:v>SH-136</c:v>
                  </c:pt>
                  <c:pt idx="226">
                    <c:v>SH-77</c:v>
                  </c:pt>
                  <c:pt idx="227">
                    <c:v>SH-62</c:v>
                  </c:pt>
                  <c:pt idx="228">
                    <c:v>SH-01</c:v>
                  </c:pt>
                  <c:pt idx="229">
                    <c:v>SH-77</c:v>
                  </c:pt>
                  <c:pt idx="232">
                    <c:v>MDI-13</c:v>
                  </c:pt>
                  <c:pt idx="233">
                    <c:v>CHK-22</c:v>
                  </c:pt>
                  <c:pt idx="234">
                    <c:v>NRP3</c:v>
                  </c:pt>
                  <c:pt idx="235">
                    <c:v>SNG8</c:v>
                  </c:pt>
                  <c:pt idx="236">
                    <c:v>CHK-13</c:v>
                  </c:pt>
                  <c:pt idx="237">
                    <c:v>KDR-22</c:v>
                  </c:pt>
                  <c:pt idx="238">
                    <c:v>MDR</c:v>
                  </c:pt>
                  <c:pt idx="239">
                    <c:v>TRK-205</c:v>
                  </c:pt>
                  <c:pt idx="240">
                    <c:v>TRK-204</c:v>
                  </c:pt>
                  <c:pt idx="241">
                    <c:v>TRK-5</c:v>
                  </c:pt>
                  <c:pt idx="242">
                    <c:v>KDR-201</c:v>
                  </c:pt>
                  <c:pt idx="243">
                    <c:v>KDR-
New</c:v>
                  </c:pt>
                  <c:pt idx="244">
                    <c:v>KDR-223</c:v>
                  </c:pt>
                  <c:pt idx="245">
                    <c:v>MDR</c:v>
                  </c:pt>
                  <c:pt idx="246">
                    <c:v>MDR</c:v>
                  </c:pt>
                  <c:pt idx="247">
                    <c:v>MDR</c:v>
                  </c:pt>
                  <c:pt idx="252">
                    <c:v>SH-1</c:v>
                  </c:pt>
                  <c:pt idx="253">
                    <c:v>SH-67</c:v>
                  </c:pt>
                  <c:pt idx="254">
                    <c:v>Newly Upgraded SH</c:v>
                  </c:pt>
                  <c:pt idx="255">
                    <c:v>SH-37</c:v>
                  </c:pt>
                  <c:pt idx="256">
                    <c:v>Newly Upgraded SH</c:v>
                  </c:pt>
                  <c:pt idx="257">
                    <c:v>SH-37</c:v>
                  </c:pt>
                  <c:pt idx="258">
                    <c:v>SH-67</c:v>
                  </c:pt>
                  <c:pt idx="259">
                    <c:v>Newly Upgraded SH</c:v>
                  </c:pt>
                  <c:pt idx="260">
                    <c:v>KDP204</c:v>
                  </c:pt>
                  <c:pt idx="261">
                    <c:v>KDP5</c:v>
                  </c:pt>
                  <c:pt idx="262">
                    <c:v>UDP4</c:v>
                  </c:pt>
                  <c:pt idx="263">
                    <c:v>KDP9</c:v>
                  </c:pt>
                  <c:pt idx="264">
                    <c:v>SH 27</c:v>
                  </c:pt>
                  <c:pt idx="265">
                    <c:v>SH 27</c:v>
                  </c:pt>
                  <c:pt idx="268">
                    <c:v>   SH37   </c:v>
                  </c:pt>
                  <c:pt idx="269">
                    <c:v>       SH85       </c:v>
                  </c:pt>
                  <c:pt idx="270">
                    <c:v>     SH37  </c:v>
                  </c:pt>
                  <c:pt idx="271">
                    <c:v>BEL26</c:v>
                  </c:pt>
                  <c:pt idx="272">
                    <c:v>Newly Upgraded SH</c:v>
                  </c:pt>
                  <c:pt idx="273">
                    <c:v>SH-67</c:v>
                  </c:pt>
                  <c:pt idx="274">
                    <c:v>Newly Upgraded SH</c:v>
                  </c:pt>
                  <c:pt idx="275">
                    <c:v>Newly Upgraded SH</c:v>
                  </c:pt>
                  <c:pt idx="276">
                    <c:v>Newly Upgraded MDR</c:v>
                  </c:pt>
                  <c:pt idx="277">
                    <c:v>MNG19</c:v>
                  </c:pt>
                  <c:pt idx="278">
                    <c:v>MNG36</c:v>
                  </c:pt>
                  <c:pt idx="279">
                    <c:v>PUT8</c:v>
                  </c:pt>
                  <c:pt idx="280">
                    <c:v>PUT10</c:v>
                  </c:pt>
                  <c:pt idx="281">
                    <c:v>SH100</c:v>
                  </c:pt>
                  <c:pt idx="282">
                    <c:v>MNG105
MNG202</c:v>
                  </c:pt>
                  <c:pt idx="283">
                    <c:v>MNG82</c:v>
                  </c:pt>
                  <c:pt idx="284">
                    <c:v>Newly Upgraded MDR</c:v>
                  </c:pt>
                  <c:pt idx="285">
                    <c:v>SH-101</c:v>
                  </c:pt>
                  <c:pt idx="286">
                    <c:v>Newly Upgraded SH</c:v>
                  </c:pt>
                  <c:pt idx="287">
                    <c:v>Newly Upgraded SH</c:v>
                  </c:pt>
                  <c:pt idx="288">
                    <c:v>Newly Upgraded SH</c:v>
                  </c:pt>
                  <c:pt idx="289">
                    <c:v>Newly Upgraded SH</c:v>
                  </c:pt>
                  <c:pt idx="290">
                    <c:v>BNT19</c:v>
                  </c:pt>
                  <c:pt idx="295">
                    <c:v>ANK52</c:v>
                  </c:pt>
                  <c:pt idx="296">
                    <c:v>MDR</c:v>
                  </c:pt>
                  <c:pt idx="297">
                    <c:v>SH-87</c:v>
                  </c:pt>
                  <c:pt idx="298">
                    <c:v>New SH</c:v>
                  </c:pt>
                  <c:pt idx="299">
                    <c:v>BNS210</c:v>
                  </c:pt>
                  <c:pt idx="300">
                    <c:v>BNS214</c:v>
                  </c:pt>
                  <c:pt idx="301">
                    <c:v>SH</c:v>
                  </c:pt>
                  <c:pt idx="302">
                    <c:v>MDR</c:v>
                  </c:pt>
                  <c:pt idx="303">
                    <c:v>MDR</c:v>
                  </c:pt>
                  <c:pt idx="304">
                    <c:v>MDR</c:v>
                  </c:pt>
                  <c:pt idx="305">
                    <c:v>MDR</c:v>
                  </c:pt>
                  <c:pt idx="306">
                    <c:v>MDR</c:v>
                  </c:pt>
                  <c:pt idx="307">
                    <c:v>MDR</c:v>
                  </c:pt>
                  <c:pt idx="308">
                    <c:v>BNE18</c:v>
                  </c:pt>
                  <c:pt idx="309">
                    <c:v>MDR</c:v>
                  </c:pt>
                  <c:pt idx="310">
                    <c:v>MDR</c:v>
                  </c:pt>
                  <c:pt idx="311">
                    <c:v>SH-39</c:v>
                  </c:pt>
                  <c:pt idx="312">
                    <c:v>MDR</c:v>
                  </c:pt>
                  <c:pt idx="313">
                    <c:v>HOS9</c:v>
                  </c:pt>
                  <c:pt idx="314">
                    <c:v>HOS25</c:v>
                  </c:pt>
                  <c:pt idx="315">
                    <c:v>NLM10</c:v>
                  </c:pt>
                  <c:pt idx="316">
                    <c:v>MDR</c:v>
                  </c:pt>
                  <c:pt idx="317">
                    <c:v>DOD7</c:v>
                  </c:pt>
                  <c:pt idx="318">
                    <c:v>SH-96</c:v>
                  </c:pt>
                  <c:pt idx="319">
                    <c:v>DVN9</c:v>
                  </c:pt>
                  <c:pt idx="322">
                    <c:v>MDR</c:v>
                  </c:pt>
                  <c:pt idx="323">
                    <c:v>SH-33</c:v>
                  </c:pt>
                  <c:pt idx="324">
                    <c:v>MDR</c:v>
                  </c:pt>
                  <c:pt idx="325">
                    <c:v>New SH</c:v>
                  </c:pt>
                  <c:pt idx="326">
                    <c:v>New SH</c:v>
                  </c:pt>
                  <c:pt idx="329">
                    <c:v>SH-3</c:v>
                  </c:pt>
                  <c:pt idx="331">
                    <c:v>SH-3</c:v>
                  </c:pt>
                  <c:pt idx="334">
                    <c:v>SH 111</c:v>
                  </c:pt>
                  <c:pt idx="335">
                    <c:v> KNL227</c:v>
                  </c:pt>
                  <c:pt idx="336">
                    <c:v>KNL27</c:v>
                  </c:pt>
                  <c:pt idx="337">
                    <c:v>SH 94</c:v>
                  </c:pt>
                  <c:pt idx="338">
                    <c:v>NEW SH</c:v>
                  </c:pt>
                  <c:pt idx="339">
                    <c:v>MDR</c:v>
                  </c:pt>
                  <c:pt idx="340">
                    <c:v>TMK-219</c:v>
                  </c:pt>
                  <c:pt idx="341">
                    <c:v>SH-33</c:v>
                  </c:pt>
                  <c:pt idx="342">
                    <c:v>TMK-16</c:v>
                  </c:pt>
                  <c:pt idx="343">
                    <c:v>TMK-203</c:v>
                  </c:pt>
                  <c:pt idx="344">
                    <c:v>TMK-9</c:v>
                  </c:pt>
                  <c:pt idx="345">
                    <c:v>GBB3</c:v>
                  </c:pt>
                  <c:pt idx="346">
                    <c:v>GBB12</c:v>
                  </c:pt>
                  <c:pt idx="347">
                    <c:v>NEW SH</c:v>
                  </c:pt>
                  <c:pt idx="348">
                    <c:v>TVK24</c:v>
                  </c:pt>
                  <c:pt idx="349">
                    <c:v>SH 47</c:v>
                  </c:pt>
                  <c:pt idx="350">
                    <c:v>TPT8</c:v>
                  </c:pt>
                  <c:pt idx="351">
                    <c:v>SH 47</c:v>
                  </c:pt>
                  <c:pt idx="354">
                    <c:v>SRA3</c:v>
                  </c:pt>
                  <c:pt idx="355">
                    <c:v>MDG -9</c:v>
                  </c:pt>
                  <c:pt idx="356">
                    <c:v>SH 94</c:v>
                  </c:pt>
                  <c:pt idx="357">
                    <c:v>NEW SH</c:v>
                  </c:pt>
                  <c:pt idx="358">
                    <c:v>KTG -8</c:v>
                  </c:pt>
                  <c:pt idx="359">
                    <c:v>SH 48</c:v>
                  </c:pt>
                  <c:pt idx="360">
                    <c:v>PVG-4</c:v>
                  </c:pt>
                  <c:pt idx="363">
                    <c:v>SH 05</c:v>
                  </c:pt>
                  <c:pt idx="364">
                    <c:v>NEW MDR</c:v>
                  </c:pt>
                  <c:pt idx="365">
                    <c:v>SH 05</c:v>
                  </c:pt>
                  <c:pt idx="366">
                    <c:v>NEW SH</c:v>
                  </c:pt>
                  <c:pt idx="367">
                    <c:v>NEW SH</c:v>
                  </c:pt>
                  <c:pt idx="368">
                    <c:v>CBR17</c:v>
                  </c:pt>
                  <c:pt idx="369">
                    <c:v>CBR15</c:v>
                  </c:pt>
                  <c:pt idx="370">
                    <c:v>CBR21</c:v>
                  </c:pt>
                  <c:pt idx="373">
                    <c:v>BGT11</c:v>
                  </c:pt>
                  <c:pt idx="374">
                    <c:v>BGT 10</c:v>
                  </c:pt>
                  <c:pt idx="375">
                    <c:v>SH 96</c:v>
                  </c:pt>
                  <c:pt idx="376">
                    <c:v>BGT26</c:v>
                  </c:pt>
                  <c:pt idx="377">
                    <c:v>BGT5</c:v>
                  </c:pt>
                  <c:pt idx="378">
                    <c:v>NEW SH</c:v>
                  </c:pt>
                  <c:pt idx="379">
                    <c:v>NEW SH</c:v>
                  </c:pt>
                  <c:pt idx="380">
                    <c:v>NEW SH</c:v>
                  </c:pt>
                  <c:pt idx="381">
                    <c:v>MUL9</c:v>
                  </c:pt>
                  <c:pt idx="382">
                    <c:v>NEW MDR</c:v>
                  </c:pt>
                  <c:pt idx="383">
                    <c:v>SH 99</c:v>
                  </c:pt>
                  <c:pt idx="384">
                    <c:v>SRI 9</c:v>
                  </c:pt>
                  <c:pt idx="389">
                    <c:v>MDR</c:v>
                  </c:pt>
                  <c:pt idx="390">
                    <c:v>MDR</c:v>
                  </c:pt>
                  <c:pt idx="391">
                    <c:v>MDR</c:v>
                  </c:pt>
                  <c:pt idx="392">
                    <c:v>MDR</c:v>
                  </c:pt>
                  <c:pt idx="393">
                    <c:v>MDR</c:v>
                  </c:pt>
                  <c:pt idx="394">
                    <c:v>MDR</c:v>
                  </c:pt>
                  <c:pt idx="395">
                    <c:v>MDR</c:v>
                  </c:pt>
                  <c:pt idx="396">
                    <c:v>MDR</c:v>
                  </c:pt>
                  <c:pt idx="397">
                    <c:v>MDR</c:v>
                  </c:pt>
                  <c:pt idx="398">
                    <c:v>MDR</c:v>
                  </c:pt>
                  <c:pt idx="399">
                    <c:v>MDR</c:v>
                  </c:pt>
                  <c:pt idx="400">
                    <c:v>MDR</c:v>
                  </c:pt>
                  <c:pt idx="401">
                    <c:v>MDR</c:v>
                  </c:pt>
                  <c:pt idx="402">
                    <c:v>MDR</c:v>
                  </c:pt>
                  <c:pt idx="403">
                    <c:v>MDR</c:v>
                  </c:pt>
                  <c:pt idx="404">
                    <c:v>MDR</c:v>
                  </c:pt>
                  <c:pt idx="405">
                    <c:v>MDR</c:v>
                  </c:pt>
                  <c:pt idx="406">
                    <c:v>MDR</c:v>
                  </c:pt>
                  <c:pt idx="407">
                    <c:v>MDR</c:v>
                  </c:pt>
                  <c:pt idx="408">
                    <c:v>MDR</c:v>
                  </c:pt>
                  <c:pt idx="409">
                    <c:v>SH</c:v>
                  </c:pt>
                  <c:pt idx="413">
                    <c:v>NH/SH</c:v>
                  </c:pt>
                  <c:pt idx="414">
                    <c:v>MDR</c:v>
                  </c:pt>
                  <c:pt idx="415">
                    <c:v>MDR</c:v>
                  </c:pt>
                  <c:pt idx="416">
                    <c:v>MDR</c:v>
                  </c:pt>
                  <c:pt idx="419">
                    <c:v>SH</c:v>
                  </c:pt>
                  <c:pt idx="420">
                    <c:v>SH</c:v>
                  </c:pt>
                  <c:pt idx="421">
                    <c:v>SH</c:v>
                  </c:pt>
                  <c:pt idx="422">
                    <c:v>MDR</c:v>
                  </c:pt>
                  <c:pt idx="424">
                    <c:v>MDR</c:v>
                  </c:pt>
                  <c:pt idx="425">
                    <c:v>MDR</c:v>
                  </c:pt>
                  <c:pt idx="426">
                    <c:v>SH</c:v>
                  </c:pt>
                  <c:pt idx="427">
                    <c:v>MDR</c:v>
                  </c:pt>
                  <c:pt idx="428">
                    <c:v>MDR</c:v>
                  </c:pt>
                  <c:pt idx="429">
                    <c:v>SH</c:v>
                  </c:pt>
                  <c:pt idx="430">
                    <c:v>MDR</c:v>
                  </c:pt>
                  <c:pt idx="434">
                    <c:v>MDR</c:v>
                  </c:pt>
                  <c:pt idx="435">
                    <c:v>MDR</c:v>
                  </c:pt>
                  <c:pt idx="439">
                    <c:v>SH</c:v>
                  </c:pt>
                  <c:pt idx="440">
                    <c:v>SH</c:v>
                  </c:pt>
                  <c:pt idx="441">
                    <c:v>SH</c:v>
                  </c:pt>
                  <c:pt idx="442">
                    <c:v>SH</c:v>
                  </c:pt>
                  <c:pt idx="446">
                    <c:v>MDR</c:v>
                  </c:pt>
                  <c:pt idx="447">
                    <c:v>MDR</c:v>
                  </c:pt>
                  <c:pt idx="449">
                    <c:v>SH</c:v>
                  </c:pt>
                  <c:pt idx="450">
                    <c:v>MDR</c:v>
                  </c:pt>
                  <c:pt idx="451">
                    <c:v>SH</c:v>
                  </c:pt>
                  <c:pt idx="452">
                    <c:v>SH/NH</c:v>
                  </c:pt>
                  <c:pt idx="453">
                    <c:v>MDR</c:v>
                  </c:pt>
                  <c:pt idx="454">
                    <c:v>MDR</c:v>
                  </c:pt>
                  <c:pt idx="455">
                    <c:v>MDR</c:v>
                  </c:pt>
                  <c:pt idx="456">
                    <c:v>MDR</c:v>
                  </c:pt>
                  <c:pt idx="457">
                    <c:v>MDR</c:v>
                  </c:pt>
                  <c:pt idx="459">
                    <c:v>SH</c:v>
                  </c:pt>
                  <c:pt idx="464">
                    <c:v>SH-102</c:v>
                  </c:pt>
                  <c:pt idx="465">
                    <c:v>ARK-34</c:v>
                  </c:pt>
                  <c:pt idx="466">
                    <c:v>HSS-247</c:v>
                  </c:pt>
                  <c:pt idx="467">
                    <c:v>MDR</c:v>
                  </c:pt>
                  <c:pt idx="468">
                    <c:v>HNP-18</c:v>
                  </c:pt>
                  <c:pt idx="469">
                    <c:v>CRP-206</c:v>
                  </c:pt>
                  <c:pt idx="470">
                    <c:v>CRP-42</c:v>
                  </c:pt>
                  <c:pt idx="471">
                    <c:v>HSS-203</c:v>
                  </c:pt>
                  <c:pt idx="472">
                    <c:v>New SH</c:v>
                  </c:pt>
                  <c:pt idx="473">
                    <c:v>HSS 207</c:v>
                  </c:pt>
                  <c:pt idx="474">
                    <c:v>HSS2 &amp; VR</c:v>
                  </c:pt>
                  <c:pt idx="475">
                    <c:v>BLR-12</c:v>
                  </c:pt>
                  <c:pt idx="476">
                    <c:v>New SH</c:v>
                  </c:pt>
                  <c:pt idx="477">
                    <c:v>BLR-58</c:v>
                  </c:pt>
                  <c:pt idx="478">
                    <c:v>BLR-307</c:v>
                  </c:pt>
                  <c:pt idx="479">
                    <c:v>BLR-28</c:v>
                  </c:pt>
                  <c:pt idx="484">
                    <c:v>SH-90</c:v>
                  </c:pt>
                  <c:pt idx="485">
                    <c:v>SH-91</c:v>
                  </c:pt>
                  <c:pt idx="486">
                    <c:v>SH27</c:v>
                  </c:pt>
                  <c:pt idx="487">
                    <c:v>SH27</c:v>
                  </c:pt>
                  <c:pt idx="488">
                    <c:v>upgraded road</c:v>
                  </c:pt>
                  <c:pt idx="489">
                    <c:v>SH 91</c:v>
                  </c:pt>
                  <c:pt idx="497">
                    <c:v>-49.41</c:v>
                  </c:pt>
                  <c:pt idx="504">
                    <c:v>2.150</c:v>
                  </c:pt>
                  <c:pt idx="505">
                    <c:v>3.790</c:v>
                  </c:pt>
                  <c:pt idx="506">
                    <c:v>9.970</c:v>
                  </c:pt>
                  <c:pt idx="507">
                    <c:v>6.800</c:v>
                  </c:pt>
                  <c:pt idx="508">
                    <c:v>4.650</c:v>
                  </c:pt>
                  <c:pt idx="509">
                    <c:v>41.30</c:v>
                  </c:pt>
                  <c:pt idx="511">
                    <c:v>7.41</c:v>
                  </c:pt>
                  <c:pt idx="512">
                    <c:v>2</c:v>
                  </c:pt>
                  <c:pt idx="513">
                    <c:v>1.82</c:v>
                  </c:pt>
                  <c:pt idx="514">
                    <c:v>5.22</c:v>
                  </c:pt>
                  <c:pt idx="515">
                    <c:v>4.71</c:v>
                  </c:pt>
                  <c:pt idx="516">
                    <c:v>7.89</c:v>
                  </c:pt>
                  <c:pt idx="517">
                    <c:v>1.44</c:v>
                  </c:pt>
                  <c:pt idx="518">
                    <c:v>1.02</c:v>
                  </c:pt>
                  <c:pt idx="519">
                    <c:v>2.7</c:v>
                  </c:pt>
                  <c:pt idx="520">
                    <c:v>1.52</c:v>
                  </c:pt>
                  <c:pt idx="521">
                    <c:v>1.78</c:v>
                  </c:pt>
                  <c:pt idx="522">
                    <c:v>1.85</c:v>
                  </c:pt>
                  <c:pt idx="523">
                    <c:v>1.41</c:v>
                  </c:pt>
                  <c:pt idx="524">
                    <c:v>1.11</c:v>
                  </c:pt>
                  <c:pt idx="525">
                    <c:v>41.88</c:v>
                  </c:pt>
                  <c:pt idx="526">
                    <c:v>154.68</c:v>
                  </c:pt>
                  <c:pt idx="529">
                    <c:v>9.695</c:v>
                  </c:pt>
                  <c:pt idx="530">
                    <c:v>2.040</c:v>
                  </c:pt>
                  <c:pt idx="531">
                    <c:v>6.420</c:v>
                  </c:pt>
                  <c:pt idx="532">
                    <c:v>1.530</c:v>
                  </c:pt>
                  <c:pt idx="533">
                    <c:v>6.420</c:v>
                  </c:pt>
                  <c:pt idx="534">
                    <c:v>6.450</c:v>
                  </c:pt>
                  <c:pt idx="535">
                    <c:v>5.730</c:v>
                  </c:pt>
                  <c:pt idx="536">
                    <c:v>3.750</c:v>
                  </c:pt>
                  <c:pt idx="537">
                    <c:v>1.600</c:v>
                  </c:pt>
                  <c:pt idx="538">
                    <c:v>2.080</c:v>
                  </c:pt>
                  <c:pt idx="539">
                    <c:v>1.301</c:v>
                  </c:pt>
                  <c:pt idx="540">
                    <c:v>2.290</c:v>
                  </c:pt>
                  <c:pt idx="541">
                    <c:v>1.460</c:v>
                  </c:pt>
                  <c:pt idx="542">
                    <c:v>13.720</c:v>
                  </c:pt>
                  <c:pt idx="543">
                    <c:v>1.550</c:v>
                  </c:pt>
                  <c:pt idx="544">
                    <c:v>0.814</c:v>
                  </c:pt>
                  <c:pt idx="545">
                    <c:v>1.485</c:v>
                  </c:pt>
                  <c:pt idx="546">
                    <c:v>3.240</c:v>
                  </c:pt>
                  <c:pt idx="547">
                    <c:v>71.58</c:v>
                  </c:pt>
                  <c:pt idx="549">
                    <c:v>4.810</c:v>
                  </c:pt>
                  <c:pt idx="550">
                    <c:v>3.980</c:v>
                  </c:pt>
                  <c:pt idx="551">
                    <c:v>4.090</c:v>
                  </c:pt>
                  <c:pt idx="552">
                    <c:v>7.440</c:v>
                  </c:pt>
                  <c:pt idx="553">
                    <c:v>7.650</c:v>
                  </c:pt>
                  <c:pt idx="554">
                    <c:v>6.555</c:v>
                  </c:pt>
                  <c:pt idx="555">
                    <c:v>2.290</c:v>
                  </c:pt>
                  <c:pt idx="556">
                    <c:v>2.960</c:v>
                  </c:pt>
                  <c:pt idx="557">
                    <c:v>2.420</c:v>
                  </c:pt>
                  <c:pt idx="558">
                    <c:v>1.550</c:v>
                  </c:pt>
                  <c:pt idx="559">
                    <c:v>0.255</c:v>
                  </c:pt>
                  <c:pt idx="560">
                    <c:v>7.550</c:v>
                  </c:pt>
                  <c:pt idx="561">
                    <c:v>10.730</c:v>
                  </c:pt>
                  <c:pt idx="562">
                    <c:v>8.960</c:v>
                  </c:pt>
                  <c:pt idx="563">
                    <c:v>71.24</c:v>
                  </c:pt>
                  <c:pt idx="565">
                    <c:v>8.225</c:v>
                  </c:pt>
                  <c:pt idx="566">
                    <c:v>6.617</c:v>
                  </c:pt>
                  <c:pt idx="567">
                    <c:v>2.785</c:v>
                  </c:pt>
                  <c:pt idx="568">
                    <c:v>4.080</c:v>
                  </c:pt>
                  <c:pt idx="569">
                    <c:v>5.095</c:v>
                  </c:pt>
                  <c:pt idx="570">
                    <c:v>15.735</c:v>
                  </c:pt>
                  <c:pt idx="571">
                    <c:v>3.900</c:v>
                  </c:pt>
                  <c:pt idx="572">
                    <c:v>1.680</c:v>
                  </c:pt>
                  <c:pt idx="573">
                    <c:v>1.388</c:v>
                  </c:pt>
                  <c:pt idx="574">
                    <c:v>3.030</c:v>
                  </c:pt>
                  <c:pt idx="575">
                    <c:v>3.428</c:v>
                  </c:pt>
                  <c:pt idx="576">
                    <c:v>8.368</c:v>
                  </c:pt>
                  <c:pt idx="577">
                    <c:v>7.590</c:v>
                  </c:pt>
                  <c:pt idx="578">
                    <c:v>3.980</c:v>
                  </c:pt>
                  <c:pt idx="579">
                    <c:v>3.760</c:v>
                  </c:pt>
                  <c:pt idx="580">
                    <c:v>6.690</c:v>
                  </c:pt>
                  <c:pt idx="581">
                    <c:v>2.980</c:v>
                  </c:pt>
                  <c:pt idx="582">
                    <c:v>5.624</c:v>
                  </c:pt>
                  <c:pt idx="583">
                    <c:v>1.650</c:v>
                  </c:pt>
                  <c:pt idx="584">
                    <c:v>6.617</c:v>
                  </c:pt>
                  <c:pt idx="585">
                    <c:v>103.22</c:v>
                  </c:pt>
                  <c:pt idx="587">
                    <c:v>12.400</c:v>
                  </c:pt>
                  <c:pt idx="588">
                    <c:v>3.000</c:v>
                  </c:pt>
                  <c:pt idx="589">
                    <c:v>7.500</c:v>
                  </c:pt>
                  <c:pt idx="590">
                    <c:v>1.320</c:v>
                  </c:pt>
                  <c:pt idx="591">
                    <c:v>1.810</c:v>
                  </c:pt>
                  <c:pt idx="592">
                    <c:v>2.720</c:v>
                  </c:pt>
                  <c:pt idx="593">
                    <c:v>2.720</c:v>
                  </c:pt>
                  <c:pt idx="594">
                    <c:v>3.300</c:v>
                  </c:pt>
                  <c:pt idx="595">
                    <c:v>10.300</c:v>
                  </c:pt>
                  <c:pt idx="596">
                    <c:v>2.700</c:v>
                  </c:pt>
                  <c:pt idx="597">
                    <c:v>3.500</c:v>
                  </c:pt>
                  <c:pt idx="598">
                    <c:v>51.27</c:v>
                  </c:pt>
                  <c:pt idx="600">
                    <c:v>25.59</c:v>
                  </c:pt>
                  <c:pt idx="601">
                    <c:v>3.52</c:v>
                  </c:pt>
                  <c:pt idx="602">
                    <c:v>16.305</c:v>
                  </c:pt>
                  <c:pt idx="603">
                    <c:v>5.425</c:v>
                  </c:pt>
                  <c:pt idx="604">
                    <c:v>1.59</c:v>
                  </c:pt>
                  <c:pt idx="605">
                    <c:v>5.38</c:v>
                  </c:pt>
                  <c:pt idx="606">
                    <c:v>15.71</c:v>
                  </c:pt>
                  <c:pt idx="607">
                    <c:v>73.52</c:v>
                  </c:pt>
                  <c:pt idx="608">
                    <c:v>370.83</c:v>
                  </c:pt>
                  <c:pt idx="611">
                    <c:v>6.910</c:v>
                  </c:pt>
                  <c:pt idx="612">
                    <c:v>6.470</c:v>
                  </c:pt>
                  <c:pt idx="613">
                    <c:v>4.000</c:v>
                  </c:pt>
                  <c:pt idx="614">
                    <c:v>5.180</c:v>
                  </c:pt>
                  <c:pt idx="615">
                    <c:v>9.610</c:v>
                  </c:pt>
                  <c:pt idx="616">
                    <c:v>6.060</c:v>
                  </c:pt>
                  <c:pt idx="617">
                    <c:v>6.020</c:v>
                  </c:pt>
                  <c:pt idx="618">
                    <c:v>3.690</c:v>
                  </c:pt>
                  <c:pt idx="619">
                    <c:v>5.560</c:v>
                  </c:pt>
                  <c:pt idx="620">
                    <c:v>53.500</c:v>
                  </c:pt>
                  <c:pt idx="622">
                    <c:v>13.500</c:v>
                  </c:pt>
                  <c:pt idx="623">
                    <c:v>8.330</c:v>
                  </c:pt>
                  <c:pt idx="624">
                    <c:v>9.610</c:v>
                  </c:pt>
                  <c:pt idx="625">
                    <c:v>0.000</c:v>
                  </c:pt>
                  <c:pt idx="626">
                    <c:v>1.800</c:v>
                  </c:pt>
                  <c:pt idx="627">
                    <c:v>0.000</c:v>
                  </c:pt>
                  <c:pt idx="628">
                    <c:v>0.000</c:v>
                  </c:pt>
                  <c:pt idx="629">
                    <c:v>0.000</c:v>
                  </c:pt>
                  <c:pt idx="630">
                    <c:v>5.560</c:v>
                  </c:pt>
                  <c:pt idx="631">
                    <c:v>6.380</c:v>
                  </c:pt>
                  <c:pt idx="632">
                    <c:v>14.890</c:v>
                  </c:pt>
                  <c:pt idx="633">
                    <c:v>3.180</c:v>
                  </c:pt>
                  <c:pt idx="634">
                    <c:v>4.050</c:v>
                  </c:pt>
                  <c:pt idx="635">
                    <c:v>4.740</c:v>
                  </c:pt>
                  <c:pt idx="636">
                    <c:v>72.040</c:v>
                  </c:pt>
                  <c:pt idx="638">
                    <c:v>5.390</c:v>
                  </c:pt>
                  <c:pt idx="639">
                    <c:v>1.610</c:v>
                  </c:pt>
                  <c:pt idx="640">
                    <c:v>1.640</c:v>
                  </c:pt>
                  <c:pt idx="641">
                    <c:v>8.000</c:v>
                  </c:pt>
                  <c:pt idx="642">
                    <c:v>5.430</c:v>
                  </c:pt>
                  <c:pt idx="643">
                    <c:v>11.900</c:v>
                  </c:pt>
                  <c:pt idx="644">
                    <c:v>4.750</c:v>
                  </c:pt>
                  <c:pt idx="645">
                    <c:v>1.420</c:v>
                  </c:pt>
                  <c:pt idx="646">
                    <c:v>7.800</c:v>
                  </c:pt>
                  <c:pt idx="647">
                    <c:v>4.040</c:v>
                  </c:pt>
                  <c:pt idx="648">
                    <c:v>2.000</c:v>
                  </c:pt>
                  <c:pt idx="649">
                    <c:v>5.610</c:v>
                  </c:pt>
                  <c:pt idx="650">
                    <c:v>6.470</c:v>
                  </c:pt>
                  <c:pt idx="651">
                    <c:v>4.885</c:v>
                  </c:pt>
                  <c:pt idx="652">
                    <c:v>70.95</c:v>
                  </c:pt>
                  <c:pt idx="654">
                    <c:v>9.065</c:v>
                  </c:pt>
                  <c:pt idx="655">
                    <c:v>6.170</c:v>
                  </c:pt>
                  <c:pt idx="656">
                    <c:v>3.000</c:v>
                  </c:pt>
                  <c:pt idx="657">
                    <c:v>2.890</c:v>
                  </c:pt>
                  <c:pt idx="658">
                    <c:v>3.010</c:v>
                  </c:pt>
                  <c:pt idx="659">
                    <c:v>9.150</c:v>
                  </c:pt>
                  <c:pt idx="660">
                    <c:v>3.230</c:v>
                  </c:pt>
                  <c:pt idx="661">
                    <c:v>6.325</c:v>
                  </c:pt>
                  <c:pt idx="662">
                    <c:v>4.900</c:v>
                  </c:pt>
                  <c:pt idx="663">
                    <c:v>3.000</c:v>
                  </c:pt>
                  <c:pt idx="664">
                    <c:v>10.000</c:v>
                  </c:pt>
                  <c:pt idx="665">
                    <c:v>9.600</c:v>
                  </c:pt>
                  <c:pt idx="666">
                    <c:v>5.100</c:v>
                  </c:pt>
                  <c:pt idx="667">
                    <c:v>16.520</c:v>
                  </c:pt>
                  <c:pt idx="668">
                    <c:v>16.000</c:v>
                  </c:pt>
                  <c:pt idx="669">
                    <c:v>6.200</c:v>
                  </c:pt>
                  <c:pt idx="670">
                    <c:v>4.505</c:v>
                  </c:pt>
                  <c:pt idx="671">
                    <c:v>2.150</c:v>
                  </c:pt>
                  <c:pt idx="672">
                    <c:v>120.8</c:v>
                  </c:pt>
                  <c:pt idx="673">
                    <c:v>317.30</c:v>
                  </c:pt>
                  <c:pt idx="674">
                    <c:v>1011.672</c:v>
                  </c:pt>
                  <c:pt idx="677">
                    <c:v>7.700</c:v>
                  </c:pt>
                  <c:pt idx="678">
                    <c:v>4.970</c:v>
                  </c:pt>
                  <c:pt idx="679">
                    <c:v>3.920</c:v>
                  </c:pt>
                  <c:pt idx="680">
                    <c:v>8.780</c:v>
                  </c:pt>
                  <c:pt idx="681">
                    <c:v>3.300</c:v>
                  </c:pt>
                  <c:pt idx="682">
                    <c:v>3.470</c:v>
                  </c:pt>
                  <c:pt idx="683">
                    <c:v>2.450</c:v>
                  </c:pt>
                  <c:pt idx="684">
                    <c:v>12.330</c:v>
                  </c:pt>
                  <c:pt idx="685">
                    <c:v>6.780</c:v>
                  </c:pt>
                  <c:pt idx="686">
                    <c:v>1.970</c:v>
                  </c:pt>
                  <c:pt idx="687">
                    <c:v>6.500</c:v>
                  </c:pt>
                  <c:pt idx="688">
                    <c:v>3.015</c:v>
                  </c:pt>
                  <c:pt idx="689">
                    <c:v>1.210</c:v>
                  </c:pt>
                  <c:pt idx="690">
                    <c:v>3.570</c:v>
                  </c:pt>
                  <c:pt idx="691">
                    <c:v>3.210</c:v>
                  </c:pt>
                  <c:pt idx="692">
                    <c:v>3.700</c:v>
                  </c:pt>
                  <c:pt idx="693">
                    <c:v>8.630</c:v>
                  </c:pt>
                  <c:pt idx="694">
                    <c:v>6.300</c:v>
                  </c:pt>
                  <c:pt idx="695">
                    <c:v>4.320</c:v>
                  </c:pt>
                  <c:pt idx="696">
                    <c:v>96.125</c:v>
                  </c:pt>
                  <c:pt idx="698">
                    <c:v>0.600</c:v>
                  </c:pt>
                  <c:pt idx="699">
                    <c:v>1.020</c:v>
                  </c:pt>
                  <c:pt idx="700">
                    <c:v>4.290</c:v>
                  </c:pt>
                  <c:pt idx="701">
                    <c:v>7.520</c:v>
                  </c:pt>
                  <c:pt idx="702">
                    <c:v>6.530</c:v>
                  </c:pt>
                  <c:pt idx="703">
                    <c:v>7.560</c:v>
                  </c:pt>
                  <c:pt idx="704">
                    <c:v>8.250</c:v>
                  </c:pt>
                  <c:pt idx="705">
                    <c:v>4.400</c:v>
                  </c:pt>
                  <c:pt idx="706">
                    <c:v>3.800</c:v>
                  </c:pt>
                  <c:pt idx="707">
                    <c:v>6.750</c:v>
                  </c:pt>
                  <c:pt idx="708">
                    <c:v>8.800</c:v>
                  </c:pt>
                  <c:pt idx="709">
                    <c:v>10.970</c:v>
                  </c:pt>
                  <c:pt idx="710">
                    <c:v>5.260</c:v>
                  </c:pt>
                  <c:pt idx="711">
                    <c:v>3.880</c:v>
                  </c:pt>
                  <c:pt idx="712">
                    <c:v>4.000</c:v>
                  </c:pt>
                  <c:pt idx="713">
                    <c:v>9.000</c:v>
                  </c:pt>
                  <c:pt idx="714">
                    <c:v>92.63</c:v>
                  </c:pt>
                  <c:pt idx="716">
                    <c:v>7.000</c:v>
                  </c:pt>
                  <c:pt idx="717">
                    <c:v>4.900</c:v>
                  </c:pt>
                  <c:pt idx="718">
                    <c:v>6.000</c:v>
                  </c:pt>
                  <c:pt idx="719">
                    <c:v>3.000</c:v>
                  </c:pt>
                  <c:pt idx="720">
                    <c:v>14.000</c:v>
                  </c:pt>
                  <c:pt idx="721">
                    <c:v>1.260</c:v>
                  </c:pt>
                  <c:pt idx="722">
                    <c:v>6.850</c:v>
                  </c:pt>
                  <c:pt idx="723">
                    <c:v>6.650</c:v>
                  </c:pt>
                  <c:pt idx="724">
                    <c:v>7.250</c:v>
                  </c:pt>
                  <c:pt idx="725">
                    <c:v>56.91</c:v>
                  </c:pt>
                  <c:pt idx="727">
                    <c:v>11.600</c:v>
                  </c:pt>
                  <c:pt idx="728">
                    <c:v>9.850</c:v>
                  </c:pt>
                  <c:pt idx="729">
                    <c:v>8.200</c:v>
                  </c:pt>
                  <c:pt idx="730">
                    <c:v>8.900</c:v>
                  </c:pt>
                  <c:pt idx="731">
                    <c:v>2.600</c:v>
                  </c:pt>
                  <c:pt idx="732">
                    <c:v>1.200</c:v>
                  </c:pt>
                  <c:pt idx="733">
                    <c:v>6.000</c:v>
                  </c:pt>
                  <c:pt idx="734">
                    <c:v>48.35</c:v>
                  </c:pt>
                  <c:pt idx="736">
                    <c:v>12.917</c:v>
                  </c:pt>
                  <c:pt idx="737">
                    <c:v>4.700</c:v>
                  </c:pt>
                  <c:pt idx="738">
                    <c:v>4.500</c:v>
                  </c:pt>
                  <c:pt idx="739">
                    <c:v>4.040</c:v>
                  </c:pt>
                  <c:pt idx="740">
                    <c:v>12.496</c:v>
                  </c:pt>
                  <c:pt idx="741">
                    <c:v>12.020</c:v>
                  </c:pt>
                  <c:pt idx="742">
                    <c:v>5.000</c:v>
                  </c:pt>
                  <c:pt idx="743">
                    <c:v>4.620</c:v>
                  </c:pt>
                  <c:pt idx="744">
                    <c:v>3.380</c:v>
                  </c:pt>
                  <c:pt idx="745">
                    <c:v>5.090</c:v>
                  </c:pt>
                  <c:pt idx="746">
                    <c:v>8.350</c:v>
                  </c:pt>
                  <c:pt idx="747">
                    <c:v>3.410</c:v>
                  </c:pt>
                  <c:pt idx="748">
                    <c:v>7.000</c:v>
                  </c:pt>
                  <c:pt idx="749">
                    <c:v>2.500</c:v>
                  </c:pt>
                  <c:pt idx="750">
                    <c:v>3.560</c:v>
                  </c:pt>
                  <c:pt idx="751">
                    <c:v>1.800</c:v>
                  </c:pt>
                  <c:pt idx="752">
                    <c:v>95.38</c:v>
                  </c:pt>
                  <c:pt idx="753">
                    <c:v>389.398</c:v>
                  </c:pt>
                  <c:pt idx="756">
                    <c:v>1.428</c:v>
                  </c:pt>
                  <c:pt idx="757">
                    <c:v>1.000</c:v>
                  </c:pt>
                  <c:pt idx="758">
                    <c:v>1.700</c:v>
                  </c:pt>
                  <c:pt idx="759">
                    <c:v>3.000</c:v>
                  </c:pt>
                  <c:pt idx="760">
                    <c:v>5.640</c:v>
                  </c:pt>
                  <c:pt idx="761">
                    <c:v>9.466</c:v>
                  </c:pt>
                  <c:pt idx="762">
                    <c:v>6.696</c:v>
                  </c:pt>
                  <c:pt idx="763">
                    <c:v>5.485</c:v>
                  </c:pt>
                  <c:pt idx="764">
                    <c:v>2.000</c:v>
                  </c:pt>
                  <c:pt idx="765">
                    <c:v>6.140</c:v>
                  </c:pt>
                  <c:pt idx="766">
                    <c:v>5.000</c:v>
                  </c:pt>
                  <c:pt idx="767">
                    <c:v>4.100</c:v>
                  </c:pt>
                  <c:pt idx="768">
                    <c:v>4.876</c:v>
                  </c:pt>
                  <c:pt idx="769">
                    <c:v>9.291</c:v>
                  </c:pt>
                  <c:pt idx="770">
                    <c:v>65.82</c:v>
                  </c:pt>
                  <c:pt idx="772">
                    <c:v>7.080</c:v>
                  </c:pt>
                  <c:pt idx="773">
                    <c:v>10.210</c:v>
                  </c:pt>
                  <c:pt idx="774">
                    <c:v>12.020</c:v>
                  </c:pt>
                  <c:pt idx="775">
                    <c:v>3.030</c:v>
                  </c:pt>
                  <c:pt idx="776">
                    <c:v>1.810</c:v>
                  </c:pt>
                  <c:pt idx="777">
                    <c:v>3.700</c:v>
                  </c:pt>
                  <c:pt idx="778">
                    <c:v>2.020</c:v>
                  </c:pt>
                  <c:pt idx="779">
                    <c:v>5.180</c:v>
                  </c:pt>
                  <c:pt idx="780">
                    <c:v>1.820</c:v>
                  </c:pt>
                  <c:pt idx="781">
                    <c:v>1.360</c:v>
                  </c:pt>
                  <c:pt idx="782">
                    <c:v>1.800</c:v>
                  </c:pt>
                  <c:pt idx="783">
                    <c:v>2.300</c:v>
                  </c:pt>
                  <c:pt idx="784">
                    <c:v>6.600</c:v>
                  </c:pt>
                  <c:pt idx="785">
                    <c:v>1.780</c:v>
                  </c:pt>
                  <c:pt idx="786">
                    <c:v>3.670</c:v>
                  </c:pt>
                  <c:pt idx="787">
                    <c:v>0.850</c:v>
                  </c:pt>
                  <c:pt idx="788">
                    <c:v>3.720</c:v>
                  </c:pt>
                  <c:pt idx="789">
                    <c:v>1.700</c:v>
                  </c:pt>
                  <c:pt idx="790">
                    <c:v>1.130</c:v>
                  </c:pt>
                  <c:pt idx="791">
                    <c:v>1.830</c:v>
                  </c:pt>
                  <c:pt idx="792">
                    <c:v>5.740</c:v>
                  </c:pt>
                  <c:pt idx="793">
                    <c:v>6.750</c:v>
                  </c:pt>
                  <c:pt idx="794">
                    <c:v>4.280</c:v>
                  </c:pt>
                  <c:pt idx="795">
                    <c:v>90.38</c:v>
                  </c:pt>
                  <c:pt idx="796">
                    <c:v>156.20</c:v>
                  </c:pt>
                  <c:pt idx="799">
                    <c:v>3.200</c:v>
                  </c:pt>
                  <c:pt idx="800">
                    <c:v>2.200</c:v>
                  </c:pt>
                  <c:pt idx="801">
                    <c:v>4.805</c:v>
                  </c:pt>
                  <c:pt idx="802">
                    <c:v>6.080</c:v>
                  </c:pt>
                  <c:pt idx="803">
                    <c:v>2.300</c:v>
                  </c:pt>
                  <c:pt idx="804">
                    <c:v>2.000</c:v>
                  </c:pt>
                  <c:pt idx="805">
                    <c:v>6.050</c:v>
                  </c:pt>
                  <c:pt idx="806">
                    <c:v>1.850</c:v>
                  </c:pt>
                  <c:pt idx="807">
                    <c:v>1.400</c:v>
                  </c:pt>
                  <c:pt idx="808">
                    <c:v>4.300</c:v>
                  </c:pt>
                  <c:pt idx="809">
                    <c:v>4.000</c:v>
                  </c:pt>
                  <c:pt idx="810">
                    <c:v>1.200</c:v>
                  </c:pt>
                  <c:pt idx="811">
                    <c:v>1.560</c:v>
                  </c:pt>
                  <c:pt idx="812">
                    <c:v>6.460</c:v>
                  </c:pt>
                  <c:pt idx="813">
                    <c:v>7.900</c:v>
                  </c:pt>
                  <c:pt idx="814">
                    <c:v>9.200</c:v>
                  </c:pt>
                  <c:pt idx="815">
                    <c:v>2.900</c:v>
                  </c:pt>
                  <c:pt idx="816">
                    <c:v>5.300</c:v>
                  </c:pt>
                  <c:pt idx="817">
                    <c:v>4.900</c:v>
                  </c:pt>
                  <c:pt idx="818">
                    <c:v>4.604</c:v>
                  </c:pt>
                  <c:pt idx="819">
                    <c:v>5.100</c:v>
                  </c:pt>
                  <c:pt idx="820">
                    <c:v>2.660</c:v>
                  </c:pt>
                  <c:pt idx="821">
                    <c:v>9.250</c:v>
                  </c:pt>
                  <c:pt idx="822">
                    <c:v>1.400</c:v>
                  </c:pt>
                  <c:pt idx="823">
                    <c:v>1.470</c:v>
                  </c:pt>
                  <c:pt idx="824">
                    <c:v>102.09</c:v>
                  </c:pt>
                  <c:pt idx="826">
                    <c:v>1.875</c:v>
                  </c:pt>
                  <c:pt idx="827">
                    <c:v>6.200</c:v>
                  </c:pt>
                  <c:pt idx="828">
                    <c:v>6.450</c:v>
                  </c:pt>
                  <c:pt idx="829">
                    <c:v>6.000</c:v>
                  </c:pt>
                  <c:pt idx="830">
                    <c:v>20.000</c:v>
                  </c:pt>
                  <c:pt idx="831">
                    <c:v>40.53</c:v>
                  </c:pt>
                  <c:pt idx="833">
                    <c:v>12.000</c:v>
                  </c:pt>
                  <c:pt idx="834">
                    <c:v>9.200</c:v>
                  </c:pt>
                  <c:pt idx="836">
                    <c:v>21.200</c:v>
                  </c:pt>
                  <c:pt idx="838">
                    <c:v>1.890</c:v>
                  </c:pt>
                  <c:pt idx="839">
                    <c:v>0.000</c:v>
                  </c:pt>
                  <c:pt idx="840">
                    <c:v>1.125</c:v>
                  </c:pt>
                  <c:pt idx="841">
                    <c:v>0.630</c:v>
                  </c:pt>
                  <c:pt idx="842">
                    <c:v>5.950</c:v>
                  </c:pt>
                  <c:pt idx="843">
                    <c:v>3.780</c:v>
                  </c:pt>
                  <c:pt idx="844">
                    <c:v>1.350</c:v>
                  </c:pt>
                  <c:pt idx="845">
                    <c:v>1.700</c:v>
                  </c:pt>
                  <c:pt idx="846">
                    <c:v>2.190</c:v>
                  </c:pt>
                  <c:pt idx="847">
                    <c:v>2.000</c:v>
                  </c:pt>
                  <c:pt idx="848">
                    <c:v>0.660</c:v>
                  </c:pt>
                  <c:pt idx="849">
                    <c:v>1.450</c:v>
                  </c:pt>
                  <c:pt idx="850">
                    <c:v>4.670</c:v>
                  </c:pt>
                  <c:pt idx="851">
                    <c:v>10.430</c:v>
                  </c:pt>
                  <c:pt idx="852">
                    <c:v>4.440</c:v>
                  </c:pt>
                  <c:pt idx="853">
                    <c:v>7.630</c:v>
                  </c:pt>
                  <c:pt idx="854">
                    <c:v>7.570</c:v>
                  </c:pt>
                  <c:pt idx="855">
                    <c:v>12.450</c:v>
                  </c:pt>
                  <c:pt idx="856">
                    <c:v>69.915</c:v>
                  </c:pt>
                  <c:pt idx="858">
                    <c:v>12.250</c:v>
                  </c:pt>
                  <c:pt idx="859">
                    <c:v>7.120</c:v>
                  </c:pt>
                  <c:pt idx="860">
                    <c:v>3.330</c:v>
                  </c:pt>
                  <c:pt idx="861">
                    <c:v>1.900</c:v>
                  </c:pt>
                  <c:pt idx="862">
                    <c:v>4.670</c:v>
                  </c:pt>
                  <c:pt idx="863">
                    <c:v>4.145</c:v>
                  </c:pt>
                  <c:pt idx="864">
                    <c:v>1.235</c:v>
                  </c:pt>
                  <c:pt idx="865">
                    <c:v>34.65</c:v>
                  </c:pt>
                  <c:pt idx="867">
                    <c:v>5.900</c:v>
                  </c:pt>
                  <c:pt idx="868">
                    <c:v>8.600</c:v>
                  </c:pt>
                  <c:pt idx="869">
                    <c:v>5.650</c:v>
                  </c:pt>
                  <c:pt idx="870">
                    <c:v>8.100</c:v>
                  </c:pt>
                  <c:pt idx="871">
                    <c:v>5.050</c:v>
                  </c:pt>
                  <c:pt idx="872">
                    <c:v>4.200</c:v>
                  </c:pt>
                  <c:pt idx="873">
                    <c:v>4.100</c:v>
                  </c:pt>
                  <c:pt idx="874">
                    <c:v>3.500</c:v>
                  </c:pt>
                  <c:pt idx="875">
                    <c:v>45.10</c:v>
                  </c:pt>
                  <c:pt idx="877">
                    <c:v>5.160</c:v>
                  </c:pt>
                  <c:pt idx="878">
                    <c:v>1.870</c:v>
                  </c:pt>
                  <c:pt idx="879">
                    <c:v>2.980</c:v>
                  </c:pt>
                  <c:pt idx="880">
                    <c:v>1.600</c:v>
                  </c:pt>
                  <c:pt idx="881">
                    <c:v>1.100</c:v>
                  </c:pt>
                  <c:pt idx="882">
                    <c:v>6.570</c:v>
                  </c:pt>
                  <c:pt idx="883">
                    <c:v>6.550</c:v>
                  </c:pt>
                  <c:pt idx="884">
                    <c:v>5.700</c:v>
                  </c:pt>
                  <c:pt idx="885">
                    <c:v>5.900</c:v>
                  </c:pt>
                  <c:pt idx="886">
                    <c:v>2.450</c:v>
                  </c:pt>
                  <c:pt idx="887">
                    <c:v>7.450</c:v>
                  </c:pt>
                  <c:pt idx="888">
                    <c:v>10.200</c:v>
                  </c:pt>
                  <c:pt idx="889">
                    <c:v>57.53</c:v>
                  </c:pt>
                  <c:pt idx="890">
                    <c:v>371.01</c:v>
                  </c:pt>
                  <c:pt idx="893">
                    <c:v>3.630</c:v>
                  </c:pt>
                  <c:pt idx="894">
                    <c:v>2.620</c:v>
                  </c:pt>
                  <c:pt idx="895">
                    <c:v>1.550</c:v>
                  </c:pt>
                  <c:pt idx="896">
                    <c:v>1.710</c:v>
                  </c:pt>
                  <c:pt idx="897">
                    <c:v>1.167</c:v>
                  </c:pt>
                  <c:pt idx="898">
                    <c:v>1.695</c:v>
                  </c:pt>
                  <c:pt idx="899">
                    <c:v>1.780</c:v>
                  </c:pt>
                  <c:pt idx="900">
                    <c:v>4.100</c:v>
                  </c:pt>
                  <c:pt idx="901">
                    <c:v>4.086</c:v>
                  </c:pt>
                  <c:pt idx="902">
                    <c:v>2.655</c:v>
                  </c:pt>
                  <c:pt idx="903">
                    <c:v>2.512</c:v>
                  </c:pt>
                  <c:pt idx="904">
                    <c:v>3.458</c:v>
                  </c:pt>
                  <c:pt idx="905">
                    <c:v>3.125</c:v>
                  </c:pt>
                  <c:pt idx="906">
                    <c:v>2.415</c:v>
                  </c:pt>
                  <c:pt idx="907">
                    <c:v>1.700</c:v>
                  </c:pt>
                  <c:pt idx="908">
                    <c:v>1.115</c:v>
                  </c:pt>
                  <c:pt idx="909">
                    <c:v>1.950</c:v>
                  </c:pt>
                  <c:pt idx="910">
                    <c:v>0.700</c:v>
                  </c:pt>
                  <c:pt idx="911">
                    <c:v>0.774</c:v>
                  </c:pt>
                  <c:pt idx="912">
                    <c:v>2.300</c:v>
                  </c:pt>
                  <c:pt idx="913">
                    <c:v>1.344</c:v>
                  </c:pt>
                  <c:pt idx="914">
                    <c:v>1.413</c:v>
                  </c:pt>
                  <c:pt idx="915">
                    <c:v>1.827</c:v>
                  </c:pt>
                  <c:pt idx="916">
                    <c:v>3.360</c:v>
                  </c:pt>
                  <c:pt idx="917">
                    <c:v>1.085</c:v>
                  </c:pt>
                  <c:pt idx="918">
                    <c:v>3.134</c:v>
                  </c:pt>
                  <c:pt idx="919">
                    <c:v>1.580</c:v>
                  </c:pt>
                  <c:pt idx="920">
                    <c:v>1.255</c:v>
                  </c:pt>
                  <c:pt idx="921">
                    <c:v>60.04</c:v>
                  </c:pt>
                  <c:pt idx="923">
                    <c:v>2.500</c:v>
                  </c:pt>
                  <c:pt idx="924">
                    <c:v>9.310</c:v>
                  </c:pt>
                  <c:pt idx="925">
                    <c:v>4.150</c:v>
                  </c:pt>
                  <c:pt idx="926">
                    <c:v>1.520</c:v>
                  </c:pt>
                  <c:pt idx="927">
                    <c:v>4.130</c:v>
                  </c:pt>
                  <c:pt idx="928">
                    <c:v>2.130</c:v>
                  </c:pt>
                  <c:pt idx="929">
                    <c:v>1.525</c:v>
                  </c:pt>
                  <c:pt idx="930">
                    <c:v>1.350</c:v>
                  </c:pt>
                  <c:pt idx="931">
                    <c:v>0.800</c:v>
                  </c:pt>
                  <c:pt idx="932">
                    <c:v>6.500</c:v>
                  </c:pt>
                  <c:pt idx="933">
                    <c:v>0.750</c:v>
                  </c:pt>
                  <c:pt idx="934">
                    <c:v>5.980</c:v>
                  </c:pt>
                  <c:pt idx="935">
                    <c:v>40.645</c:v>
                  </c:pt>
                  <c:pt idx="937">
                    <c:v>2.425</c:v>
                  </c:pt>
                  <c:pt idx="938">
                    <c:v>1.820</c:v>
                  </c:pt>
                  <c:pt idx="939">
                    <c:v>1.850</c:v>
                  </c:pt>
                  <c:pt idx="940">
                    <c:v>1.880</c:v>
                  </c:pt>
                  <c:pt idx="941">
                    <c:v>2.700</c:v>
                  </c:pt>
                  <c:pt idx="942">
                    <c:v>3.800</c:v>
                  </c:pt>
                  <c:pt idx="943">
                    <c:v>6.200</c:v>
                  </c:pt>
                  <c:pt idx="944">
                    <c:v>2.700</c:v>
                  </c:pt>
                  <c:pt idx="945">
                    <c:v>2.275</c:v>
                  </c:pt>
                  <c:pt idx="946">
                    <c:v>2.100</c:v>
                  </c:pt>
                  <c:pt idx="947">
                    <c:v>27.75</c:v>
                  </c:pt>
                  <c:pt idx="949">
                    <c:v>1.640</c:v>
                  </c:pt>
                  <c:pt idx="950">
                    <c:v>4.320</c:v>
                  </c:pt>
                  <c:pt idx="951">
                    <c:v>1.060</c:v>
                  </c:pt>
                  <c:pt idx="952">
                    <c:v>0.980</c:v>
                  </c:pt>
                  <c:pt idx="953">
                    <c:v>3.490</c:v>
                  </c:pt>
                  <c:pt idx="954">
                    <c:v>6.030</c:v>
                  </c:pt>
                  <c:pt idx="955">
                    <c:v>5.140</c:v>
                  </c:pt>
                  <c:pt idx="956">
                    <c:v>2.100</c:v>
                  </c:pt>
                  <c:pt idx="957">
                    <c:v>0.550</c:v>
                  </c:pt>
                  <c:pt idx="958">
                    <c:v>0.865</c:v>
                  </c:pt>
                  <c:pt idx="959">
                    <c:v>0.965</c:v>
                  </c:pt>
                  <c:pt idx="960">
                    <c:v>6.150</c:v>
                  </c:pt>
                  <c:pt idx="961">
                    <c:v>1.535</c:v>
                  </c:pt>
                  <c:pt idx="962">
                    <c:v>6.000</c:v>
                  </c:pt>
                  <c:pt idx="963">
                    <c:v>6.600</c:v>
                  </c:pt>
                  <c:pt idx="964">
                    <c:v>47.43</c:v>
                  </c:pt>
                  <c:pt idx="965">
                    <c:v>175.860</c:v>
                  </c:pt>
                  <c:pt idx="968">
                    <c:v>12.235</c:v>
                  </c:pt>
                  <c:pt idx="969">
                    <c:v>16.860</c:v>
                  </c:pt>
                  <c:pt idx="970">
                    <c:v>5.040</c:v>
                  </c:pt>
                  <c:pt idx="971">
                    <c:v>5.428</c:v>
                  </c:pt>
                  <c:pt idx="972">
                    <c:v>9.470</c:v>
                  </c:pt>
                  <c:pt idx="973">
                    <c:v>4.640</c:v>
                  </c:pt>
                  <c:pt idx="974">
                    <c:v>4.160</c:v>
                  </c:pt>
                  <c:pt idx="975">
                    <c:v>7.038</c:v>
                  </c:pt>
                  <c:pt idx="976">
                    <c:v>3.710</c:v>
                  </c:pt>
                  <c:pt idx="977">
                    <c:v>2.550</c:v>
                  </c:pt>
                  <c:pt idx="978">
                    <c:v>2.400</c:v>
                  </c:pt>
                  <c:pt idx="979">
                    <c:v>3.995</c:v>
                  </c:pt>
                  <c:pt idx="980">
                    <c:v>5.670</c:v>
                  </c:pt>
                  <c:pt idx="981">
                    <c:v>0.930</c:v>
                  </c:pt>
                  <c:pt idx="982">
                    <c:v>1.500</c:v>
                  </c:pt>
                  <c:pt idx="983">
                    <c:v>1.300</c:v>
                  </c:pt>
                  <c:pt idx="984">
                    <c:v>5.620</c:v>
                  </c:pt>
                  <c:pt idx="985">
                    <c:v>5.873</c:v>
                  </c:pt>
                  <c:pt idx="986">
                    <c:v>98.42</c:v>
                  </c:pt>
                  <c:pt idx="988">
                    <c:v>16.000</c:v>
                  </c:pt>
                  <c:pt idx="989">
                    <c:v>5.830</c:v>
                  </c:pt>
                  <c:pt idx="990">
                    <c:v>14.370</c:v>
                  </c:pt>
                  <c:pt idx="991">
                    <c:v>4.500</c:v>
                  </c:pt>
                  <c:pt idx="992">
                    <c:v>3.300</c:v>
                  </c:pt>
                  <c:pt idx="993">
                    <c:v>2.850</c:v>
                  </c:pt>
                  <c:pt idx="994">
                    <c:v>46.85</c:v>
                  </c:pt>
                  <c:pt idx="995">
                    <c:v>145.269</c:v>
                  </c:pt>
                  <c:pt idx="996">
                    <c:v>1237.738</c:v>
                  </c:pt>
                  <c:pt idx="997">
                    <c:v>2249.410</c:v>
                  </c:pt>
                  <c:pt idx="998">
                    <c:v>0.000</c:v>
                  </c:pt>
                  <c:pt idx="1006">
                    <c:v>2294.601</c:v>
                  </c:pt>
                </c:lvl>
                <c:lvl>
                  <c:pt idx="0">
                    <c:v>Improvements MDR road   from Gaddi to Hampasadurga upto NH-13 Ch.13.10 km to ch.15.90 km in Koppal taluk ,Koppal  district. </c:v>
                  </c:pt>
                  <c:pt idx="1">
                    <c:v>Improvements to SH-130 road from  Yelburga-Kankagiri-Gangavathi-Munirabad , 70.00km to 74.00 and  79.00 km to 81.90 km in Gangavathi taluk Koppal  District.</c:v>
                  </c:pt>
                  <c:pt idx="2">
                    <c:v>Improvements to SH-63 road from  Raravi-Beluru Ch. 58.22 km to ch.75.42 km ( in selected reaches) in Kanakagiri taluk,Koppal  District.</c:v>
                  </c:pt>
                  <c:pt idx="3">
                    <c:v>Improvements toMDR  road  from Kavalooru to Mangalore  ch. 12.00 km to ch.14.50 &amp; Ch.16.00 km to ch.23.80 ( in Selected reaches)Yelaburga taluk, Koppal  district.</c:v>
                  </c:pt>
                  <c:pt idx="4">
                    <c:v>Improvements to  SH-129 road from Chikkahesaruru-Mudagal-Mungaragi ch. 85.20 km  to 111.40 km ( in Selected reaches) in Yelaburga taluk ,Koppal   district.</c:v>
                  </c:pt>
                  <c:pt idx="5">
                    <c:v> Division total</c:v>
                  </c:pt>
                  <c:pt idx="7">
                    <c:v> Improvements to MDR road connecting Guragunta Gowdaruru, Machanur ,Yelaghatta to Hosuru Ch:0.00 km to 19.00 km ( in selected reaches) Lingasugur taluk, Raichur district.</c:v>
                  </c:pt>
                  <c:pt idx="8">
                    <c:v> Improvements to SH-14 road from  Ramadurga - Manvi via Badami,Pattadakallu,Hulagunda   Ch:227.80 km to 236.00 in Manvi taluk, Raichur district.</c:v>
                  </c:pt>
                  <c:pt idx="9">
                    <c:v>Improvements to MDR road from Kavithala to Veerapura cross via Anwari village, Ch:4.00 km to 13.30 km  road via Anvaari village,in Lingasuguru&amp; Manvi Taluk, Raichur district.</c:v>
                  </c:pt>
                  <c:pt idx="10">
                    <c:v>Improvements to road from sindanooru taluk bappuru kuduthini lingasooguru ch KM 0.00 to 16.00 in Raichur District</c:v>
                  </c:pt>
                  <c:pt idx="11">
                    <c:v>Improvements to   road from SH-23 to Mukunda-Singapura road  via Channahalli,Sindrampura, Mavinamadaguch. 0.00 km to 15.70km  ( In selected reaches) in Sindanooru taluk ,Raichur district.</c:v>
                  </c:pt>
                  <c:pt idx="12">
                    <c:v>Improvements to  MDR road from   Gannadala to Jalahalli  via Kakkaladoodi Kamaladinne, Maykaladoodi,  Ch:0.00 km to 20.00km  ( in Selected reaches) in Devadurga taluk, Raichur district.</c:v>
                  </c:pt>
                  <c:pt idx="13">
                    <c:v> Improvements to  MDR road from  Maladakallu cross Malledevaragoodda via karadigooda, Jagatagallu) Ch:0.00 km to 18.00 km ( In selected reaches) in  Devadurga taluk ,Raichur district</c:v>
                  </c:pt>
                  <c:pt idx="14">
                    <c:v>Improvements to  SH-61 road from Managooli-Bechaali upto NH-167 Ch. km 239.23 km to 241.19 km ( in Selected reaches) upto NH-167  in Raichur Taluk , Raichur district. </c:v>
                  </c:pt>
                  <c:pt idx="15">
                    <c:v>Improvements to  road from SH-13 (NH-167) Yaragera Gillesooguru via Gannadala  Ch KM 0.00 to 20.78  ( in Selected reaches)  in  Raichur Taluk ,Raichur district.</c:v>
                  </c:pt>
                  <c:pt idx="16">
                    <c:v> Improvements to  road from NH-167 connecting H-127 via Ashapura Udumagal, Purathipli road CH KM 5.70 to 9.00  in Raicur Taluk, Raichur District.</c:v>
                  </c:pt>
                  <c:pt idx="17">
                    <c:v> Improvements to  MDR road from Raichur-Buradipadha  Ch:0.00 km to 6.00 km ( in Selected reaches)  in  Raichur Taluk ,Raichur district. </c:v>
                  </c:pt>
                  <c:pt idx="18">
                    <c:v> Improvements to  MDR road connecting  Raichur and SH-127  via Ashapura, Purthipalli ch. 0.00 km to 5.00 km ( in Selected reaches) Raichur Taluk Raichur district</c:v>
                  </c:pt>
                  <c:pt idx="19">
                    <c:v>Improvements to MDR  road from  SH-167  ( Devasooguru Katagooda road) to Raichur -Yaklasapura via Ambavadi ch. 1.72 km to 3.10  km in Raichur taluk, Raichur District </c:v>
                  </c:pt>
                  <c:pt idx="20">
                    <c:v>Improvements to MDR road from Basavana bhavi circle of  Raichur -Singanodi road  to  Vidhanasaba nagara  Ricemill ,ch. 0.00 km to 8.00 km ( selected reaches) in Raichur taluk , Raichur District.</c:v>
                  </c:pt>
                  <c:pt idx="21">
                    <c:v>Division total</c:v>
                  </c:pt>
                  <c:pt idx="22">
                    <c:v>Ballary Circle Total</c:v>
                  </c:pt>
                  <c:pt idx="25">
                    <c:v>Improvements to Padubidri-Chikkalagudda SH-01 from Ch: 340.30 to 356.97 Km (in selected reaches) in Kalaghatagi taluk of Dharwad District. </c:v>
                  </c:pt>
                  <c:pt idx="26">
                    <c:v>Improvements to Managundi-Tadasinakoppa from Ch: 0.00 Km to 5.00 Km (in selected reaches) in Dharwad taluk of Dharwad District.</c:v>
                  </c:pt>
                  <c:pt idx="27">
                    <c:v>Improvements to Beedi-Belavanaki SH-56 from Ch: 62.40 to 69.28 Km (in selected reaches) in Navalagund taluk of Dharwad District. </c:v>
                  </c:pt>
                  <c:pt idx="28">
                    <c:v>Improvements to Supa-Annigeri SH-28 from Ch:108.77 to 114.77 Km (in selected reaches) in Navalagund taluk of Dharwad District.</c:v>
                  </c:pt>
                  <c:pt idx="29">
                    <c:v>Improvements to Supa-Annigeri SH-28 from Ch: 84.70 to 99.30 Km (in selected reaches) in Hubballi taluk of Dharwad District.</c:v>
                  </c:pt>
                  <c:pt idx="30">
                    <c:v>Improvements to Samshi-Gudageri road from 0.0 to 11.0Km in Kundagol taluka</c:v>
                  </c:pt>
                  <c:pt idx="31">
                    <c:v>Improvements to Pashupatihal-Rottigavad MDR road Ch 0.0km to 3.18Km, 3.9 to 9.3Km and 11.00 to 13.5Km in Kundagol tq.</c:v>
                  </c:pt>
                  <c:pt idx="32">
                    <c:v>Improvements to Hireharakuni Shishuvinal road upto Kundagol tq limit (MDR) from Ch: 0.00 Km to 5.16 Km in Kundagol tq .</c:v>
                  </c:pt>
                  <c:pt idx="33">
                    <c:v>Improvements to Varur-Hindasageri via (NH-04) from Surashettikoppa road upto Hubballi city limit road (MDR) from Ch: 0.0 Km to 2.0Km (in selected reaches) in Hubballi tq of Dharwad District.</c:v>
                  </c:pt>
                  <c:pt idx="34">
                    <c:v>Improvements to Veerapura Toll-Manturu MDR road from Ch: 0.40 to 3.00 Km (in selected reaches) in Hubballi taluk of Dharwad District.</c:v>
                  </c:pt>
                  <c:pt idx="35">
                    <c:v>Improvements from Anand Nagar Main Road to Gokul Main Road ( opposite RN Shetty Factory) in Hubballi taluk of Dharwad District. </c:v>
                  </c:pt>
                  <c:pt idx="36">
                    <c:v>Improvements to BRTS Road to Jakka Reddy Hospital, Lokappana Hakkala, Railway Underpass connecting to NH Division Office Adjoining to Vidyanagar Police Station, Lakshmi Temple in Hubballi Dharwad Mahanagar, Hubballi tq of Dharwad District. </c:v>
                  </c:pt>
                  <c:pt idx="37">
                    <c:v>Improvements to Hubballi Basaveshwara Nagar Gokul Road to join Ravi Nagar Road in Hubballi taluk of Dharwad District.</c:v>
                  </c:pt>
                  <c:pt idx="38">
                    <c:v>PKG-462 Improvements to Beedi-Belavanaki SH-56 from Ch: 33.42 to 48.83Km (in selected reaches) in Dharwad taluk of Dharwad District.</c:v>
                  </c:pt>
                  <c:pt idx="39">
                    <c:v>Improvements to Supa-Annigeri SH-28 from Ch: 67.0Km to 68.5 Km in Dharwad Tq. </c:v>
                  </c:pt>
                  <c:pt idx="40">
                    <c:v>Improvements to Gokul cross-Tarihala- Kanavi-Honnapur MDR from Ch: 4.2Km to 4.8Km and 6.2Km to 8.4Km in Hubballi tq. </c:v>
                  </c:pt>
                  <c:pt idx="41">
                    <c:v>Improvements to Ittigatti-Kanavihonnapur MDR from Ch: 0.0 to 2.0Km in Dharwad tq. </c:v>
                  </c:pt>
                  <c:pt idx="42">
                    <c:v>Improvements to Gokul-Revadihal-Tarihal MDR road from Ch: 0.0 to 6.2Km (in selected reaches) in Hubballi taluk of Dharwad District.</c:v>
                  </c:pt>
                  <c:pt idx="43">
                    <c:v>Division Total</c:v>
                  </c:pt>
                  <c:pt idx="45">
                    <c:v>Improvements to Kalasapur-Mahalingapura- Anganakatti road (MDR) from Ch: 21.00 Km to 29.00 Km ( in selected reaches) in Gadag taluk of Gadag Dist. </c:v>
                  </c:pt>
                  <c:pt idx="46">
                    <c:v>Improvements to Asundi-Kurtkoti-Mulagunda road (MDR) Ch: 2.20 Km to 8.00 Km and 8.60 Km to 10.00 Km (in selected reaches) in Gadag taluk of Gadag Dist.</c:v>
                  </c:pt>
                  <c:pt idx="47">
                    <c:v>Improvements to Kalasapur-Mahalingapura- Anganakatti road Ch:0.30 Km to 2.60 and Ch: 7.00 Km to 21.00 (in selected reaches) in Gadag taluk of Gadag Dist.</c:v>
                  </c:pt>
                  <c:pt idx="48">
                    <c:v>Improvements to Bellatti-Guttala road Konchigeri- Nagaramadavu-Kerekoppa from Ch: Km 0.00 to 11.90 (in selected reaches) in Shirahatti taluk of Gadag Dist. </c:v>
                  </c:pt>
                  <c:pt idx="49">
                    <c:v>Improvements to Varavi cross-Bannikoppa road (MDR) from Ch-0.00 to 4.30 &amp; Ch-8.30 to 20.00 Km (in selected reaches) in Shirahatti taluk of Gadag Dist.</c:v>
                  </c:pt>
                  <c:pt idx="50">
                    <c:v>Improvements to Chikkahandigol-Belahoda-Madaganoor Ch0.0to4.5,5.4 to7.4,9.6 to11.0&amp;11.8to13.0 in Naragund Tq </c:v>
                  </c:pt>
                  <c:pt idx="51">
                    <c:v>Improvements to  Abbigeri-Yerebeleri-Kurudagi- Gujamagadi Ch5.0to7.5&amp;9.0 to12.1 of Ron Tq </c:v>
                  </c:pt>
                  <c:pt idx="52">
                    <c:v>Improvements to Kalakeri-Kanakikoppa-Naragund Ch17.0to21.13 in Naragund Tq </c:v>
                  </c:pt>
                  <c:pt idx="53">
                    <c:v>Improvements to Gajendragad-Soraba SH136 Ch67.0to69.9 in Naragund Tq </c:v>
                  </c:pt>
                  <c:pt idx="54">
                    <c:v>Improvements to Sindhanuru-Hemmadaga SH30 Ch159.77to161.7 of Naragund Tq </c:v>
                  </c:pt>
                  <c:pt idx="55">
                    <c:v>Improvements to Bagalakote Biligiriranganabetta SH57 Ch91.0to92.5 (in selected reaches) in Gadag Tq,Gadag Dt.</c:v>
                  </c:pt>
                  <c:pt idx="56">
                    <c:v>Improvements to Munavalli-Kotumachage (SH-83) road from Ch-87.30 km to 100.00 km in selected reaches of Ron Taluk, Gadag district</c:v>
                  </c:pt>
                  <c:pt idx="57">
                    <c:v>Improvements to Hallikeri-Shirahatti road (MDR) from Ch: 0.00 to 26.00 (in selected reaches) in Mundaragi taluk of Gadag Dist. </c:v>
                  </c:pt>
                  <c:pt idx="58">
                    <c:v>Improvements to Gajendragada-Soraba Sh-136 from Ch: 23.70 to 36.00 Km (in selected reaches) in Ron taluk of Gadag Dist.</c:v>
                  </c:pt>
                  <c:pt idx="59">
                    <c:v>Division Total</c:v>
                  </c:pt>
                  <c:pt idx="61">
                    <c:v>Improvements to Kalmala Shiggoan Sh-23 road from Ch: 284.51 Km to 294.51 Km (In Selected reaches) in Shiggoan taluk of Haveri District.</c:v>
                  </c:pt>
                  <c:pt idx="62">
                    <c:v>Improvements to Kalmala Shiggoan Sh-23 road from Ch: 294.51 Km to 303.200 Km (in selected reaches) in Shiggoan taluk of Haveri District. </c:v>
                  </c:pt>
                  <c:pt idx="63">
                    <c:v>Improvements to Shiggoan-Savanur railway station road (MDR) from Ch: 8.10 Km to 13.10 Km (In Selected reaches) in Savanur taluk, Haveri District. </c:v>
                  </c:pt>
                  <c:pt idx="64">
                    <c:v>Improvements to Kumta-Tadas SH-69 road from Ch-134.50 Km to 142.00 Km (In Selected Reaches) in Shiggoan taluk of Haveri District. </c:v>
                  </c:pt>
                  <c:pt idx="65">
                    <c:v>Improvements to Savanur- Hurulikuppi road from Ch-0.00 Km to 5.65 Km (In Selected Reaches) in Savanur taluk of Haveri District.</c:v>
                  </c:pt>
                  <c:pt idx="66">
                    <c:v>Improvements to Birur-Sammasagi SH: 76 Ch: 189.00 Km to 201.60 Km in selected reaches and 203.82 Km to 217.19 Km In Selected Reaches of Hanagal taluk, Haveri District.(Balance work)</c:v>
                  </c:pt>
                  <c:pt idx="67">
                    <c:v>Improvements to Havanur-Choudadanayyapura road Ch: 1.25 Km to 9.00 Km of Haveri taluk Haveri District </c:v>
                  </c:pt>
                  <c:pt idx="68">
                    <c:v>Improvements to Halagi-Balehosur road Ch: 0.00 Km to 2.50 Km of Haveri taluk, Haveri District. </c:v>
                  </c:pt>
                  <c:pt idx="69">
                    <c:v>Improvements to Agadi-Devagiri road Ch: 4.50 Km to 6.00 Km and 11.00 Km to 12.50 Km of Haveri taluk, Haveri District.</c:v>
                  </c:pt>
                  <c:pt idx="70">
                    <c:v>Improvements to Totadayellapura-Masoor-Guttala road Ch: 18.00 Km to 24.50 Km of Haveri taluk, Haveri District.</c:v>
                  </c:pt>
                  <c:pt idx="71">
                    <c:v>Improvements to Agadi-Katenahalli road Ch: 0.80 Km to 6.50 Km Haveri taluk, Haveri District.</c:v>
                  </c:pt>
                  <c:pt idx="72">
                    <c:v>Improvements toTavargi - Tumminkatte road (MDR) from Ch: 0.00 Km to 22.50 Km (In Selected reaches) in Hirekerur taluk, Haveri District. </c:v>
                  </c:pt>
                  <c:pt idx="73">
                    <c:v>Improvements to Road from Birur-Sammasagi SH: 76 to Join Halageri-Hulikal SH-26 Via Hirekerur-Masur-Kodamaggi- Hallur road Ch: 28.25 Km to 47.45 Km in selected reaches of Hirekerur taluk, Haveri District </c:v>
                  </c:pt>
                  <c:pt idx="74">
                    <c:v>Improvements to Road from Birur- Sammasagi SH: 76 to Join Byadagi - Rattihalli road Via Aladageri Ch: 0.00 Km to 7.10 Km in selected reaches of Hirekerur taluk, Haveri District.</c:v>
                  </c:pt>
                  <c:pt idx="75">
                    <c:v>Improvements to Sanguru - Tilavalli MDR Ch: 0.00 Km to 5.60 Km in Haveri taluk, Haveri District. </c:v>
                  </c:pt>
                  <c:pt idx="76">
                    <c:v>Improvements to Honnalli - Hanagal SH Via Tumminakatti - Rattihalli - Byadagi Road Ch: 0.00 Km to 9.62 Km in Byadagi taluk, Haveri District. </c:v>
                  </c:pt>
                  <c:pt idx="77">
                    <c:v>Improvements to Ranebennur - Anavatti SH Via Yarekuppi - Joisarahalli - Ukkunda - Saravanda - Belakeri - Bisahalli - Anoor - Hamsabhavi - Chikkerur MDR Ch: 15.60 Km to 19.00 Km in Byadagi taluk, Haveri District. </c:v>
                  </c:pt>
                  <c:pt idx="78">
                    <c:v>Improvements to Ranebennur - Mudenuru Road Via Magoda - Itagi Road Ch: 0.00 Km to 14.10 Km in Ranebennur taluk, Haveri District. </c:v>
                  </c:pt>
                  <c:pt idx="79">
                    <c:v>Improvements to Ranebennur - Bisalahalli Road Ch: 1.70 Km to 3.70 Km in Ranebennur taluk, Haveri District. </c:v>
                  </c:pt>
                  <c:pt idx="80">
                    <c:v>Improvements to Aremallapura - Kuduhaal Road Via Medleri - Udagatti - Heeladahalli Road Ch: 0.00 Km to 9.60 Km &amp; CH.14.20 to 15.00 Km in Ranebennur taluk, Haveri District.</c:v>
                  </c:pt>
                  <c:pt idx="81">
                    <c:v>Division Total</c:v>
                  </c:pt>
                  <c:pt idx="83">
                    <c:v>Improvements to Kumta - Kodamadagu Road SH-48 from km 9.00 to 12.20 Km &amp; 16.20 to 19.90 Km (In Selected reaches) in Honnavara Taluk And Kumta - Kodamadagu road SH-48 from Km 19.90 to 30.00 Km (In Selected Reaches) in Kumta Taluk of Uttara Kannada District</c:v>
                  </c:pt>
                  <c:pt idx="84">
                    <c:v>Improvements to Aghanashini - Kumta road MDR from Km 0.00 to 6.00 Km in Kumta Taluk of Uttara Kannada District.</c:v>
                  </c:pt>
                  <c:pt idx="85">
                    <c:v>Improvements to Gokarna - Vaddi road SH-143 Km 38.00 to 47.15 Km (In Selected Reaches) in Ankola Taluk of Uttara Kannada District </c:v>
                  </c:pt>
                  <c:pt idx="86">
                    <c:v>Improvements to Hyderabad to Shejwada road from  0.00 km to 2.00 km in  Karwar taluk of Uttara Kannada district.</c:v>
                  </c:pt>
                  <c:pt idx="87">
                    <c:v>Improvements to Agasur - Shiragutte - kodasane road from 0.00 to 12.60 Km (in selected reaches) in Ankola Taluk of Uttara Kannada District. </c:v>
                  </c:pt>
                  <c:pt idx="88">
                    <c:v>Improvements to Belur-Karwar-Ilakal State Highway road from  0.00 km to 4.00 km in  Karwar taluk of Uttara Kannada district.</c:v>
                  </c:pt>
                  <c:pt idx="89">
                    <c:v>Improvements to Karwar-Kaiga-Ilakal road  from 27.35 km to 32.00 km in widening and Resurfacing Karwar taluk of Uttara Kannada district.</c:v>
                  </c:pt>
                  <c:pt idx="90">
                    <c:v>Improvements to Aurad - Sadhashivagad SH-34 Ambrai Cross to Ulaga road MDR from Km 0.00 to 3.30 Km (In Selected Reaches) in Karwar Taluk of Uttara Kannada District.</c:v>
                  </c:pt>
                  <c:pt idx="91">
                    <c:v>Improvements to Heggera - Magod - Nagarbhastikere road MDR from Km 3.40 to 20.00 Km (In Selected Reaches) in Honnavar Taluk of Uttara Kannada District. </c:v>
                  </c:pt>
                  <c:pt idx="92">
                    <c:v>Improvements to Magudu - Koodalagade road MDR from Km 0.00 to 6.00 Km (In Selected Reaches) in Honnavar Taluk of Uttara Kannada District. </c:v>
                  </c:pt>
                  <c:pt idx="93">
                    <c:v>Improvements to koppa panchayath hadala- kacchodi road MDR from Km 0.00 to 6.00 Km (In Selected Reaches) in Bhatkal Taluk of Uttara Kannada District.</c:v>
                  </c:pt>
                  <c:pt idx="94">
                    <c:v>Division Total</c:v>
                  </c:pt>
                  <c:pt idx="96">
                    <c:v>Improvements to Khanapur - Taalguppa road SH-93 from Km 39.67 to 81.85 Km (In Selected Reaches) in Haliyal Taluk of Uttara Kannada District.</c:v>
                  </c:pt>
                  <c:pt idx="97">
                    <c:v>Improvements to Ulavi - Diggi to Goa Border road SH-146 from Km 7.00 to 24.00 Km (In Selected Reaches) in Joida Taluk of Uttara Kannada District. </c:v>
                  </c:pt>
                  <c:pt idx="98">
                    <c:v>Improvements to Aurad - Sadhashivagad SH-34 from 604.07 Km to 687.82 Km (In Selected Reaches) in JoidaTaluk of Uttara Kannada District.</c:v>
                  </c:pt>
                  <c:pt idx="99">
                    <c:v>Improvements to Gokarna - Vaddi - Devanahalli road SH-143 from Km 65.20 to 73.15 Km in Sirsi Taluk of Uttara Kannada District.</c:v>
                  </c:pt>
                  <c:pt idx="100">
                    <c:v>Improvements to Khanapur - Taalaguppa road SH-93 from Km 170.00 to 200.50 Km (In Selected reaches) in Siddapura Taluk of Uttara Kannada District.</c:v>
                  </c:pt>
                  <c:pt idx="101">
                    <c:v>Improvements to Bhatkal - Soraba road SH-50 from Km 85.90 to 86.70 Km, Km 87.20 to 93.965 Km, Km 96.50 to 96.90 Km, Km 97.30 to 98.80 Km &amp; Km 99.55 to 100.90 in Siddapur Taluk of Uttara Kannada District.</c:v>
                  </c:pt>
                  <c:pt idx="102">
                    <c:v>Improvements to Karwar - Kaiga - Ilkal road SH-06 in Mundgod Taluk from Km125.80 to 146.10 Km (in Selected Reaches) of Uttara Kannada District.</c:v>
                  </c:pt>
                  <c:pt idx="103">
                    <c:v>Division Total</c:v>
                  </c:pt>
                  <c:pt idx="104">
                    <c:v>Dharwad Circle Total</c:v>
                  </c:pt>
                  <c:pt idx="107">
                    <c:v>Improvements to road Shiradon Lingasur SH 41 from Ch: 71.43 Km to Ch: 82.00 Km and Ch: 93.50 Km to Ch: 100.23 Km (in selected reaches) in Sindagi Taluk in Vijayapur District. </c:v>
                  </c:pt>
                  <c:pt idx="108">
                    <c:v>Improvements to road Ukkalli Dindawar- Sasanur from Ch. 50.50 Km to Ch. 62.86 Km (in selected reaches) in Basavanabagewadi Taluk in Vijayapur District</c:v>
                  </c:pt>
                  <c:pt idx="109">
                    <c:v>Improvements to Road Ukkalli - Dindawar - Sasanur MDR from Km 15.10 to 31.00 Km (In Selected reaches) in Basavanbagewadi Taluk of Vijayapura District.</c:v>
                  </c:pt>
                  <c:pt idx="110">
                    <c:v>Improvements to road from SH-55 to Shegunashi - Mamadapur - Doodihal up to NH-218 from Ch. 0.00Km to Ch. 12.10 Km (in selected reaches) in Vijayapur Taluk in Vijayapur District</c:v>
                  </c:pt>
                  <c:pt idx="111">
                    <c:v>Improvements to Kawadimatti - Donkamadu MDR from Ch 0.00 Km to Ch 19.60 Km (In Selected reaches) in Muddebihal Taluk of Vijayapura District.</c:v>
                  </c:pt>
                  <c:pt idx="112">
                    <c:v>Improvements to road Inchigeri Horti Roogi MDR from Ch: 13.00 Km to Ch: 33.60 Km (in selected reaches) in Indi Taluk in Vijayapur District.</c:v>
                  </c:pt>
                  <c:pt idx="113">
                    <c:v>Improvements to Minchanala - Atharga - Thamba - Koralli MDR from Ch.37.60 to 51.40 Km (In Selected reaches) in Sindagi Taluk of Vijayapura District.</c:v>
                  </c:pt>
                  <c:pt idx="114">
                    <c:v>Improvements to road from Jorapur Water Tank to Connecting NH-50 in Vijayapura Taluk of Vijayapura District.</c:v>
                  </c:pt>
                  <c:pt idx="115">
                    <c:v>Improvements to road Shiradon Lingasur SH 41 from Ch: 15.15 Km to Ch: 23.50 Km (Loni Cross to Baraola - in selected reaches) in Chadachana Taluk in Vijayapur District.</c:v>
                  </c:pt>
                  <c:pt idx="116">
                    <c:v>Division Total</c:v>
                  </c:pt>
                  <c:pt idx="118">
                    <c:v>Improvements to Bagalkote - Sangama Cross (NH-367) to Almatti Dam Taluka border (NH 50) MDR from Ch. 0.00 to 29.65 Km (In Selected reaches) in Bagalkote Taluk of Bagalkote District.</c:v>
                  </c:pt>
                  <c:pt idx="119">
                    <c:v>Improvements to Sureban Chitharagi Kudalasangama SH 133 from Ch.43.70 to 58.20 Km (In Selected reaches) in Badami Taluk of Bagalkote District.</c:v>
                  </c:pt>
                  <c:pt idx="120">
                    <c:v>Improvements to Jamakhandi Galagali via Mudaganoor MDR from Ch.14.82 to 27.00 Km in Bilagi Taluk of Bagalkote District. </c:v>
                  </c:pt>
                  <c:pt idx="121">
                    <c:v>Improvements to Badagandi – Sangam MDR from Ch.5.00 to 6.72Km in Bilagi Taluk of Bagalkote District. </c:v>
                  </c:pt>
                  <c:pt idx="122">
                    <c:v>Improvements to Sankeshwar – Sangam SH-44 from Ch.110.00 to 124.00 Km (In Selected reaches) (Nerbudihal village limit) in Badami Taluk of Bagalkote District</c:v>
                  </c:pt>
                  <c:pt idx="123">
                    <c:v> Construction of bridge/box culvert at Ch:0.20Km in sulikere Kagalagomba  Ge-mu-road of beelagi constituency at Badami taluk, Bagalakote Dist.</c:v>
                  </c:pt>
                  <c:pt idx="124">
                    <c:v> Constrution of Bridge/Box Culvert at CH:3.50km in Kanakatti Anavala Ge-mu-ra of Beelagi constituency at Badami taluk, Bagalkote Dist.</c:v>
                  </c:pt>
                  <c:pt idx="125">
                    <c:v>Improvements at Construction of Bridge/box culverts at SH-44 Ch:107.00 km in Sankeshwar Sangam near Kadarakoppa village of Bellary constituency at Badam taluk Bagalkote Dist.</c:v>
                  </c:pt>
                  <c:pt idx="126">
                    <c:v>Improvements to Ramdurga Manvi SH14 from Ch 104.00 to 116.00 Km (In Selected reaches) in Hungunda Taluk of Bagalkote District. </c:v>
                  </c:pt>
                  <c:pt idx="127">
                    <c:v>Improvements to Hungunda Paltti Cross MDR from Ch 6.00 to 12.80 Km in Hungunda Taluk of Bagalkote District.</c:v>
                  </c:pt>
                  <c:pt idx="128">
                    <c:v>Improvements to road Shankeshwar - Sangam SH-44 from Ch.81.54 to 97.74 Km (In Selected reaches) in Mudhol Taluk of Bagalkot District.</c:v>
                  </c:pt>
                  <c:pt idx="129">
                    <c:v>Improvements to Jambotti – Rabakavi SH-54 from Ch.130.47 to 131.13 Km, Ch.132.09 to Ch.133.70, CH.135.39 to 139.20 &amp; CH.139.70 to 141.56 (In Selected reaches) in Rabakavi - Banahatti Taluk of Bagalkote District. </c:v>
                  </c:pt>
                  <c:pt idx="130">
                    <c:v>Improvements to Road Madhurakhandi – Kallalli - Jagadala – Chimada MDR from Ch.0.00 to 10.80 Km (In Selected reaches) in Rabakavi - Banahatti Taluk of Bagalkote District.</c:v>
                  </c:pt>
                  <c:pt idx="131">
                    <c:v>Improvements to Bidari - Honawada Road via Thodalabagi - MDR from Ch.10.12 Km to 15.25 Km &amp; Ch.25.60 Km to 31.00 Km in Jamkhandi Taluk of Bagalkote District. </c:v>
                  </c:pt>
                  <c:pt idx="132">
                    <c:v>Division Total</c:v>
                  </c:pt>
                  <c:pt idx="134">
                    <c:v>Improvements to SH-20, Raichur-Bachi Roadfrom Ch. 333.00 Km to 393.53 Km (In Selected Reaches) in Belagavi Taluk Belagavi District.</c:v>
                  </c:pt>
                  <c:pt idx="135">
                    <c:v>Improvements to Yadiyurappa Margra (OLD PB Road) from Ch. 0.00 Km to 3.81 Km and from SPM Road to VRL Office Joining Road ( In slected Reaches) in Belagavi Taluk, Belagavi Districts. </c:v>
                  </c:pt>
                  <c:pt idx="136">
                    <c:v>Improvements to SH-54, Jamboti-Rabakavi Road, Vajapeyee Marga ( Belagavi Panaji SH-4A, From Benco Cross to 3rd Gate) from Ch. 23.80 Km to 27.60 Km in Belagavi Taluk, Belagavi District.</c:v>
                  </c:pt>
                  <c:pt idx="137">
                    <c:v>Improvements to SH-93, Khanapur-Talugupppa Road, From Ch. 0.00 to 34.58 Km (in Selected Reach) in Khanapur Taluk, Belagavi District. </c:v>
                  </c:pt>
                  <c:pt idx="138">
                    <c:v>Improvements to SH-138 Nagaragali-katakol road from Ch. 0.00 Km to 15.95 Km (Selected Reaches) in KhanapurTaluk, Belagavi District.</c:v>
                  </c:pt>
                  <c:pt idx="139">
                    <c:v>Improvements to Jatt-Jamboti (SH-31), from Ch. 125.55 Km to 137.45 Km (Selected Reaches) in Bailhongal Taluk, Belagavi District.</c:v>
                  </c:pt>
                  <c:pt idx="140">
                    <c:v>Improvements to SH-103 Gokak Savadathi Road From Ch. 29.50 Km to Ch.37.40 Km (in Selected Reaches) Belagavi Districts. </c:v>
                  </c:pt>
                  <c:pt idx="141">
                    <c:v>Improvements to SH 01 Padabudri Chikkalagudda SH 01 From Ch 420.56 Km to 421.98 Km in Bailahingal Taluk Belagavi District</c:v>
                  </c:pt>
                  <c:pt idx="142">
                    <c:v>Improvements to MDR-SAU89 SAVADATTI-SANGRESHKOPPA Road Via Mamani Kere from Ch. 0.00 Km to 8.00 Km in Savadatti Taluk, Belagavi District </c:v>
                  </c:pt>
                  <c:pt idx="143">
                    <c:v>Improvements to MDR SAU-4 Saundatti Hanchinal Road From Km Ch 0.00 to 6.00 Km (Selected Reaches) in Saundatti Taluka, Belagavi District </c:v>
                  </c:pt>
                  <c:pt idx="144">
                    <c:v>Improvements to MDR from Yallamma Temple to SH-34 Joining Road, From Km Ch 0.00 to 2.00 Km in Savadatti Taluka, Belagavi District.</c:v>
                  </c:pt>
                  <c:pt idx="145">
                    <c:v>Improvements to SH-34 AURAD-SADASHIVAGADA ROAD from Ch. 445.94 Km to 453.94 (Selected Reaches) in Ramadurga Taluk, Belagavi District </c:v>
                  </c:pt>
                  <c:pt idx="146">
                    <c:v>Improvements to SH-139 YARAGATTI-MUDHOL ROAD, From Km Ch 11.83 to 22.60 Km (Selected Reaches) in Ramadurg Taluka, Belagavi District.</c:v>
                  </c:pt>
                  <c:pt idx="147">
                    <c:v>Improvements to Jatti Jamboti SH-31 from Ch 179.88 to 188.58 Km (In Selected reaches) in Belagavi Taluk of Belagavi District.</c:v>
                  </c:pt>
                  <c:pt idx="148">
                    <c:v>Division Total</c:v>
                  </c:pt>
                  <c:pt idx="150">
                    <c:v>Improvements to Nippani Kottalagi Road SH-72 Form Ch 1.40 Km to Ch 17.00 Km &amp; Ch 17.90 Km to 22.60 Km (in selected reaches) Via Nippani Akkola Galataga Nej cross, Nippani Taluk Belagavi Districts.</c:v>
                  </c:pt>
                  <c:pt idx="151">
                    <c:v>Improvements to SH-73 Managasuli-Laxmeshwar Road from Ch: 37.00 Km to 40.00, Km, Ch: 52.00 Km 54.00 Km, And, 55.00 Km to 67.00 Km in (Selected Reaches) Raibag Taluk, Belagavi District.</c:v>
                  </c:pt>
                  <c:pt idx="152">
                    <c:v>Improvements to Shettyhalli Ichalkaranji Road SH-78 From Km 76.90 to Km 81.90 (From Malikwad Bus stand to sadalaga) (in selected reaches) Chikkodi Taluk Belagavi Districts. </c:v>
                  </c:pt>
                  <c:pt idx="153">
                    <c:v>Improvements to Nippani Kottalagi Road SH-72 From Km 31.70 to Km 35.70 (From Nej Crosss to nanadi) (in selected reaches) Chikkodi Taluk Belagavi Districts. </c:v>
                  </c:pt>
                  <c:pt idx="154">
                    <c:v>Improvements to Nippani Kottalagi Road SH-72 from km 40.00 to km 47.00 (From Yadur Veerabadreshwar temple to Kallol) Chikkodi Taluk Belagavi Districts.</c:v>
                  </c:pt>
                  <c:pt idx="155">
                    <c:v>Improvements to Road from Jinaral Cross to Hidakal Dam, Godageri MDR from Ch:0.00 to 14.00 Km (In Selected Reaches) Hukkeri Taluk, Belagavi District. </c:v>
                  </c:pt>
                  <c:pt idx="156">
                    <c:v>Improvements to MDR-HUK-73 Nerli-Ammanagi Road from Ch:0.00 Km to 0.85 Km and 2.75 Km to 5.50 Km (In Selected Reaches) Hukkeri Taluk, Belagavi District.</c:v>
                  </c:pt>
                  <c:pt idx="157">
                    <c:v>Improvements to SH-31, JATH-JAMBOTI Road, from Ch. 106.82 Km to 115.05 Km and 121.18 Km to 121.78 Km in Gokak Taluka, Belagavi District </c:v>
                  </c:pt>
                  <c:pt idx="158">
                    <c:v>Improvements to Jamboti rabhakavi Road SH-54 From Km 62.08 to 66.70 (Akkatangerahal to Telaginahatti) From Km 83.00 to 84.20 (Hanamapur Cross) And From Km 54.28 to 55.755 Gokak Taluk Belagavi Districts.</c:v>
                  </c:pt>
                  <c:pt idx="159">
                    <c:v>Improvements to MDR from Koujalagi-Kalliguddi Road from Ch. 0.00 Km to 5.50 Km in Mudalagi Taluk, Belagavi District.</c:v>
                  </c:pt>
                  <c:pt idx="160">
                    <c:v>Improvements to SH, Haleyaragudri to Hosayaragudri Road (Avaraadi-Timmapur Road), from Ch. 0.00 Km to 10.00 Km (Selected Reaches) in Mudalagi Taluk, Belagavi District.</c:v>
                  </c:pt>
                  <c:pt idx="161">
                    <c:v>Improvements to Kagawad-Kaladagi Sh-53 Road from Ch: 22.40 Km to 24.10 Km, Ch: 24.90 Km 29.60 Km, 32.55 Km to 35.00 km, 44.39 Km to 44.90 Km in Raibag Taluk, Belagavi District. </c:v>
                  </c:pt>
                  <c:pt idx="162">
                    <c:v>Improvements to Chikkodi Railway Station-Mugalakod-Handigundi MDR from Ch: 10.03 Km to 14.00 Km, And Ch: 19.00 Km to 39.15 Km in (Selected Reaches) Raibag Taluk, Belagavi District.</c:v>
                  </c:pt>
                  <c:pt idx="163">
                    <c:v>Improvements to State Border to Aralihatti, Jakaratti, Madabhavi,, Shiddewadi, Koulagudda, Ainapur, Krishna Kittur upto Taluka Border Road from Ch: 0.00 Km to 28.50 Km in Kagawad Taluk, Belagavi District.</c:v>
                  </c:pt>
                  <c:pt idx="164">
                    <c:v>Improvements to Maharastra State Border to Kakamari-talasang-Savalagi District Border Road from Ch: 2.40 Km to 11.60 Km and Ch: 12.70 Km to 21.20 Km in (in selected reaches) Athani Taluk, Belagavi District. (Upgraded SH)</c:v>
                  </c:pt>
                  <c:pt idx="165">
                    <c:v>Improvements to Harugeri-Raibag-Nagaramunnolli MDR from Ch. 16.00 Km to 18.68 And Ch: 23.80 to 37.00 ( Selected Reaches) in Raibag Taluk, Belagavi District.</c:v>
                  </c:pt>
                  <c:pt idx="166">
                    <c:v>Improvements to MDR-HUDALI-DHARANATTI-MUTYANATTI ROAD, from Ch. 5.50 Km to 10.00 Km in Belagavi Taluka, Belagavi District. </c:v>
                  </c:pt>
                  <c:pt idx="167">
                    <c:v>Improvements to MDR HUK-203 Basapur Hagedal Shahabadar Ukkad Road From Km 0.00 to Km 2.00 &amp; Km 4.00 to Km 7.15 in Hukkeri Taluk Belagavi Districts.</c:v>
                  </c:pt>
                  <c:pt idx="168">
                    <c:v>Division Total</c:v>
                  </c:pt>
                  <c:pt idx="169">
                    <c:v>Belagavi Circle Total</c:v>
                  </c:pt>
                  <c:pt idx="170">
                    <c:v>North Circle Total</c:v>
                  </c:pt>
                  <c:pt idx="173">
                    <c:v>Improvements to Road From Malpe to Molakalmuru SH-65 From Ch:186.35 Km to 194.05Km (In Selected Reaches) in Channagiri Taluk of Davanagere District</c:v>
                  </c:pt>
                  <c:pt idx="174">
                    <c:v>Improvements to Road From Nalluru -Devarahalli MDR From Ch:5.00 Km to 11.00 Km in Channagiri Taluk of Davanagere District</c:v>
                  </c:pt>
                  <c:pt idx="175">
                    <c:v>Improvements to Road From Pandomatti to Neethigere MDR From Ch:0.00 Km to 16.00 Km (In Selected Reaches) in Channagiri Taluk of Davanagere District</c:v>
                  </c:pt>
                  <c:pt idx="176">
                    <c:v>Improvements to Road From Malpe to Molakalmuru SH-65 From Ch:233.00Km to 242.50Km (In Selected Reaches) in Davanagere Taluk of Davanagere District.</c:v>
                  </c:pt>
                  <c:pt idx="177">
                    <c:v>Improvements to Road From Davanagere Budihala Arasapura MDR From Ch:4.80Km to 12.75Km (In Selected Reaches) in Davanagere Taluk of Davanagere District</c:v>
                  </c:pt>
                  <c:pt idx="178">
                    <c:v>Improvements to Road From Bethur to Dhoddabathi MDR From Ch:0.00Km to 12.00Km (In Selected Reaches) in Davanagere Taluk of Davanagere District</c:v>
                  </c:pt>
                  <c:pt idx="179">
                    <c:v>Improvements to Road From Malpe-Molakalmuru SH-65 to Rampura MDR From Ch:0.00Km to 11.50Km (In Selected Reaches) in Davanagere Taluk of Davanagere District</c:v>
                  </c:pt>
                  <c:pt idx="180">
                    <c:v>Improvements to Road From Mandya - Hadagali SH-47 From Ch:261.25Km to 293.83Km (In Selected Reaches) in Davanagere Taluk of Davanagere District</c:v>
                  </c:pt>
                  <c:pt idx="181">
                    <c:v>Improvements to Road From Aluruhatti -Anagodu MDR From Ch:0.00Km to 13.245Km (In Selected Reaches) in Davanagere Taluk of Davanagere District</c:v>
                  </c:pt>
                  <c:pt idx="182">
                    <c:v>Improvements to Road From Malpe to Molakalmuru SH-65 From Ch:302.60Km to 306.40Km (In Selected Reaches) in Jagaluru Taluk of Davanagere District. (Four Lane road)</c:v>
                  </c:pt>
                  <c:pt idx="183">
                    <c:v>Improvements to Road From Rangapura Gadimakunte MDR From Ch:6.50Km to 12.50Km (In Selected Reaches) in Jagaluru Taluk of Davanagere District</c:v>
                  </c:pt>
                  <c:pt idx="184">
                    <c:v>Improvements to Road From Jagaluru Kadabanakatte MDR From Ch:9.00Km to 14.50Km (In Selected Reaches) in Jagaluru Taluk of Davanagere District </c:v>
                  </c:pt>
                  <c:pt idx="185">
                    <c:v>Improvements to Road From Baramasagara - Bilichodu -Basavanakote MDR From Ch:13.00Km to 37.00Km (In Selected Reaches) in Jagaluru Taluk of Davanagere District </c:v>
                  </c:pt>
                  <c:pt idx="186">
                    <c:v>Improvements to Road From Bilichodu-Sokke MDR From Ch:10.00Km to 16.00Km (In Selected Reaches) in Jagaluru Taluk of Davanagere District</c:v>
                  </c:pt>
                  <c:pt idx="187">
                    <c:v>Improvements to Road From Malebennuru - Ekegundhi - Nandhigudi Joining MDR From Ch-0.00Km to 6.00Km (In Selected Reaches) in Harihara Taluk of Davanagere District </c:v>
                  </c:pt>
                  <c:pt idx="188">
                    <c:v>Improvements to Road From Palya-Mooginagundhi Joining MDR From Ch:0.00Km to 12.67Km (In Selected Reaches) in Harihara Taluk of Davanagere District </c:v>
                  </c:pt>
                  <c:pt idx="189">
                    <c:v>Improvements to Road From Nalluru to Sasivehalli MDR From Ch:8.00Km to 16.63Km in Honnalli Taluk of Davanagere District</c:v>
                  </c:pt>
                  <c:pt idx="190">
                    <c:v>Improvements to Road From Kurki to Kulambi MDR From Ch:16.40Km to 22.70Km in Honnalli Taluk of Davanagere District </c:v>
                  </c:pt>
                  <c:pt idx="191">
                    <c:v>Improvements to Road of Honnali -Katthige MDR From Ch:3.00Km to 13.20Km (In Selected Reaches) in Honnalli Taluk of Davanagere District</c:v>
                  </c:pt>
                  <c:pt idx="192">
                    <c:v>Division Total</c:v>
                  </c:pt>
                  <c:pt idx="194">
                    <c:v>Improvements to Kumta - Kadamadagi road State Highway 48 from KM 267.00 to 268.50 KM ( In Selected Reaches) in Chitradurga Taluk of Chitradurga District</c:v>
                  </c:pt>
                  <c:pt idx="195">
                    <c:v>Improvements to Road from National Highway 13 (from Emperor Hotel) to State Highway 48 (Kumta - Kadamadagi Road) from KM 0.00 to 4.00 KM ( In Selected Reaches) in Chitradurga Taluk of Chitradurga District.</c:v>
                  </c:pt>
                  <c:pt idx="196">
                    <c:v>Improvements to Jodichikkenahalli-Yerehalli Road via Kasavanahalli, IngalaDala, Kurumaradikere, kannedalu MDR from KM 11.65 to 30.10 KM (In Selected Reaches) in Chitradurga Taluk of Chitradurga District</c:v>
                  </c:pt>
                  <c:pt idx="197">
                    <c:v>Improvements to SH-47- Kakanur MDR from KM 0.00 to 13.00 KM (In Selected Reaches) in Holalakere Taluk of Chitradurga District</c:v>
                  </c:pt>
                  <c:pt idx="198">
                    <c:v>Improvements to Sivaganga - Janakkal - Hosadurga Newly Upgraded State Highway from KM 0.00 to 16.55 KM (In Selected Reaches) in Holalkere Taluk of Chitradurga District</c:v>
                  </c:pt>
                  <c:pt idx="199">
                    <c:v>Improvements to State Highway-153-Singhenahalli- to join State Highway 48 Kasturiba Nagar via Talikatte- Malladihalli-Ramaghatta-Hirehemmiganur Newly Upgraded State Highway from KM 0.00 to 38.30 KM (In Selected Reaches) in Holalkere Taluk of Chitradurga D</c:v>
                  </c:pt>
                  <c:pt idx="200">
                    <c:v>Improvements to Mandya -Hadagali Road State Highway - 47 from KM 183.00 to 212.00 KM (In Selected Reaches) in Hosadurga Taluk of Chitradurga District</c:v>
                  </c:pt>
                  <c:pt idx="201">
                    <c:v>Improvements to Sivaganga-Janakal Hosadurga Newly Upgraded State Highway from KM 24.00 to 29.2 KM (in Selected Reaches) in Hosadurga Taluk of Chitradurga District</c:v>
                  </c:pt>
                  <c:pt idx="202">
                    <c:v>Improvements to State Highway 48 Vishwanathahalli to join Shiragadi (via Chikkajajur, Madadakere, Bharamgiri, Doddaghatta, Adivala, Ranganathpur) Newly Upgraded State Highway KM 71.55 to 105.15 KM (Bharamgiri-Hosadurga road) (in Selected Reaches) in Hiriy</c:v>
                  </c:pt>
                  <c:pt idx="203">
                    <c:v>Improvements to road from State Highway-24 to Shiragadi MDR from KM 0.00 km to 7.60 KM (in Selected Reaches) in Hiriyur taluk of Chitradurga District.</c:v>
                  </c:pt>
                  <c:pt idx="204">
                    <c:v>Improvements to JJ Halli - Yalladekere Road via Obalapura, Veeravvanagatihalli, Chigalikatte Newly upgraded MDR from KM 8.00 km to 26.00 KM (in Selected Reaches) in Hiriyur Taluk of Chitradurga District</c:v>
                  </c:pt>
                  <c:pt idx="205">
                    <c:v>Improvements to Chalakkere-Mylanahalli-Obalapura Newly upgraded State Highway Road from KM 6.48 to 46.38 KM (in Selected Reaches) in Challakere Taluk of Chitradurga District</c:v>
                  </c:pt>
                  <c:pt idx="206">
                    <c:v>Improvements to Belagatta- Haikal, Nayakanhatti Suramanahalli -Chikkunti -Siddaiahkote - Rayapur -Molakalmooru Newly Upgraded State Highway Road from KM 39.80 km to 89.40 KM (in Selected Reaches) in Molakalmooru Taluk of Chitradurga District</c:v>
                  </c:pt>
                  <c:pt idx="207">
                    <c:v>Improvements to Chalakkere-Mylanahalli-Obalapura Newly upgraded State Highway Road from KM 2.40 to 6.48 KM (in Selected Reaches) in Challakere Taluk of Chitradurga District</c:v>
                  </c:pt>
                  <c:pt idx="208">
                    <c:v>Improvements to road from Pathappanagudi to Shira border via Jajur, Parashurampura, Dharmapura, Sakkara, Newly upgraded State Highway road From KM 0.00 to 46.10 KM (in Selected Reaches) in Challakere Taluk of Chitradurga District</c:v>
                  </c:pt>
                  <c:pt idx="209">
                    <c:v>Improvements to Yalagodu-Turavanur Doddaghatta MDR from KM 0.00 to 22.20 KM (in Selected Reaches) in Chitradurga Taluk of Chitradurga District</c:v>
                  </c:pt>
                  <c:pt idx="210">
                    <c:v>Division Total</c:v>
                  </c:pt>
                  <c:pt idx="212">
                    <c:v>Improvements to road from State Highway-148 to join State Highway-148 via Sirigere, Thamadihalli, Bilguni, Adagadi, Mandaghatta, Dhyavanakere, Ragihosahalli, Rechikoppa, Shettikere, Shantikere, Koragi, Horabilu, Tuppuru, Byadanal, Kattigehalli Newly upgra</c:v>
                  </c:pt>
                  <c:pt idx="213">
                    <c:v>Improvements to State Highway 148 via Sirigare Manjerikoppa, Maleshankara Temple, Yerebisu, Koodi, Gammanagadde to join State Highway 148 newly upgraded MDR road from KM 0.00 to 20.00 KM (in Selected Reaches) in Shivamogga Taluk of Shivamogga District </c:v>
                  </c:pt>
                  <c:pt idx="214">
                    <c:v>Improvements to Koodligere-Kammaraghatta State Highway-115 road from KM 7.00 to 17.70 KM (in Selected Reaches) in Bhadravathi Taluk of Shivamogga District</c:v>
                  </c:pt>
                  <c:pt idx="215">
                    <c:v>Improvements to From Bhadravathi to Sasivehalli (Honnali Taluk Border) via Holehonnur, Sidlipura, Sanyasikodamge, Nagasamudra, Managotte, Anaveri, Nimbegundi, Saidarakallalli Newly upgraded State Highway road from KM 0.00 to 35.10 KM (in Selected Reaches)</c:v>
                  </c:pt>
                  <c:pt idx="216">
                    <c:v>Improvements to NH-26 near Hittur Cross from Umblebailu (SH-65) via Ganidalu-uralalli-Lakkinakoppa kadekal- Kuskur-Siddarahalli-Matturu Malalikoppa-Madaripalya, NH-13 &amp; SH-57 to 100 feet road from Vinobhanagar Police Chowki to Sominakoppa, Gejjenahalli, T</c:v>
                  </c:pt>
                  <c:pt idx="217">
                    <c:v>Improvements to Tumkur - Honnavar State Highway-68 road from KM 6.20 to 9.50 KM (in Selected Reaches) in Bhadravathi Taluk of Shimoga District</c:v>
                  </c:pt>
                  <c:pt idx="218">
                    <c:v>Improvements to Begaru -Kalmane MDR road from KM 0.00 to 7.80 KM (in Selected Reaches) in Tirthahalli Taluk of Shivamogga District</c:v>
                  </c:pt>
                  <c:pt idx="219">
                    <c:v>Improvements to Padubidri - Chikkalagudda State Highway - 01 road from KM 113.00 to 131.00 KM (in Selected Reaches) in Tirthahalli Taluk of Shivamogga District </c:v>
                  </c:pt>
                  <c:pt idx="220">
                    <c:v>Improvements to Kuppalli- Kavisaila-Ayanur-Soodur-Gamma-Mallenahalli join to Hirekerur State Highway 148 road from KM 4.40 to 37.00 KM (in Selected Reaches) inTirthahalli Taluk of Shimoga District</c:v>
                  </c:pt>
                  <c:pt idx="221">
                    <c:v>Division Total</c:v>
                  </c:pt>
                  <c:pt idx="223">
                    <c:v>Improvements to Kuppalli- Kavishaila, via Ayanur, Soodur, Gama, Mallenahalli to join Hirekerur State Highway 148 road from KM 92.12 to 156.12 KM (in Selected Reaches) In Shikaripura Taluk of Shivamogga District</c:v>
                  </c:pt>
                  <c:pt idx="224">
                    <c:v>Improvements to Kumta Kadamadagi State Highway 48 road from KM 139.03 to 158.03 KM (in Selected Reaches) In Shikaripura Taluk of Shivamogga District</c:v>
                  </c:pt>
                  <c:pt idx="225">
                    <c:v>Improvements to Gajendragada to Soraba State Highway 136 road from KM 280.37 to 282.07 KM and KM 294.82 to 311.29 KM (in Selected Reaches) in Soraba Taluk of Shivamogga District.</c:v>
                  </c:pt>
                  <c:pt idx="226">
                    <c:v>Improvements to Sirsi-Hosanagar State Highway 77 road from KM 28.50 to 37.00 KM &amp; KM 53.80 to 59.16 KM (in Selected Reaches) in Soraba Taluk of Shivamogga District.</c:v>
                  </c:pt>
                  <c:pt idx="227">
                    <c:v>Improvements to Haveri-Sagar State Highway 62 road from KM 99.01 to 109.87 KM (in Selected Reaches) in Sagar Taluk of Shivamogga District.</c:v>
                  </c:pt>
                  <c:pt idx="228">
                    <c:v>Improvements to Padubidri-Chikkalagudda State Highway- 01 road from KM 158.00 to 160.00 KM (in Selected Reaches) in Hosnagar Taluk of Shivamogga District.</c:v>
                  </c:pt>
                  <c:pt idx="229">
                    <c:v>Improvements to Sirsi-Hosanagar State Highway 77 road from KM 66.00 to 74.00 KM and KM 76.27 to 87.20 KM (in Selected Reaches) in Sagar Taluk of Shivamogga District.</c:v>
                  </c:pt>
                  <c:pt idx="230">
                    <c:v>Division Total</c:v>
                  </c:pt>
                  <c:pt idx="232">
                    <c:v>Imrovemets to Mudigere - Gowdahalli - Hosakere - Devrunda Road MDR from Km 0.00 to Km 28.40 (In Selected Reaches) in MudigereTaluk of Chickmagalur District.</c:v>
                  </c:pt>
                  <c:pt idx="233">
                    <c:v>Improvements to Aladagudde - Biskal Road MDR from Km 0.00 to Km 16.50 (In Selected Reaches) in Chickmagalur Taluk of Chickmagalur District.</c:v>
                  </c:pt>
                  <c:pt idx="234">
                    <c:v>Improvements to Kuduregundi - Muttinarajya Road MDR from Km 0.00 to Km 29.00 (In Selected Reaches) in Narasimharajpura Taluk of Chickmagalur District.</c:v>
                  </c:pt>
                  <c:pt idx="235">
                    <c:v>Improvements to Masage - Halanduru Road MDR from Km 0.00 to Km 15.00 (In Selected Reaches) in Sringeri Taluk of Chickmagalur District.</c:v>
                  </c:pt>
                  <c:pt idx="236">
                    <c:v>Improvements to B.B. Hills Road MDR from Km 0.00 to Km 38.00(In Selected Reaches) in Chickmagalur Taluk of Chickmagalur District</c:v>
                  </c:pt>
                  <c:pt idx="237">
                    <c:v>Improvements to Sakarayapattana - Javagal Road MDR from Km0.00 to Km 20.00 (In Selected Reaches) Kadur Taluk of Chickmagalur District.</c:v>
                  </c:pt>
                  <c:pt idx="238">
                    <c:v>Improvements to NH-206 - mallikoppa via kesarakoppa to join Tarikere Mangalore road from Km 0.00 to Km 15.00 (In Selected Reaches) in Tarikere Taluk of Chickmagalur District.</c:v>
                  </c:pt>
                  <c:pt idx="239">
                    <c:v>Improvement to Road from Birur NH-206 to join Tarikere Hosadurga Via Koratigere Nagamangala MDR from Km 0.00 to km 12.00 (In Selected reaches) in Ajjampura Taluk of Chickmagalur District.</c:v>
                  </c:pt>
                  <c:pt idx="240">
                    <c:v>Improvements to Shivani - Rangapura Road MDR from Km 0.00 to km 11.00 (In Selected reaches) in Ajjampura Taluk of Chickmagalur District</c:v>
                  </c:pt>
                  <c:pt idx="241">
                    <c:v>Improvement to Kallattipura - Lalbag Road MDR from Km 0.00 to km 20.00 (In Selected reaches) in Tarikere Taluk of Chikmagalur District.</c:v>
                  </c:pt>
                  <c:pt idx="242">
                    <c:v>Improvements to Channapura-Giribhomanahalli Road Via Giriyapura Yagati -Maravanji MDR from Km 0.00 to Km 45.00 (In Selected Reaches) in Kadur Taluk of Chickmagalur District</c:v>
                  </c:pt>
                  <c:pt idx="243">
                    <c:v>Improvements to Road joining Jodilingadalli to SH-152 from Km 0.00 to Km 9.00 (In Selected Reaches) in Kadur Taluk of Chickmagalur District.</c:v>
                  </c:pt>
                  <c:pt idx="244">
                    <c:v>Improvements to Panchanahalli - Timmlapura Road Via Timmalapura Panchanahalli Hoskerehalligate Niduvalli Garagadahalli Anandpuragate Kankanadu Vanabogihalli Honnenhalli Sannenhalli MDR from Km 0.00 to Km 21.00 (In Selected Reaches) in Kadur Taluk of Chick</c:v>
                  </c:pt>
                  <c:pt idx="245">
                    <c:v>Improvements to Belgur-Panchanalli Road joining SH-152 from Km 0.00 to Km 5.00 (In Selected Reaches) in Kadur Taluk of Chickmagalur District</c:v>
                  </c:pt>
                  <c:pt idx="246">
                    <c:v>Improvements to Road joining SH-152 to NH-206 from Km 0.00 to Km 12.00 (In Selected Reaches) in Kadur Taluk of Chikmagalur District.</c:v>
                  </c:pt>
                  <c:pt idx="247">
                    <c:v>Improvements to Road joining SH-152 to Singatgere-Panchanalli Road from Km 0.00 to Km 5.5.00 (In Selected Reaches) in Kadur Taluk of Chickmagalur District.</c:v>
                  </c:pt>
                  <c:pt idx="248">
                    <c:v>Division Total</c:v>
                  </c:pt>
                  <c:pt idx="249">
                    <c:v> Shivamogga Circle Total</c:v>
                  </c:pt>
                  <c:pt idx="252">
                    <c:v>Improvements  to  Padubidre-Chikkalagudda Road  (SH-01) from km 50.00 to  52.050 km  in (selected reaches)  Hebri Taluk of Udupi District.</c:v>
                  </c:pt>
                  <c:pt idx="253">
                    <c:v>Improvements to Mangalore - Athradi SH-67 from  Km  47.28 Km to Km 48.28  in (selected reaches) Karkala Taluka of   Udupi  Dist..</c:v>
                  </c:pt>
                  <c:pt idx="254">
                    <c:v>Improvements to Kalyanpura - Mudaru SH  from Ch Km 27.50 to Km 32.00 (selected reaches) from intermediate lane to two lane in Karkala Taluk of Udupi District.</c:v>
                  </c:pt>
                  <c:pt idx="255">
                    <c:v>Improvement to Subramanya-Udupi SH-37 from Km 119.50 to Km 126.10 (selected reaches) from intermediate lane to two lane in Karkala Taluk of Udupi District.</c:v>
                  </c:pt>
                  <c:pt idx="256">
                    <c:v>Improvements to Kalyanpura - Mudaru SH  from Ch Km 41.00 to Km 48.00 (selected reaches) from single lane to intermediate lane in Karkala Taluk of Udupi District.</c:v>
                  </c:pt>
                  <c:pt idx="257">
                    <c:v>Improvements to Subramanya -Udupi road SH37 from Ch Km 139.40 to Km 153.30 (selceted reaches) in Kapu Taluk of Udupi District.(Via palli Kattigeri, belle, manipura, Kasaba) </c:v>
                  </c:pt>
                  <c:pt idx="258">
                    <c:v>Improvements to Mangalore- Atharadi road SH67 from Ch Km 49.98  to Km 71.74 (selected reaches) in Kapu Taluk of Udupi District.</c:v>
                  </c:pt>
                  <c:pt idx="259">
                    <c:v>Improvements to Mudradi-Seethanadi- Bhramavara road Development of 4Lane from Ch Km 14.90 to Km 27.70 (selceted reaches)  in Bhramavara Taluk of Udupi District.(Via. Havanji, Kolalagiri, Kukkehalli and Perdoor)</c:v>
                  </c:pt>
                  <c:pt idx="260">
                    <c:v>Improvements to Koteshwara-Kodi- Kundapura road from Ch Km 0.00 to Km 2.50 MDR in Kundapura Taluk of Udupi District. ( Via :Koteshwara-Kodi- Kundapura )</c:v>
                  </c:pt>
                  <c:pt idx="261">
                    <c:v>Improvements to Brahmavara-Jannadi- Biddalkatte-Sauda-Shankaranarayana- Siddapura road from Ch 2.50 Km to 12.00 Km(selceted reaches)MDR in Brahmavara Taluk of Udupi District. ( Via : Koteshwara-Kodi- Kundapura )</c:v>
                  </c:pt>
                  <c:pt idx="262">
                    <c:v>Improvements to Kota-Goliyangadi road from Ch Km14.80 to Km 20.20 Major District road in Kundapura Taluk of Udupi District. ( Via: Koteshwara-Kodi- Kundapura )</c:v>
                  </c:pt>
                  <c:pt idx="263">
                    <c:v>Improvements to Someshwara- Koteshwara road  MDR from Ch  Km 34.00   to 41.50 Km  (selected reaches) in Kundapura Taluk of Udupi District. ( Via. Haladi-Bidkalakatte) </c:v>
                  </c:pt>
                  <c:pt idx="264">
                    <c:v>Improvements to Virajapete Byndoor State Highway-27 from Ch Km 339.50 to Km 346.20 (selected reaches) in Kundapura Taluk of Udupi District.</c:v>
                  </c:pt>
                  <c:pt idx="265">
                    <c:v>Improvements to Virajapete Byndoor State Highway-27 from Ch Km 346.20 to 356.45 (selected reaches) in Kundapura Taluk of Udupi District.</c:v>
                  </c:pt>
                  <c:pt idx="266">
                    <c:v>Division Total</c:v>
                  </c:pt>
                  <c:pt idx="268">
                    <c:v>Improvements to Subramanya - Udupi State Highway 37 from Ch Km 3.50 to Km 14.00 (Selected reaches) in Kadaba Taluk of Dakshina Kannada District.</c:v>
                  </c:pt>
                  <c:pt idx="269">
                    <c:v>Improvements to Bangalore-Jalsoor State Highway -85 from Ch Km 291.51 toKm 337.91 (Selected reaches)  from single lane to intermediate Lane  in Sullia Taluk of Dakshina Kannada District.</c:v>
                  </c:pt>
                  <c:pt idx="270">
                    <c:v>Improvements to Subramanya- Udupi State Highway -37 from  Km 72.75 to Km 94.65  in (Selected reaches) Belthangady Taluk of Dakshina KannadaDistrict.</c:v>
                  </c:pt>
                  <c:pt idx="271">
                    <c:v>Improvements to Dharmasthala- Thottataddy-Chibidre  MDR from Ch Km 0.00 to Km 10.80 (selected reaches) and Puduvettu Kayarthadka Nidle  MDR from Ch Km 0.00 to Km 8.00 (selected reaches) in Belthangady Taluk of Dakshina Kannada District.</c:v>
                  </c:pt>
                  <c:pt idx="272">
                    <c:v>Improvements to Mani-Ullala road  from Ch Km 18.68 to Km 21.00 (4 Lane ) (selected reaches)  in Mangalore Taluk of Dakshina Kannada District.</c:v>
                  </c:pt>
                  <c:pt idx="273">
                    <c:v>Improvements to Mangalore- Athradi State Highway-67 from Ch Km  32.00  to Km 36.50  to (2 lane) road  in  Mangalore  Taluk  of  DakshinaKannada District.</c:v>
                  </c:pt>
                  <c:pt idx="274">
                    <c:v>Improvements to Gantalkatte- Mudukonaje- Anegudde-Ammanottu-Marnadu Major District  Road    from    Ch  Km  7.70  to Km 10.30 from single lane to intermediate Lane  in Mangalore Taluk of Dakshina Kannada District.</c:v>
                  </c:pt>
                  <c:pt idx="275">
                    <c:v>Improvements to Kandandale- Moodbidre- Bantwala road MDR from Ch Km 21.00 to Km 26.00  (2 lane) (selected reaches) in  Mangalore Taluk of Dakshina Kannada District.</c:v>
                  </c:pt>
                  <c:pt idx="276">
                    <c:v>Improvements to Kallamundkuru-Paaladkka Mithabailu road Kanthawa High school MDR from Ch Km 0.00 to Km 4.50 (selected reaches)  in Mangalore Taluk of Dakshina KannadaDistrict.</c:v>
                  </c:pt>
                  <c:pt idx="277">
                    <c:v>Improvements to Mangalpette- Taalipadi road MDR from Ch  Km 1.80 to 5.00 Km (in selected reaches) in Mangalore Taluk of Dakshina Kannada District </c:v>
                  </c:pt>
                  <c:pt idx="278">
                    <c:v>Improvements to Halleangadi-Pakshikere road MDRfrom Ch Km 0.60 to 3.00 Km in Mangalore Taluk of Dakshina Kannada District (via: Indiranagar to Pakshikere church)</c:v>
                  </c:pt>
                  <c:pt idx="279">
                    <c:v>Improvements to Puttur- Uppinangadi- Guruvayanakere development of 4Lane from Ch Km 1.40 to  Km 11.60 to  (selected reaches) in Puttur Taluk of DakshinaKannada District</c:v>
                  </c:pt>
                  <c:pt idx="280">
                    <c:v>Improvements to Saradka Periyaltada MDR road from Ch  Km  0.00  to 9.00 Km (selected reaches) in Bantwala  Taluk  of Dakshina Kannada District</c:v>
                  </c:pt>
                  <c:pt idx="281">
                    <c:v>Improvements to Subramanya- Manjeshwara SH-100 road from Ch Km 48.000 to Km 50.00 in Puttur Taluk of Dakshina KannadaDistrict</c:v>
                  </c:pt>
                  <c:pt idx="282">
                    <c:v>Improvements to Marvuru - Adyapadi - Unele- Kandavara MDR Ch road from Km 0.00 to Km 2.00 (selected reaches) and Maddya Peddiyangadi MDR from  Km 0.00 to Km 2.00 (selected reaches) in Mangalore Taluk of Dakshina Kannada District.</c:v>
                  </c:pt>
                  <c:pt idx="283">
                    <c:v>Improvements to Parari-Ulayaibettu-Mallur MDR From Ch 2.40 km to 4.40 km in Mangalore Taluk of Dakshina Kannada District</c:v>
                  </c:pt>
                  <c:pt idx="284">
                    <c:v>Improvements to Bhatrakere - Katlasar - Kukkudakatte - Nirakere - Todar -Mastikatte - Road MDR from Ch 0.00 to 5.00 Km (selected reaches) in Mangalore Taluk of Dakshina Kannada District</c:v>
                  </c:pt>
                  <c:pt idx="285">
                    <c:v>Improvement to Surthakal- Kabaka SH 101 development of 4lane from Km 1.60 to Km 4.80 ( in selected reaches) in Mangalore Taluka of Dakishna Kannada District.</c:v>
                  </c:pt>
                  <c:pt idx="286">
                    <c:v>Improvements to Moodabidre-Bantwal, Moodabidre-Kadandale MDR from Ch 40.80 Km to 42.80 Km (in selected reaches) in Bantwal taluk of Dakshina Kannada district. (via: Poochmooguru- Bantwal)</c:v>
                  </c:pt>
                  <c:pt idx="287">
                    <c:v>Improvements to Mani -Ullala MDR from Ch 0.00 Km to 2.50 Km (selected reaches) in Bantwal taluk of Dakshina Kannada district.</c:v>
                  </c:pt>
                  <c:pt idx="288">
                    <c:v>Improvements to Ganjimata Niddodi road via Yedapadavu Kuppepadavu-Arla Soranadu Road Rayi Moorje road  from Ch 20.00 Km to 25.85 Km  (selected reaches) in Bantwal taluk of Dakshina Kannada district.</c:v>
                  </c:pt>
                  <c:pt idx="289">
                    <c:v>Improvements to Manihalla-Agilamogaru road from Ch 0.00 Km to 15.50 Km MDR (selected reaches) in Bantwal taluk of Dakshina Kannada district.</c:v>
                  </c:pt>
                  <c:pt idx="290">
                    <c:v>Improvements to Vogga Ulli  road  from Ch 6.00 Km to 14.20 Km  (selected reaches) in Bantwal taluk of Dakshina Kannada district.(Via Maninalkaru kakkepadvu Ulli).</c:v>
                  </c:pt>
                  <c:pt idx="291">
                    <c:v>Division Total</c:v>
                  </c:pt>
                  <c:pt idx="292">
                    <c:v>Mangalore Circle Total</c:v>
                  </c:pt>
                  <c:pt idx="295">
                    <c:v>Improvements to Bangalore-Anekal-Bannerghatta Road (SH-87) from Km 16.80 to Km 20.00 &amp; Km 26.25 to Km 28.50 (in selected reaches) in Anekal Taluk of Bangalore Rural District </c:v>
                  </c:pt>
                  <c:pt idx="296">
                    <c:v>Improvements to MDR From NH-7 to SH-87 Via Hulimangala, Jigani from Km 6.50 to Km 9.00 (in selected reaches) in Anekal Taluk of Bangalore Rural District</c:v>
                  </c:pt>
                  <c:pt idx="297">
                    <c:v>Improvements to MDR From Bagganadoddi to Amani Bidarakere via Mysuruammanadoddi, Shavayanadoddi, Yellamanadoddi, Pujaganahapalaya, Krishnaiahndoddi, Mahntalingapura, Kallubalu,Bukkasagara, Harapanahalli, Koppagate Connecting from Km 0.00 to Km 14.50 (in s</c:v>
                  </c:pt>
                  <c:pt idx="298">
                    <c:v>Improvements to New SH From Magadi Road (SH-85) to Gunjuru (SH-35) via Hamahappanahalli cross-Chandrappa Circle- Doddaaladamara-Ramohalli-Kumbalgodu-Agara-Thataguni- Kaggalipura-Bannerughatta-Hommadevanahalli-Bettadasapura-Vipro Junction-Hosuru Road (NH-7</c:v>
                  </c:pt>
                  <c:pt idx="299">
                    <c:v>Improvements to MDR From Bylalu to Lakshmipura Ondane Mailikallu from Km 6.20 to Km 8.50 (in selected reaches) in Bangalore South Taluk of Bangalore Rural District</c:v>
                  </c:pt>
                  <c:pt idx="300">
                    <c:v>Improvements to MDR Connecting BM Road to Karubele via H Gollahalli from Km 2.50 to Km 5.00 (in selected reaches) inBangalore South Taluk of Bangalore Rural District</c:v>
                  </c:pt>
                  <c:pt idx="301">
                    <c:v>Improvements to MDR from NH-75 (Makali) to Bettahalsuru connecting SH-104 via  Honnasandra Cross, Aluru, APMC Yard,Basaveshwara Temple, Kodipalaya, Madhure, Kakolu,Rajanakunte, Thimmasandra, Betta Halasuru, NH-7, Muthagada Halli, Begur, Chikkanahalli and </c:v>
                  </c:pt>
                  <c:pt idx="302">
                    <c:v>Improvements to MDR from Singanayakanahalli  to Madappanahalli via Shyanubhoganahalli Ch: 0.50 KM to 2.35 KM(in selected reaches) in Bangalore North Taluk of Bangalore Rural District</c:v>
                  </c:pt>
                  <c:pt idx="303">
                    <c:v>Improvements to MDR from Gollahalli To Hesarghatta CH 8.20 KM to CH : 9.60 KM in Bangalore North Taluk, of Bangalore District</c:v>
                  </c:pt>
                  <c:pt idx="304">
                    <c:v>Improvements to Road from Channapattana Kavanapura- SRS Betta- Avverahalli-Kailancha-Nagohalli-Hunasanhalli-Uragahalli-Bidadi-Ganakallu-Nelamangala from Ch;65.70 to70.00 Km   ( Mallasandra to Sondekoppa) in Bangalore North Taluk, of Bangalore District</c:v>
                  </c:pt>
                  <c:pt idx="305">
                    <c:v>Improvements to Chandapura -Dommasandra MDR from Km 1.50 to Km 6.00 (in selected reaches) in Anekal Taluk of Bangalore Rural District</c:v>
                  </c:pt>
                  <c:pt idx="306">
                    <c:v>Improvements to Iggaluru to Gumlapura MDR from Km 29.25 to Km 30.56 (in selected reaches) in Anekal Taluk of Bangalore Rural District</c:v>
                  </c:pt>
                  <c:pt idx="307">
                    <c:v>Improvements to MDR FromVenkateshwara circle, Shanimahathama Temple via to Ragavendra Circle, Srirama Temple, Tilaknagara &amp; Shanimahathama Temple MDR from Km 34.00 to Km 36.00 in Anekal Taluk of Bangalore Rural District</c:v>
                  </c:pt>
                  <c:pt idx="308">
                    <c:v>Improvements to MDR from Dommasandra (Bangalore) to Sulikunte Colony via Shantigiri Asharama, Kodathi, JHC, Wipro, NEZ, Mulluru from Km 0.00 to Km 10.50 (in selected reaches) in Bangalore East Taluk of Bangalore Rural District </c:v>
                  </c:pt>
                  <c:pt idx="309">
                    <c:v>Improvements to MDR from Bendiganahalli (NH-04) to Bommenahalli Budigere via Raghumenahalli, Hancharahalli, Jyothipura, Thirumenhalli from Km 0.00 to Km 13.00 (in selected reaches) in Bangalore East Taluk of Bangalore Rural District.</c:v>
                  </c:pt>
                  <c:pt idx="310">
                    <c:v>Improvements to Bangalore Nandi MDR Connecting SH-104 to Bandikodigehalli MDR via Hosuru Bande, Bagaluru from Km 12.60 to Km 23.50 (in selected reaches) in Bangalore North Taluk of Bangalore Rural District</c:v>
                  </c:pt>
                  <c:pt idx="311">
                    <c:v>Improvements to Hesarughatta Tank bund road (SH-39)from Km 4.00 to Km 7.00 in Bangalore North Taluk of Bangalore Rural District</c:v>
                  </c:pt>
                  <c:pt idx="312">
                    <c:v>Improvements to MDR from Lakshmipura Cross to Golhalli Hesrughatta Road SH-39 via Lakshmipura, Abbigere, Chikkabanavara, Pipe line Road, Ganegarahalli, Somashettyhalli from Km 0.00 to Km 10.20 (in selected reaches) in Bangalore North Taluk of Bangalore Ru</c:v>
                  </c:pt>
                  <c:pt idx="313">
                    <c:v>Improvements to MDR from Muthkuru to NH-207 via Bylahalli, Muthgadahalli-Thottanuru-Thiruvaranga from Km 0.00 to Km 8.10 (in selected reaches) in Hosakote Taluk of Bangalore Rural District</c:v>
                  </c:pt>
                  <c:pt idx="314">
                    <c:v>Improvements to Siddalagatta - Anekal SH 35 road road MDR from Km 25.64 to Km 34.84 (in selected reaches) in Hosakote Taluk of Bangalore Rural District</c:v>
                  </c:pt>
                  <c:pt idx="315">
                    <c:v>Improvements to MDR from NGD (SH 74) to Thayagadahalli (BTS Road) via Byrashettyhalli-Bolamarahalli from Km 0.00 to Km 5.10 in Nelamangala Taluk of Bangalore Rural District</c:v>
                  </c:pt>
                  <c:pt idx="316">
                    <c:v>Improvements to MDR from NH-04 to Sompura via Devarahosahalli-Kamalapura Agalakuppe from Km 7.00 to Km 12.00 (in selected reaches) in Nelamangala Taluk of Bangalore Rural District</c:v>
                  </c:pt>
                  <c:pt idx="317">
                    <c:v>Improvements to Kodigehalli-Kanakenahalli road MDR from Km 0.00 to Km 19.00 (in selected reaches) in DoddaballapuraTaluk of Bangalore Rural District</c:v>
                  </c:pt>
                  <c:pt idx="318">
                    <c:v>Improvements to Devanahalli-Kempapura road (SH-96) from Km10.00 to Km 12.25 (in selected reaches) in Devanahalli taluk of Bangalore Rural District</c:v>
                  </c:pt>
                  <c:pt idx="319">
                    <c:v>Improvements to MDR from Devanahalli town to NH-44  from Kempegowda Circle to Road to rani Circle from Km 0.00 to Km 3.60 (in selected reaches) in Devanahalli taluk of Bangalore Rural District</c:v>
                  </c:pt>
                  <c:pt idx="320">
                    <c:v>Division Total</c:v>
                  </c:pt>
                  <c:pt idx="322">
                    <c:v>Improvements to Road from Channapattana Kavanapura- SRS Betta- Avverahalli-Kailancha-Nagohalli-Hunasanhalli-Uragahalli-Bidadi- Ganakallu-Nelamangala from Ch;3.00 to 5.20 Km( in selected Reaaches) in Channapattana Taluk of Ramanagara District</c:v>
                  </c:pt>
                  <c:pt idx="323">
                    <c:v>Improvements to Road joining SH-33 from Harohalli- Maralvadi-hunasanhalli- Bannimukkodlu- Aalnatha kodihalli- Sathanur- Muttatti-kabbalu- channapattana- thittamaranahalli- bevoor from CH: 98.80 K M to 105 KM(in selected reaches)</c:v>
                  </c:pt>
                  <c:pt idx="324">
                    <c:v>Improvements to MDR From Channapatna to Ramanagara Border Via Kannamangala, Angarahalli, Gollahallidoddi from Km 7.35 to Km 16.00 (In selected reaches) in Channapatna Taluk of Ramanagara District.</c:v>
                  </c:pt>
                  <c:pt idx="325">
                    <c:v> Improvements to New SH Connecting From NH- 275 to Krishnapura Via Byrapattana, Chikkalooru, V.V.Halli, Ankushanahalli from Km 5.30 to 11.30 Km (In selected reaches) in Channapatna Taluk of Ramanagara District.</c:v>
                  </c:pt>
                  <c:pt idx="326">
                    <c:v>Improvements toNew SH From Kodihalli to Sathanuru Via Doddalahalli from Km 0.00 to Km 25.30  (In selected reaches) in Kanakapura Taluk of Ramanagara District.</c:v>
                  </c:pt>
                  <c:pt idx="327">
                    <c:v>Division Total</c:v>
                  </c:pt>
                  <c:pt idx="329">
                    <c:v>Improvements to Hunasanahalli – Chikkanahalli( SH-3 Via Kanakapura, Ramanagara) , Magadi from Ch: km 82.67 to 94.40 km in Magadi Taluk of Ramanagara District.</c:v>
                  </c:pt>
                  <c:pt idx="330">
                    <c:v>Improvements to Hunasanahalli Chikkahalli Road SH -3 Via Kanakapura, Ramanagara, Magadi from Km 48.40 to Km 82.67 (In selected reaches) in Ramanagara Taluk of Ramanagara District.</c:v>
                  </c:pt>
                  <c:pt idx="331">
                    <c:v> Improvements to NH 275-Channapatna to Nelamangala via kavanapura S.R.S betta, Avverahalli, Kailancha, Nagohalli, Hunasanahalli, Urgalli, Bidadi, Ch:5.20 to 35.70km (Change of road)</c:v>
                  </c:pt>
                  <c:pt idx="332">
                    <c:v>Division Total</c:v>
                  </c:pt>
                  <c:pt idx="334">
                    <c:v>Improvements to Doddagangavadi Gate - Chowdanakuppe Road SH 111 from Km 12.00 to  Km 15.25 (in selected reaches) in  Kunigal Taluk of  Tumakuru District </c:v>
                  </c:pt>
                  <c:pt idx="335">
                    <c:v>Improvements to MDR (old NH48) Road in Kunigal Town from Km 71.40 to  Km 71.65 (in selected reaches) in  Kunigal Taluk of  Tumakuru District </c:v>
                  </c:pt>
                  <c:pt idx="336">
                    <c:v>Improvements to MDR connecting from NH48-Join Anchepalya - yelagalavdi Road via mallagatta,Begur,Kundur, Rajgere, Boregowdanapallya from Km 0.00 to  Km 10.00 (in selected reaches) &amp; bridge  at Ch 2.25 Km in  Kunigal Taluk of  Tumakuru District </c:v>
                  </c:pt>
                  <c:pt idx="337">
                    <c:v>Improvements to Bagepalli- Halaguru Road SH 94 from Km 140.00 to  Km 141.00 (in selected reaches) in Tumakuru Taluk of  Tumakuru District </c:v>
                  </c:pt>
                  <c:pt idx="338">
                    <c:v>Improvements to New SH road connecting from NH 206 to NH 4 Via Tumkur Chelur Bukkapatna from Km 0.00 to  Km 13.00 (in selected reaches) in Tumakuru Taluk of  Tumakuru District </c:v>
                  </c:pt>
                  <c:pt idx="339">
                    <c:v>Improvements to K K Road to Kalyanapura Road Via Lakkenahalli, Tavrakere, Honnenahalli MDR from Km 0.00 to  Km 1.75 &amp; Km 6.90 to  Km 15.00 (in selected reaches) in Tumakuru Taluk of  Tumakuru District </c:v>
                  </c:pt>
                  <c:pt idx="340">
                    <c:v>Improvements to MDR from NH-4 to join Aregujjanahalli Road Via Maidala from Km 0.00 to Km 9.00 (in selected reaches) in Tumakuru Taluk of  Tumakuru District </c:v>
                  </c:pt>
                  <c:pt idx="341">
                    <c:v>Improvements to SH 33 from Km 23.70 to Km 26.40 in selected reaches in Tumakuru Taluk of  Tumakuru District</c:v>
                  </c:pt>
                  <c:pt idx="342">
                    <c:v>Improvements to Hillstation road MDR from Km 0.00 to Km 5.20 (in selected reaches) in Tumakuru Taluk of  Tumakuru District </c:v>
                  </c:pt>
                  <c:pt idx="343">
                    <c:v>Improvements to K.B Road to AJ Road Via Amruthagiri Bittanakurike MDR from Km 0.00 to Km 10.00  (in selected reaches) in Tumakuru Taluk of  Tumakuru District </c:v>
                  </c:pt>
                  <c:pt idx="344">
                    <c:v>Improvements to Tumkur - Urdigere Road MDR from Km 0.00 to Km 6.00  (in selected reaches) in Tumakuru Taluk of  Tumakuru District </c:v>
                  </c:pt>
                  <c:pt idx="345">
                    <c:v>Improvements to Tumkur Chelur Bukkapatna Road MDR from Km 22.00 to  Km 30.00 (in selected reaches) in Gubbi Taluk of  Tumakuru District </c:v>
                  </c:pt>
                  <c:pt idx="346">
                    <c:v>Improvements to Gubbi Hebbur Road MDR  from Km 3.00 to  Km 7.725 (in selected reaches) in Gubbi Taluk of  Tumakuru District </c:v>
                  </c:pt>
                  <c:pt idx="347">
                    <c:v>Improvements to Bochihalli-Turuvekere-Dabbegataa  Road MDR from Km 0.00 to  Km 1.20, Km 4.39 to  Km 4.58,  Km 14.70 to  Km 15.40, Km 19.00 to  Km 20.00, Km 20.70 to  Km 30.00, Km 32.00 to  Km 35.80 (in selected reaches) in Turuvekere Taluk of  Tumakuru Di</c:v>
                  </c:pt>
                  <c:pt idx="348">
                    <c:v>Improvements to Hirisave - Nonavinakere  Road MDR from Km 65.80 to  Km 78.80 (in selected reaches) in Turuvekere Taluk of  Tumakuru District </c:v>
                  </c:pt>
                  <c:pt idx="349">
                    <c:v>Improvements to Mandya Hadagali Road SH 47 from Km 128.80 to  Km 142.72 &amp; Km 146.72 to  Km 164.54  (in selected reaches) in Tiptur Taluk of  Tumakuru District </c:v>
                  </c:pt>
                  <c:pt idx="350">
                    <c:v>Improvements to New SH Road connecting from NH-275 to join SH-47 via Dasavara, Makali, Ujjani, hittalapura, Huliyurdurga, K Honnamachanahalli, Kilara, Paduvagere, Hanumapura, Kodavatti, Yediyur, Mayasandra, Turuvekere,   Nonavinakere, Hedgarahalli from Km</c:v>
                  </c:pt>
                  <c:pt idx="351">
                    <c:v>Improvements to Mandya Hadagali Road SH 47 from Km 164.54 to  Km 195.05 (in selected reaches) in Chiknayakanahalli Taluk of  Tumakuru District </c:v>
                  </c:pt>
                  <c:pt idx="352">
                    <c:v>Division Total</c:v>
                  </c:pt>
                  <c:pt idx="354">
                    <c:v>Improvements to Sira- Amarapura Road MDR from Km 0.00 to Km 42.20 (in selected reaches) in Sira Taluk of Tumakuru District</c:v>
                  </c:pt>
                  <c:pt idx="355">
                    <c:v>Improvements to Midigeshi-Chandanadur Road MDR from Km 38.00 to Km 47.70 (in selected reaches) in Madhugiri Taluk of Tumakuru District</c:v>
                  </c:pt>
                  <c:pt idx="356">
                    <c:v>Improvements to Bagepalli- Halaguru Road SH 94 from Km 94.57 to Km 103.87 (in selected reaches) in Koratagere Taluk of Tumakuru District</c:v>
                  </c:pt>
                  <c:pt idx="357">
                    <c:v>Improvements to New SH road connecting from NH 48 (Nelahalu) to SH 158 (Chikkamaluru) Road Via Koratagere, Byrenahalli from Km 20.00 to Km 25.00 (in selected reaches) in Koratagere Taluk of Tumakuru District</c:v>
                  </c:pt>
                  <c:pt idx="358">
                    <c:v>Improvements to Byrenahalli - Thondebavi Road MDR from Km 0.00 to Km 13.10 (in selected reaches) in Koratagere Taluk of Tumakuru District</c:v>
                  </c:pt>
                  <c:pt idx="359">
                    <c:v>Improvements to Kumta-Kadamadagi Road SH 48 from Km 352.00 to Km 392.16 (in selected reaches) in Pavagada-Taluk of Tumakuru District</c:v>
                  </c:pt>
                  <c:pt idx="360">
                    <c:v>Improvements to Pavagada Hindpur MDR from Km 0.00 to Km 29.60 (in selected reaches) in Pavagada Taluk of Tumakuru District</c:v>
                  </c:pt>
                  <c:pt idx="361">
                    <c:v>Division Total</c:v>
                  </c:pt>
                  <c:pt idx="363">
                    <c:v>Improvements to Bangarapete - Bagepalli Road SH 05 from Km 87.70 to  Km 106.80 (in selected reaches) in  Bagepalli Taluk of  Chikballapura District </c:v>
                  </c:pt>
                  <c:pt idx="364">
                    <c:v>Improvements to Chinthamani- K.Y Road Via Bikkanahalli, N.Kotturu, Kotagal, Sujjanahalli, Nandhanahosalli, Paapatimmanahalli New MDR from Km 3.20 to  Km 13.00 (in selected reaches) in Chinthamani Taluk of  Chikballapura District</c:v>
                  </c:pt>
                  <c:pt idx="365">
                    <c:v>Improvements to Bangarapete - Bagepalli Road SH 05 from Km 78.00 to  Km 86.50 (in selected reaches) in Sidlagatta Taluk of  Chikballapura District </c:v>
                  </c:pt>
                  <c:pt idx="366">
                    <c:v>Improvements to Chinthamani (SH 82) to Gauribidanuru connecting Road Via Cheluru, Bagepalli, Yallodu, Mallenahalli Cross, Vatadahosahalli Road New SH from Km 80.40 to  Km 90.30 &amp; Km 95.80 to Km 103.90 (in selected reaches) in Gauribidanuru Taluk of  Chikb</c:v>
                  </c:pt>
                  <c:pt idx="367">
                    <c:v>Improvements to Vijayapura- Nandhi Road New SH from Km 0.00 to  Km 5.40 (in selected reaches) in Chikballapura Taluk of  Chikballapura District </c:v>
                  </c:pt>
                  <c:pt idx="368">
                    <c:v>Improvements to Melur- Chadalapura Road MDR from Km 7.00 to  Km 13.00 (in selected reaches) in Chikballapura Taluk of  Chikballapura District </c:v>
                  </c:pt>
                  <c:pt idx="369">
                    <c:v>Improvements to SH-58 to Chickballapur connecting Road  via Namagondlu and Kethenahally Road MDR from Km 33.30 to  Km 35.50 &amp; Km 41.10 to Km 44.00 (in selected reaches) in Chikballapura Taluk of  Chikballapura District </c:v>
                  </c:pt>
                  <c:pt idx="370">
                    <c:v>Improvements to Gudibanda to join SH-58 and on to state border Via Ramapatna, Mandikal, Nallakadirenahally, Venkatapura, D.Palya and Melya MDR from Km 6.40 to Km 11.40 Km &amp; Km 18.00 to  Km 20.20 (in selected reaches) in Chikballapura Taluk of  Chikballapu</c:v>
                  </c:pt>
                  <c:pt idx="371">
                    <c:v>Division Total</c:v>
                  </c:pt>
                  <c:pt idx="373">
                    <c:v>Improvements to Bangarapete - Kamasamudram Road MDR from Km 0.90 to  Km 3.45, Km 4.695 to Km 9.50 &amp; Km 10.00 to Km 11.50 (in selected reaches) in Bangarapete Taluk of Kolar District </c:v>
                  </c:pt>
                  <c:pt idx="374">
                    <c:v>Improvements to Budhikote Kanamanahalli Road Via Balamande MDR from Km 0.00 to  Km 3.00 &amp; Km 16.25 to Km 20.50 (in selected reaches) in Bangarapete Taluk of Kolar District </c:v>
                  </c:pt>
                  <c:pt idx="375">
                    <c:v>Improvements to Devanahalli-Kempapura Road SH-96 from Km 83.00 to Km 95.51 (in selected reaches) in K G F Taluk of  Kolar District </c:v>
                  </c:pt>
                  <c:pt idx="376">
                    <c:v>Improvements to Station Road MDR from Km 0.20 to Km 1.80 (in selected reaches) in K G F Taluk of  Kolar District </c:v>
                  </c:pt>
                  <c:pt idx="377">
                    <c:v>Improvements to K G F State fund Road MDR from Km 2.92 to Km 4.20 (in selected reaches) in K G F Taluk of  Kolar District </c:v>
                  </c:pt>
                  <c:pt idx="378">
                    <c:v>Improvements to Kolar- Malur- Hosur Road New SH  from  Km 12.60 to Km 22.50 (in selected reaches)  in Malur Taluk of Kolar District </c:v>
                  </c:pt>
                  <c:pt idx="379">
                    <c:v>Improvements to Kolar- Malur- Hosur Road New SH from  Km 0.00 to Km 12.60 (in selected reaches)  in Kolar Taluk of Kolar District </c:v>
                  </c:pt>
                  <c:pt idx="380">
                    <c:v>Improvements to Andhra Border K Bayyapalli to  Andhra Border Road Via Rayalamana dinne, Mulabagal, Vammasandra, Gukunte, Shankarapura New SH from Km 3.20 to Km 14.60 &amp; Km 33.35 to Km 33.80 (in selected reaches)  in Mulabagal Taluk of Kolar District </c:v>
                  </c:pt>
                  <c:pt idx="381">
                    <c:v>Improvements to Mudavadi Kothamangal Road MDR from  Km 14.32 to Km 21.04 (in selected reaches) in Mulabagal Taluk of Kolar District </c:v>
                  </c:pt>
                  <c:pt idx="382">
                    <c:v>Improvements to Mulabagal Punganur Road to Mulabagal Ramasandra connecting Road Via Byrakuru, Chikura Hosahalli, Rajendrahalli, Gudipalli, Nachahalli, Gukunte New MDR from  Km 0.00 to Km 5.00 (in selected reaches) in Mulabagal Taluk of Kolar District </c:v>
                  </c:pt>
                  <c:pt idx="383">
                    <c:v>Improvements to Kothapalli- Masthi Road SH 99 from  Km 9.00 to Km 18.60 (in selected reaches) in Srinivaspura Taluk of Kolar District </c:v>
                  </c:pt>
                  <c:pt idx="384">
                    <c:v>Improvements to Bayyapalli- Bandapalli Road MDR from Km 0.00 to Km 10.20 (in selected reaches) in Srinivaspura Taluk of Kolar District </c:v>
                  </c:pt>
                  <c:pt idx="385">
                    <c:v>Division Total</c:v>
                  </c:pt>
                  <c:pt idx="386">
                    <c:v>Bangalore Circle Total</c:v>
                  </c:pt>
                  <c:pt idx="389">
                    <c:v>Improvements to Road from 142 Km of Sira-Najangudu to join 40th km of NH-48 Dudda road (MDR) from 0.00 km to 11.02 Km (In Selected Reaches) in Mandya Taluk of Mandya District.</c:v>
                  </c:pt>
                  <c:pt idx="390">
                    <c:v>Improvements to Road from MN road to join BN road  Via M K Road, Hulivana, Chamalapura, Keelara, Dodda Banasawadi, Chikka Banasawadi &amp; Hodaghatta (MDR) from 3.80 km to 11.28 Km (In Selected Reaches) in Mandya Taluk of Mandya District.</c:v>
                  </c:pt>
                  <c:pt idx="391">
                    <c:v>Improvements to Chinnayakanahalli- Tubinakere Road (MDR) from 1.10 km to 12.40 (In Selected Reaches) in Shrirangapatna Taluk of Mandya District.</c:v>
                  </c:pt>
                  <c:pt idx="392">
                    <c:v>Improvements to BN Road to TM Hosur-Alagudu-Molenahalli-Koppalu Via Kodiyala-Yaliyur Road (Via T.M.Hosur) (MDR) from 9.00 km to 11.50 km (In Selected Reaches) in Shrirangapatna Taluk of Mandya District.</c:v>
                  </c:pt>
                  <c:pt idx="393">
                    <c:v>Improvements to Srirangapatna chanarayapatna road darasaguppe road to join nelamane village (MDR) from 0.00 km to 2.60 km (In Selected Reaches) in Shrirangapatna Taluk of Mandya District.</c:v>
                  </c:pt>
                  <c:pt idx="394">
                    <c:v>Improvements to Road joning Mandya - Madduru Taluk border Via Cheeranahalli (MDR) from km 1.20 km to 8.85 km (In Selected Reaches) in Mandya Taluk of Mandya District.</c:v>
                  </c:pt>
                  <c:pt idx="395">
                    <c:v>Improvements to Arakere - Mandya- Bannur road to Bannahally-Bettahally Road (MDR) from 0.00 km to 4.32 km (In Selected Reaches) in Shrirangapatna Taluk of Mandya District.</c:v>
                  </c:pt>
                  <c:pt idx="396">
                    <c:v>Improvements to Road from M G M Road to Join K B Road Via K Shettihalli, Yadaganahalli, Sabbana Halli, Hebbakavadi Nala, Bheemana Halli, Bidara Hosahalli (MDR) from 0.00 km to  14.75 km (In Selected Reaches) in Madduru Taluk of Mandya District.</c:v>
                  </c:pt>
                  <c:pt idx="397">
                    <c:v>Improvements to Road from Hebberelu Village to join Lingasandra Cross Via Byalada kere, Navile, Bettada Rangaswami Temple, Lingasandra (MDR) from 0.00 km to 12.50 km (In Selected Reaches) in Madduru Taluk of Mandya District.</c:v>
                  </c:pt>
                  <c:pt idx="398">
                    <c:v>Improvements to Bindiganavile -Kadabahalli Road to join Bindiganavile -Kadabahalli Road via Mangaravally, Bydarahalli, Acharyapura &amp; Vaddarahatti (MDR) from 0.00 km to 4.00 km (In Selected Reaches) in Nagamangala Taluk of Mandya District.</c:v>
                  </c:pt>
                  <c:pt idx="399">
                    <c:v>Improvements to Bindiganavile-ayyarahalli road via garudanahalli road (MDR) from 0.00 km to 4.00 km (In Selected Reaches) in Nagamangala Taluk of Mandya District.</c:v>
                  </c:pt>
                  <c:pt idx="400">
                    <c:v>Improvements to Mylarpatna to join NH 48 near Kalinganahalli gate (MDR) from  0.00 km to  7.00 km (In Selected Reaches) in Nagamangala Taluk of Mandya District.</c:v>
                  </c:pt>
                  <c:pt idx="401">
                    <c:v>Improvements to Road from 2/15Mile of S.A road to join Hariharapura-Lingapura (MDR) from 6.00 km to 36.50 km(In Selected Reaches) in K R Pete Taluk of Mandya District.</c:v>
                  </c:pt>
                  <c:pt idx="402">
                    <c:v>Improvements to Road from K.R.Pet-Bandihole road to join Kikkeri-Mandagere road via Heggadahalli, Hoddarahalli, ICL Factory, Ramenahalli (MDR) from 0.00 km to 3.00 km (In Selected Reaches) in K R Pete Taluk of Mandya District.</c:v>
                  </c:pt>
                  <c:pt idx="403">
                    <c:v>Improvements to Road from G.Boppanahalli – Halekothamaranahalli - Nayakanahalli, Malgur, Singapura. (MDR) from 4.50 km to 12.00 km (In Selected Reaches) in K R Pete Taluk of Mandya District.</c:v>
                  </c:pt>
                  <c:pt idx="404">
                    <c:v>Improvements to Road to Join Somanahalli to Somanathapura Via Mamballi (MDR) from km 0.00 to km 1.90 (In Selected Reaches) in K R Pete Taluk of Mandya District.</c:v>
                  </c:pt>
                  <c:pt idx="405">
                    <c:v>Improvements to Road from S.A road to join Gondihalli via Madapura (MDR) from km 6.00 to km 9.40 (In Selected Reaches) in K R Pete Taluk of Mandya District.</c:v>
                  </c:pt>
                  <c:pt idx="406">
                    <c:v>Improvements to Road from Nargonahalli to join Vitalapura via Giddanakoppalu, Gavimata, Kapanahalli (MDR) from km 0.00 to km 1.00 (In Selected Reaches) in K R Pete Taluk of Mandya District.</c:v>
                  </c:pt>
                  <c:pt idx="407">
                    <c:v>Improvements to Hosaholalu-Ballekere-Natanahalli road (MDR) from 7.50 km to 8.50 km (In Selected Reaches) in K R Pete Taluk of Mandya District.</c:v>
                  </c:pt>
                  <c:pt idx="408">
                    <c:v>Improvements to Road from Bookinakere to join Bommalapura via Chokanahalli (MDR) from 0.00 km to 3.00 km (In Selected Reaches) in K R Pete Taluk of Mandya District.</c:v>
                  </c:pt>
                  <c:pt idx="409">
                    <c:v>Improvements to Road from Shrirangapatna - Arasikere Road (SH-07) to join Goodehosahalli Via Anegola, Bolamaranahalli &amp; Kadahemmige (MDR) from 3.00 km to 6.71 km (In Selected Reaches) in K R Pete Taluk of Mandya District.</c:v>
                  </c:pt>
                  <c:pt idx="410">
                    <c:v>Improvements to Mandya- Thendekere from 17.00 km to 19.50 km (In Selected Reaches) in Pandavapura Taluk of Mandya District.</c:v>
                  </c:pt>
                  <c:pt idx="411">
                    <c:v>Improvements to Mundalakoppalu-Chikanahalli-Halebidu-Neelanahalli Road on the Kerettonnur-Melukote road due to Mandya- Thendekere from 0.00 km to 7.40 km (In Selected Reaches) in Pandavapura Taluk of Mandya District.</c:v>
                  </c:pt>
                  <c:pt idx="412">
                    <c:v>Improvements to road from 7th KM of Mandya-Hadagali Road to join 15th Km Mandya-Hadagali Road via Mallamanayakkattu – Gadadar – Modacakkanahalli - Kannatti from 0.00 km to 5.00 km (In Selected Reaches) in Mandya Taluk of Mandya District.</c:v>
                  </c:pt>
                  <c:pt idx="413">
                    <c:v>Road joining NH-209 to SH-84 Via Halaguru, K. Belluru, Rudrakshipura, Madduru, Koppa &amp; Kowdle (SH)</c:v>
                  </c:pt>
                  <c:pt idx="414">
                    <c:v>Improvements to NH-209 to join Pandithhalli-Shimsha (PS) road (MDR)</c:v>
                  </c:pt>
                  <c:pt idx="415">
                    <c:v> Improvements to Road from Malavalli to join 16th km of Mandya-Bannur road (Sulthan Road) (MDR) (In Selected Reaches) in Malavally Tq</c:v>
                  </c:pt>
                  <c:pt idx="416">
                    <c:v> Improvements to K R Pete-Sravanabelagola Road MDR from 0.00km to 2.30 km (in Selected reaches) in K R Pete taluk of Mandya District</c:v>
                  </c:pt>
                  <c:pt idx="417">
                    <c:v>Division Total </c:v>
                  </c:pt>
                  <c:pt idx="419">
                    <c:v>Improvements to Koratagere-Bavali Road (SH-33) in Mysore Town</c:v>
                  </c:pt>
                  <c:pt idx="420">
                    <c:v>Improvements to  Bagalakote-Biligiriranganabetta (SH-57) in Nanjanagudu Tq</c:v>
                  </c:pt>
                  <c:pt idx="421">
                    <c:v>Improvements to Ramanathapura - Therakanambi (SH-86) in Nanjanagudu Tq</c:v>
                  </c:pt>
                  <c:pt idx="422">
                    <c:v>Improvements to Hura road to Ramanathapura-Therakanambi SH via Hanchipura road (MDR) (In Selected Reaches) in Nanjanagudu Tq</c:v>
                  </c:pt>
                  <c:pt idx="423">
                    <c:v>Improvements to KRS to join Mysore Ring Road in Mysore Tq</c:v>
                  </c:pt>
                  <c:pt idx="424">
                    <c:v>Improvements to Gungral Chathra to K Nagenahalli (MDR) in Mysore Tq</c:v>
                  </c:pt>
                  <c:pt idx="425">
                    <c:v>Improvements to Mysore Naguvanahalli Road (MDR) in Mysore Tq </c:v>
                  </c:pt>
                  <c:pt idx="426">
                    <c:v>Improvements to Shrirangapatna - MM Hills Road (SH-79) in TNPura Tq</c:v>
                  </c:pt>
                  <c:pt idx="427">
                    <c:v>Improvements to B.M. Road to Beedanahalli-Hanumanalu-Maragowdanahalli to Sulthan road (MDR) in TN Pura Tq</c:v>
                  </c:pt>
                  <c:pt idx="428">
                    <c:v>Improvements to Mugur -Bannhalli hundi road (MDR) in TN Pura Tq </c:v>
                  </c:pt>
                  <c:pt idx="429">
                    <c:v>Improvements to Sira - Nanjangudu (SH-84) from 227.00 km to 227.75 km (In Selected Reaches) in Nanjanagudu Taluk of Mysore District.</c:v>
                  </c:pt>
                  <c:pt idx="430">
                    <c:v>Improvements to Hanumapura to join Doddahomma via P.Marahalli-Avathalapura (MDR) from 1.00 km to 8.00 km (In Selected Reaches) in Nanjanagudu Taluk of Mysore District.</c:v>
                  </c:pt>
                  <c:pt idx="431">
                    <c:v>Division Total </c:v>
                  </c:pt>
                  <c:pt idx="433">
                    <c:v>Improvements to Kattemalalavadi to  Sannenahalli - Kothegala Road MB Road from 0.00 km to 3.60 km (In Selected Reaches) in Hunsuru Taluk of Mysore District.</c:v>
                  </c:pt>
                  <c:pt idx="434">
                    <c:v>Improvements to Hunsur - Dharmapura Road (MDR) from 0.00 km  to 14.40 km (In Selected Reaches) in Hunsuru Taluk of Mysore District.</c:v>
                  </c:pt>
                  <c:pt idx="435">
                    <c:v>Improvements to Tarikallu - Singaramaranahally Road (Via Karimuddanahally) (MDR) from 10.00 km to 13.50 km (In Selected Reaches) in Hunsuru Taluk of Mysore District.</c:v>
                  </c:pt>
                  <c:pt idx="436">
                    <c:v>Improvements to Rathnapuri to Hosavaranchi Road Via Kuddinirumuddanahalli join road from 0.30 km to 9.50 Km (In Selected Reaches) in Hunsuru Taluk of Mysore District.</c:v>
                  </c:pt>
                  <c:pt idx="437">
                    <c:v>Improvements to KR Nagar-Kattemalavadi-Channamgere Road via Makodu Ravandur- Attigodu- Sangarashettihalli from 23.71 km to 27.71 km (In Selected Reaches) in Piriyapatna Taluk of Mysore District.</c:v>
                  </c:pt>
                  <c:pt idx="438">
                    <c:v>Improvements to Poonadahalli – Chikkaneru - Haranahalli from 9.20 km to 15.20 km (In Selected Reaches) in Piriyapatna Taluk of Mysore District.</c:v>
                  </c:pt>
                  <c:pt idx="439">
                    <c:v>Improvements to Koratagere - Bavali SH-33 from 213.37 km to 278.00 km (In Selected Reaches) in H D Kote Taluk of Mysore District.</c:v>
                  </c:pt>
                  <c:pt idx="440">
                    <c:v>Improvements to Holenarasipura – Saligrama - KR Nagara SH-108 from 19.50 km to 32.00 km (In Selected Reaches) in KR Nagar Taluk of Mysore District.</c:v>
                  </c:pt>
                  <c:pt idx="441">
                    <c:v>Improvements to Ramanathapura - Terakanambi Road to Mysore - Bhantwala Road Via- Chikkahanasoge- Channamgere (SH) from 0.00 km to 7.00 km (In Selected Reaches) in K R Nagar Taluk of Mysore District.</c:v>
                  </c:pt>
                  <c:pt idx="442">
                    <c:v>Improvements to K R Nagar - Bettadapura road to join K R Nagar-Malali-Hosakote-Ravanduru Road (SH) from 8.00 km to 17.50 km (In Selected Reaches) in K R Nagar Taluk of Mysore District.</c:v>
                  </c:pt>
                  <c:pt idx="443">
                    <c:v>Division Total </c:v>
                  </c:pt>
                  <c:pt idx="445">
                    <c:v> Improvements to Badanaguppe - Nanjedevanapura Road (MDR) from 3.80 km to 5.80 km               (In Selected Reaches) in Chamarajanagar Taluk of Chamarajanagar District. </c:v>
                  </c:pt>
                  <c:pt idx="446">
                    <c:v>Improvements to Kodimole Basavanapura Hebbasur Byadamudlu-Basavapura Road (MDR) from 1.60 km to 6.50 km (In Selected Reaches) in Chamarajanagar Taluk of Chamarajanagar District. </c:v>
                  </c:pt>
                  <c:pt idx="447">
                    <c:v>Improvements to Santhemarahalli Hebbasur Road (MDR) from 6.95 km to 10.00 km (In Selected Reaches) in Chamarajanagar Taluk of Chamarajanagar District. </c:v>
                  </c:pt>
                  <c:pt idx="448">
                    <c:v>Improvements to Udigala Kothalavadi V Swamy Hills Road (MDR) from 7.20 km to 8.50 km (In Selected Reaches) in Chamarajanagar Taluk of Chamarajanagar District</c:v>
                  </c:pt>
                  <c:pt idx="449">
                    <c:v>Improvements to Road joining T Narasipura (Muguru Cross) to Santhemaralli (SH) from 0.00 km to 8.00 km (In Selected Reaches) in Chamarajanagar Taluk of Chamarajanagar District.</c:v>
                  </c:pt>
                  <c:pt idx="450">
                    <c:v>Improvements to Kuderu-Thoravalli-Kesthuru-Mariyala Road (MDR) from 1.50 km to  9.00 km (In Selected Reaches) in Chamarajanagar Taluk of Chamarajanagar District.</c:v>
                  </c:pt>
                  <c:pt idx="451">
                    <c:v>Improvements to Road Joing SH-81 to NH-150A Via Udigala, Tammadahalli, Kengaki, Sagade, Maliyuru, Kulagana, Kebbepura, Hemmaragala &amp; Badanavalu (SH) from 15.45 km to 18.45 km &amp; 22.450 km to 29.45 km (In Selected Reaches) in Gundlupete Taluk of Chamarajana</c:v>
                  </c:pt>
                  <c:pt idx="452">
                    <c:v>Improvements to Road Joing SH-81 to NH-150A Via Udigala, Veeranapura, Harave &amp; Heggawadi (SH) from 15.16 km to 18.80 km (In Selected Reaches) in Gundlupete Taluk of Chamarajanagar District.</c:v>
                  </c:pt>
                  <c:pt idx="453">
                    <c:v>Improvements to Road joining Kurubara Hundi Via Hasaguli, Manchahalli  (MDR) from 3.00 km to  5.50 km (In Selected Reaches) in Gundlupete Taluk of Chamarajanagar District.</c:v>
                  </c:pt>
                  <c:pt idx="454">
                    <c:v>Improvements to Road joining Taggaluru to Bettadamadalli (MDR) from 6.70 km to 9.20 km (In Selected Reaches) in Gundlupete Taluk of Chamarajanagar District.</c:v>
                  </c:pt>
                  <c:pt idx="455">
                    <c:v>Improvements to Road joining Chirakanahalli road to Kurubara Hundi  (MDR) from 0.00 km to 2.50 km (In Selected Reaches) in Gundlupete Taluk of Chamarajanagar District.</c:v>
                  </c:pt>
                  <c:pt idx="456">
                    <c:v>Improvements to Road joining NH-766 to Shrikantapura road Via Chikkahundi (MDR) from 0.00 km to 8.20 km (In Selected Reaches) in Gundlupete Taluk of Chamarajanagar District.</c:v>
                  </c:pt>
                  <c:pt idx="457">
                    <c:v>Improvements to Hullapura Kadbur Road (MDR) from 13.00 km to 17.00 km (In Selected Reaches) in Gundlupete Taluk of Chamarajanagar District.</c:v>
                  </c:pt>
                  <c:pt idx="458">
                    <c:v>Improvements to Hanur  to Ellemalla-Kodalli Via Tabetta from 0.00 km to 16.40 km (In Selected Reaches) in Hanur Taluk of Chamarajanagar District.</c:v>
                  </c:pt>
                  <c:pt idx="459">
                    <c:v>Improvements to Shrirangapatna - MalaiMahadeshwara Betta Road (SH-79) from km 107.50 km to 128.60 km (In Selected Reaches) in Hanur Taluk of Chamarajanagar District.</c:v>
                  </c:pt>
                  <c:pt idx="460">
                    <c:v>Division Total </c:v>
                  </c:pt>
                  <c:pt idx="461">
                    <c:v>Mysore Circle Total </c:v>
                  </c:pt>
                  <c:pt idx="464">
                    <c:v>Improvements to Huliyaru -Keralapura Road SH-102 from Km 15.00 to Km 70.88 (In Selected Reaches) in Arsikere Taluk of Hassan District.</c:v>
                  </c:pt>
                  <c:pt idx="465">
                    <c:v>Improvement to Arkalgudu -Kodagu Border Road from Km 0.00 to Km 28.80 (In Selected Reaches) in Arakalgud Taluk of Hassan District</c:v>
                  </c:pt>
                  <c:pt idx="466">
                    <c:v>Improvement to Road from Siddapura to join TDH Road via Kithanakere Barekattahalli MDR from Km 0.00 to km 7.00 (In Selected reaches) in Hassan Taluk of Hassan District</c:v>
                  </c:pt>
                  <c:pt idx="467">
                    <c:v>Improvement to Road from Heragu road to join Dudda Shanthigrama Road via Kommanahalli Handrangi S.Devalapura Chattanahalli and Alasinahalli MDR from Km 0.00 to Km 9.00 (In Selected Reachs) in Hassan Taluk of Hassan District</c:v>
                  </c:pt>
                  <c:pt idx="468">
                    <c:v>Improvements to road from Markuli cross to Athichowdenahall road via varasanahalli from 0.00 Km to 12.00 Km ( in Selected Reach ) in Holenarasipura taluk of Hassan District.</c:v>
                  </c:pt>
                  <c:pt idx="469">
                    <c:v>Improvements to Hirisave- Kerisave from B.M.Road to join Kabbali Road MDR from Km 7.30 to Km 20.00 (In Selected Reaches) in Channarayapatna Taluk of Hassan District.</c:v>
                  </c:pt>
                  <c:pt idx="470">
                    <c:v>Improvements to B.M.Road to Turuvekere Border Via M.Honnenahalli-Dodderi-Hebbalalu-Akkanahalli Cross - Shettihalli -Ungaragere-Kabbali Mundakanahalli-Didaga- D.Tumakuru-Bidarekere-Uggenahalli Road MDR from Km 24.00 to Km 30.00 (In Selected Reaches) in Cha</c:v>
                  </c:pt>
                  <c:pt idx="471">
                    <c:v>Improvement to Road from Kandli -Bylahalli -Bikkodu Road to TDH Road via Kyathanahalli Ugane Marenahalli Chinnenahalli Shankadakoppalu Mudlapura, Kabbli, Krishnapura MDR from Km.0.00 to Km 18.00 (In Selected Reaches) in Hassan Taluk of Hassan District.</c:v>
                  </c:pt>
                  <c:pt idx="472">
                    <c:v>Improvement to Road from Alur to join Thuruvekere Via Doddakanagal, Vertikere, Kadadaravally, Kondajji, Yalagunda, Nittur-Bageshpura, Chindenahalligadi, Dasrigatta from Km 0.00 to Km 124.00 (In Selected Reaches) in Hassan Taluk of Hassan District </c:v>
                  </c:pt>
                  <c:pt idx="473">
                    <c:v>Improvement to Road from Kandli - Bylahalli -Bikkodu Road to MSF Road from Km.4.30 to Km 7.00 (In Selected Reaches) in Hassan Taluk of Hassan District.</c:v>
                  </c:pt>
                  <c:pt idx="474">
                    <c:v>Improvement to Road from Ring road to Adlimane road to Thamalapura - Chikkakondagula - Kopplu - Thejur - Shanka Cross to HHAPC road through Rachanahalli Road from Km 0.00 to Km 9.00(In Selected reaches) in Hassan Taluk of Hassan District</c:v>
                  </c:pt>
                  <c:pt idx="475">
                    <c:v>Improvements to Adgoor Sankenahalli Road MDR from Km 0.00 to Km 12.00 (In Selected Reaches) in Belur Taluk of Hassan District.</c:v>
                  </c:pt>
                  <c:pt idx="476">
                    <c:v>Improvements to Road from NH-75 to join NH-173 from Km 70.00 to Km 91.10 (In Selected Reaches) (Halebeedu Gangooru Road from Km 0.00 to Km 8.00) and C M Road to Rajanashiriyuru MDR from Km 0.00 to Km 4.90 (In Selected Reaches) in Belur Taluk of Hassan Dis</c:v>
                  </c:pt>
                  <c:pt idx="477">
                    <c:v>Improvements to Road from B T Road to join KBPB MDR from Km 0.00 to Km 6.70 (In Selected Reaches) in Belur Taluk of Hassan District.</c:v>
                  </c:pt>
                  <c:pt idx="478">
                    <c:v>Improvements to road from B.T Road to C.M Road Shivaladahalli MDR from 0.00km to 6.00km ( in selected reaches) in Belur Taluk of Hassan District.</c:v>
                  </c:pt>
                  <c:pt idx="479">
                    <c:v>Imrovements to road to C.M road to Hanike K B Hall Road via Mallanahalli, Mukthganne Honnenahalli MDR from 0.00km to 6.30km (in Selected reaches) in Belur Taluk of Hassan District.</c:v>
                  </c:pt>
                  <c:pt idx="480">
                    <c:v>Improvements to Hanbal -Devrunda Road MDR from km 0.00 to km 12.60 (in selected reaches) in Sakleshpura Taluk of Hassan District.</c:v>
                  </c:pt>
                  <c:pt idx="481">
                    <c:v>Improvement to Road from BM Road to Ningegowdana koppalu shattihalli MDR from 7.00 Km to 16.00 Km (In Selected Reaches) in Hassan Taluk of Hassan District.</c:v>
                  </c:pt>
                  <c:pt idx="482">
                    <c:v>Division Total</c:v>
                  </c:pt>
                  <c:pt idx="484">
                    <c:v>Improvements  to Hunsur-Talakaveri Road SH-90 from Ch  21.60 km to 61.00 km (selected reaches) in VirajpeteTaluk of Kodagu District</c:v>
                  </c:pt>
                  <c:pt idx="485">
                    <c:v>Improvements to Konanur - Makutta SH-91 from Ch 50.26 to  to 75.00 km (selected reaches) in Virajpete Taluk of Kodagu District.</c:v>
                  </c:pt>
                  <c:pt idx="486">
                    <c:v>Improvements to Virajapete-Byndoor State Highway-27 from Ch 82.00 Km to 104.00 Km(selected reaches) in Somwarpete Taluk of Kodagu district</c:v>
                  </c:pt>
                  <c:pt idx="487">
                    <c:v>Improvements to Virajapete-Byndoor State Highway-27 road from Ch 53Km to 60.00 Km (selected reaches) in Somwarpete Taluk of Kodagu district</c:v>
                  </c:pt>
                  <c:pt idx="488">
                    <c:v>Improvements to Gopalpur-Banavara-Hebbale road from 2.00 Km  to 7.00 Km (selected reaches) in Somwarpete Taluk of Kodagu district</c:v>
                  </c:pt>
                  <c:pt idx="489">
                    <c:v>Improvements to Konanur - Makutta road State Highway 91 from 32.00 Km to 36.00 Km (selected reaches) in Somwarpete Taluk of Kodagu district</c:v>
                  </c:pt>
                  <c:pt idx="490">
                    <c:v>Division Total</c:v>
                  </c:pt>
                  <c:pt idx="491">
                    <c:v>Hassan Circle Total</c:v>
                  </c:pt>
                  <c:pt idx="492">
                    <c:v>South  Total</c:v>
                  </c:pt>
                  <c:pt idx="493">
                    <c:v>South &amp; North Total</c:v>
                  </c:pt>
                  <c:pt idx="534">
                    <c:v>29.07.2024</c:v>
                  </c:pt>
                  <c:pt idx="538">
                    <c:v>31.03.2024</c:v>
                  </c:pt>
                  <c:pt idx="543">
                    <c:v>05.12.2024</c:v>
                  </c:pt>
                  <c:pt idx="561">
                    <c:v>10.06.2024</c:v>
                  </c:pt>
                  <c:pt idx="571">
                    <c:v>29.07.2024</c:v>
                  </c:pt>
                  <c:pt idx="603">
                    <c:v>31.03.2024</c:v>
                  </c:pt>
                  <c:pt idx="606">
                    <c:v>21-0.5-2024</c:v>
                  </c:pt>
                  <c:pt idx="623">
                    <c:v>17.12.2024</c:v>
                  </c:pt>
                  <c:pt idx="684">
                    <c:v>31.03.2025</c:v>
                  </c:pt>
                  <c:pt idx="686">
                    <c:v>31.10.2025</c:v>
                  </c:pt>
                  <c:pt idx="716">
                    <c:v>15.12.2024</c:v>
                  </c:pt>
                  <c:pt idx="731">
                    <c:v>31-05-2025</c:v>
                  </c:pt>
                  <c:pt idx="738">
                    <c:v>31.03.2024</c:v>
                  </c:pt>
                  <c:pt idx="799">
                    <c:v>19.04.2025</c:v>
                  </c:pt>
                  <c:pt idx="826">
                    <c:v>28.03.2024</c:v>
                  </c:pt>
                  <c:pt idx="841">
                    <c:v>29.03.2023</c:v>
                  </c:pt>
                  <c:pt idx="844">
                    <c:v>23.05.2023</c:v>
                  </c:pt>
                  <c:pt idx="849">
                    <c:v>31.01.2024</c:v>
                  </c:pt>
                  <c:pt idx="851">
                    <c:v>22.06.2023</c:v>
                  </c:pt>
                  <c:pt idx="870">
                    <c:v>28.03.2023</c:v>
                  </c:pt>
                  <c:pt idx="944">
                    <c:v>EOT Proposal Received from Division</c:v>
                  </c:pt>
                </c:lvl>
                <c:lvl>
                  <c:pt idx="0">
                    <c:v>B</c:v>
                  </c:pt>
                  <c:pt idx="1">
                    <c:v>C</c:v>
                  </c:pt>
                  <c:pt idx="3">
                    <c:v>A</c:v>
                  </c:pt>
                  <c:pt idx="4">
                    <c:v>B</c:v>
                  </c:pt>
                  <c:pt idx="8">
                    <c:v>A</c:v>
                  </c:pt>
                  <c:pt idx="9">
                    <c:v>B</c:v>
                  </c:pt>
                  <c:pt idx="10">
                    <c:v>C</c:v>
                  </c:pt>
                  <c:pt idx="12">
                    <c:v>A</c:v>
                  </c:pt>
                  <c:pt idx="13">
                    <c:v>B</c:v>
                  </c:pt>
                  <c:pt idx="14">
                    <c:v>A</c:v>
                  </c:pt>
                  <c:pt idx="15">
                    <c:v>B</c:v>
                  </c:pt>
                  <c:pt idx="16">
                    <c:v>C</c:v>
                  </c:pt>
                  <c:pt idx="17">
                    <c:v>A</c:v>
                  </c:pt>
                  <c:pt idx="18">
                    <c:v>B</c:v>
                  </c:pt>
                  <c:pt idx="19">
                    <c:v>C</c:v>
                  </c:pt>
                  <c:pt idx="20">
                    <c:v>D</c:v>
                  </c:pt>
                  <c:pt idx="25">
                    <c:v>A</c:v>
                  </c:pt>
                  <c:pt idx="26">
                    <c:v>B</c:v>
                  </c:pt>
                  <c:pt idx="27">
                    <c:v>A</c:v>
                  </c:pt>
                  <c:pt idx="28">
                    <c:v>B</c:v>
                  </c:pt>
                  <c:pt idx="29">
                    <c:v>C</c:v>
                  </c:pt>
                  <c:pt idx="30">
                    <c:v>A</c:v>
                  </c:pt>
                  <c:pt idx="31">
                    <c:v>B</c:v>
                  </c:pt>
                  <c:pt idx="32">
                    <c:v>C</c:v>
                  </c:pt>
                  <c:pt idx="33">
                    <c:v>D</c:v>
                  </c:pt>
                  <c:pt idx="35">
                    <c:v>A</c:v>
                  </c:pt>
                  <c:pt idx="36">
                    <c:v>B</c:v>
                  </c:pt>
                  <c:pt idx="37">
                    <c:v>C</c:v>
                  </c:pt>
                  <c:pt idx="39">
                    <c:v>A</c:v>
                  </c:pt>
                  <c:pt idx="40">
                    <c:v>B</c:v>
                  </c:pt>
                  <c:pt idx="41">
                    <c:v>C</c:v>
                  </c:pt>
                  <c:pt idx="42">
                    <c:v>D</c:v>
                  </c:pt>
                  <c:pt idx="45">
                    <c:v>A</c:v>
                  </c:pt>
                  <c:pt idx="46">
                    <c:v>B</c:v>
                  </c:pt>
                  <c:pt idx="47">
                    <c:v>C</c:v>
                  </c:pt>
                  <c:pt idx="48">
                    <c:v>A</c:v>
                  </c:pt>
                  <c:pt idx="49">
                    <c:v>B</c:v>
                  </c:pt>
                  <c:pt idx="50">
                    <c:v>A</c:v>
                  </c:pt>
                  <c:pt idx="51">
                    <c:v>B</c:v>
                  </c:pt>
                  <c:pt idx="52">
                    <c:v>C</c:v>
                  </c:pt>
                  <c:pt idx="53">
                    <c:v>E</c:v>
                  </c:pt>
                  <c:pt idx="54">
                    <c:v>F</c:v>
                  </c:pt>
                  <c:pt idx="55">
                    <c:v>G</c:v>
                  </c:pt>
                  <c:pt idx="56">
                    <c:v>D</c:v>
                  </c:pt>
                  <c:pt idx="57">
                    <c:v>A</c:v>
                  </c:pt>
                  <c:pt idx="58">
                    <c:v>B</c:v>
                  </c:pt>
                  <c:pt idx="61">
                    <c:v>A</c:v>
                  </c:pt>
                  <c:pt idx="62">
                    <c:v>B</c:v>
                  </c:pt>
                  <c:pt idx="63">
                    <c:v>A</c:v>
                  </c:pt>
                  <c:pt idx="64">
                    <c:v>B</c:v>
                  </c:pt>
                  <c:pt idx="65">
                    <c:v>C</c:v>
                  </c:pt>
                  <c:pt idx="67">
                    <c:v>A</c:v>
                  </c:pt>
                  <c:pt idx="68">
                    <c:v>B</c:v>
                  </c:pt>
                  <c:pt idx="69">
                    <c:v>C</c:v>
                  </c:pt>
                  <c:pt idx="70">
                    <c:v>D</c:v>
                  </c:pt>
                  <c:pt idx="71">
                    <c:v>E</c:v>
                  </c:pt>
                  <c:pt idx="72">
                    <c:v>A</c:v>
                  </c:pt>
                  <c:pt idx="73">
                    <c:v>B</c:v>
                  </c:pt>
                  <c:pt idx="74">
                    <c:v>C</c:v>
                  </c:pt>
                  <c:pt idx="75">
                    <c:v>A</c:v>
                  </c:pt>
                  <c:pt idx="76">
                    <c:v>B</c:v>
                  </c:pt>
                  <c:pt idx="77">
                    <c:v>C</c:v>
                  </c:pt>
                  <c:pt idx="78">
                    <c:v>A</c:v>
                  </c:pt>
                  <c:pt idx="79">
                    <c:v>B</c:v>
                  </c:pt>
                  <c:pt idx="80">
                    <c:v>C</c:v>
                  </c:pt>
                  <c:pt idx="83">
                    <c:v>A</c:v>
                  </c:pt>
                  <c:pt idx="84">
                    <c:v>B</c:v>
                  </c:pt>
                  <c:pt idx="85">
                    <c:v>A</c:v>
                  </c:pt>
                  <c:pt idx="86">
                    <c:v>B</c:v>
                  </c:pt>
                  <c:pt idx="87">
                    <c:v>C</c:v>
                  </c:pt>
                  <c:pt idx="88">
                    <c:v>D</c:v>
                  </c:pt>
                  <c:pt idx="90">
                    <c:v>E</c:v>
                  </c:pt>
                  <c:pt idx="91">
                    <c:v>A</c:v>
                  </c:pt>
                  <c:pt idx="92">
                    <c:v>B</c:v>
                  </c:pt>
                  <c:pt idx="93">
                    <c:v>C</c:v>
                  </c:pt>
                  <c:pt idx="97">
                    <c:v>A</c:v>
                  </c:pt>
                  <c:pt idx="98">
                    <c:v>B</c:v>
                  </c:pt>
                  <c:pt idx="99">
                    <c:v>A</c:v>
                  </c:pt>
                  <c:pt idx="100">
                    <c:v>B</c:v>
                  </c:pt>
                  <c:pt idx="101">
                    <c:v>C</c:v>
                  </c:pt>
                  <c:pt idx="107">
                    <c:v>A</c:v>
                  </c:pt>
                  <c:pt idx="108">
                    <c:v>B</c:v>
                  </c:pt>
                  <c:pt idx="120">
                    <c:v>A</c:v>
                  </c:pt>
                  <c:pt idx="121">
                    <c:v>B</c:v>
                  </c:pt>
                  <c:pt idx="122">
                    <c:v>C</c:v>
                  </c:pt>
                  <c:pt idx="123">
                    <c:v>D</c:v>
                  </c:pt>
                  <c:pt idx="124">
                    <c:v>E</c:v>
                  </c:pt>
                  <c:pt idx="125">
                    <c:v>F</c:v>
                  </c:pt>
                  <c:pt idx="126">
                    <c:v>A</c:v>
                  </c:pt>
                  <c:pt idx="127">
                    <c:v>B</c:v>
                  </c:pt>
                  <c:pt idx="129">
                    <c:v>A</c:v>
                  </c:pt>
                  <c:pt idx="130">
                    <c:v>B</c:v>
                  </c:pt>
                  <c:pt idx="131">
                    <c:v>C</c:v>
                  </c:pt>
                  <c:pt idx="135">
                    <c:v>A</c:v>
                  </c:pt>
                  <c:pt idx="136">
                    <c:v>B</c:v>
                  </c:pt>
                  <c:pt idx="137">
                    <c:v>A</c:v>
                  </c:pt>
                  <c:pt idx="138">
                    <c:v>B</c:v>
                  </c:pt>
                  <c:pt idx="140">
                    <c:v>A</c:v>
                  </c:pt>
                  <c:pt idx="141">
                    <c:v>B</c:v>
                  </c:pt>
                  <c:pt idx="142">
                    <c:v>A</c:v>
                  </c:pt>
                  <c:pt idx="143">
                    <c:v>B</c:v>
                  </c:pt>
                  <c:pt idx="144">
                    <c:v>C</c:v>
                  </c:pt>
                  <c:pt idx="145">
                    <c:v>A</c:v>
                  </c:pt>
                  <c:pt idx="146">
                    <c:v>B</c:v>
                  </c:pt>
                  <c:pt idx="152">
                    <c:v>A</c:v>
                  </c:pt>
                  <c:pt idx="153">
                    <c:v>B</c:v>
                  </c:pt>
                  <c:pt idx="154">
                    <c:v>C</c:v>
                  </c:pt>
                  <c:pt idx="155">
                    <c:v>A</c:v>
                  </c:pt>
                  <c:pt idx="156">
                    <c:v>B</c:v>
                  </c:pt>
                  <c:pt idx="157">
                    <c:v>A</c:v>
                  </c:pt>
                  <c:pt idx="158">
                    <c:v>B</c:v>
                  </c:pt>
                  <c:pt idx="159">
                    <c:v>A</c:v>
                  </c:pt>
                  <c:pt idx="160">
                    <c:v>B</c:v>
                  </c:pt>
                  <c:pt idx="161">
                    <c:v>A</c:v>
                  </c:pt>
                  <c:pt idx="162">
                    <c:v>B</c:v>
                  </c:pt>
                  <c:pt idx="166">
                    <c:v>A</c:v>
                  </c:pt>
                  <c:pt idx="167">
                    <c:v>B</c:v>
                  </c:pt>
                  <c:pt idx="173">
                    <c:v>A</c:v>
                  </c:pt>
                  <c:pt idx="174">
                    <c:v>B</c:v>
                  </c:pt>
                  <c:pt idx="175">
                    <c:v>C</c:v>
                  </c:pt>
                  <c:pt idx="176">
                    <c:v>A</c:v>
                  </c:pt>
                  <c:pt idx="177">
                    <c:v>B</c:v>
                  </c:pt>
                  <c:pt idx="178">
                    <c:v>C</c:v>
                  </c:pt>
                  <c:pt idx="179">
                    <c:v>D</c:v>
                  </c:pt>
                  <c:pt idx="180">
                    <c:v>A</c:v>
                  </c:pt>
                  <c:pt idx="181">
                    <c:v>B</c:v>
                  </c:pt>
                  <c:pt idx="182">
                    <c:v>A</c:v>
                  </c:pt>
                  <c:pt idx="183">
                    <c:v>B</c:v>
                  </c:pt>
                  <c:pt idx="184">
                    <c:v>C</c:v>
                  </c:pt>
                  <c:pt idx="185">
                    <c:v>D</c:v>
                  </c:pt>
                  <c:pt idx="186">
                    <c:v>E</c:v>
                  </c:pt>
                  <c:pt idx="187">
                    <c:v>A</c:v>
                  </c:pt>
                  <c:pt idx="188">
                    <c:v>B</c:v>
                  </c:pt>
                  <c:pt idx="189">
                    <c:v>C</c:v>
                  </c:pt>
                  <c:pt idx="190">
                    <c:v>D</c:v>
                  </c:pt>
                  <c:pt idx="191">
                    <c:v>E</c:v>
                  </c:pt>
                  <c:pt idx="194">
                    <c:v>A</c:v>
                  </c:pt>
                  <c:pt idx="195">
                    <c:v>B</c:v>
                  </c:pt>
                  <c:pt idx="196">
                    <c:v>C</c:v>
                  </c:pt>
                  <c:pt idx="197">
                    <c:v>A</c:v>
                  </c:pt>
                  <c:pt idx="198">
                    <c:v>B</c:v>
                  </c:pt>
                  <c:pt idx="199">
                    <c:v>C</c:v>
                  </c:pt>
                  <c:pt idx="200">
                    <c:v>A</c:v>
                  </c:pt>
                  <c:pt idx="201">
                    <c:v>B</c:v>
                  </c:pt>
                  <c:pt idx="202">
                    <c:v>A</c:v>
                  </c:pt>
                  <c:pt idx="203">
                    <c:v>B</c:v>
                  </c:pt>
                  <c:pt idx="204">
                    <c:v>C</c:v>
                  </c:pt>
                  <c:pt idx="205">
                    <c:v>A</c:v>
                  </c:pt>
                  <c:pt idx="206">
                    <c:v>B</c:v>
                  </c:pt>
                  <c:pt idx="207">
                    <c:v>A</c:v>
                  </c:pt>
                  <c:pt idx="208">
                    <c:v>B</c:v>
                  </c:pt>
                  <c:pt idx="212">
                    <c:v>A</c:v>
                  </c:pt>
                  <c:pt idx="213">
                    <c:v>B</c:v>
                  </c:pt>
                  <c:pt idx="214">
                    <c:v>C</c:v>
                  </c:pt>
                  <c:pt idx="215">
                    <c:v>D</c:v>
                  </c:pt>
                  <c:pt idx="216">
                    <c:v>A</c:v>
                  </c:pt>
                  <c:pt idx="217">
                    <c:v>B</c:v>
                  </c:pt>
                  <c:pt idx="218">
                    <c:v>A</c:v>
                  </c:pt>
                  <c:pt idx="219">
                    <c:v>B</c:v>
                  </c:pt>
                  <c:pt idx="220">
                    <c:v>C</c:v>
                  </c:pt>
                  <c:pt idx="225">
                    <c:v>A</c:v>
                  </c:pt>
                  <c:pt idx="226">
                    <c:v>B</c:v>
                  </c:pt>
                  <c:pt idx="227">
                    <c:v>A</c:v>
                  </c:pt>
                  <c:pt idx="228">
                    <c:v>B</c:v>
                  </c:pt>
                  <c:pt idx="229">
                    <c:v>C</c:v>
                  </c:pt>
                  <c:pt idx="232">
                    <c:v>A</c:v>
                  </c:pt>
                  <c:pt idx="233">
                    <c:v>B</c:v>
                  </c:pt>
                  <c:pt idx="234">
                    <c:v>A</c:v>
                  </c:pt>
                  <c:pt idx="235">
                    <c:v>B</c:v>
                  </c:pt>
                  <c:pt idx="236">
                    <c:v>A</c:v>
                  </c:pt>
                  <c:pt idx="237">
                    <c:v>B</c:v>
                  </c:pt>
                  <c:pt idx="238">
                    <c:v>A</c:v>
                  </c:pt>
                  <c:pt idx="239">
                    <c:v>B</c:v>
                  </c:pt>
                  <c:pt idx="240">
                    <c:v>C</c:v>
                  </c:pt>
                  <c:pt idx="241">
                    <c:v>D</c:v>
                  </c:pt>
                  <c:pt idx="242">
                    <c:v>E</c:v>
                  </c:pt>
                  <c:pt idx="243">
                    <c:v>F</c:v>
                  </c:pt>
                  <c:pt idx="244">
                    <c:v>G</c:v>
                  </c:pt>
                  <c:pt idx="245">
                    <c:v>H</c:v>
                  </c:pt>
                  <c:pt idx="246">
                    <c:v>I</c:v>
                  </c:pt>
                  <c:pt idx="247">
                    <c:v>J</c:v>
                  </c:pt>
                  <c:pt idx="252">
                    <c:v>A</c:v>
                  </c:pt>
                  <c:pt idx="253">
                    <c:v>B</c:v>
                  </c:pt>
                  <c:pt idx="254">
                    <c:v>C</c:v>
                  </c:pt>
                  <c:pt idx="255">
                    <c:v>D</c:v>
                  </c:pt>
                  <c:pt idx="256">
                    <c:v>E</c:v>
                  </c:pt>
                  <c:pt idx="257">
                    <c:v>A</c:v>
                  </c:pt>
                  <c:pt idx="258">
                    <c:v>B</c:v>
                  </c:pt>
                  <c:pt idx="259">
                    <c:v>A</c:v>
                  </c:pt>
                  <c:pt idx="260">
                    <c:v>B</c:v>
                  </c:pt>
                  <c:pt idx="261">
                    <c:v>C</c:v>
                  </c:pt>
                  <c:pt idx="262">
                    <c:v>D</c:v>
                  </c:pt>
                  <c:pt idx="263">
                    <c:v>E</c:v>
                  </c:pt>
                  <c:pt idx="264">
                    <c:v>A</c:v>
                  </c:pt>
                  <c:pt idx="265">
                    <c:v>B</c:v>
                  </c:pt>
                  <c:pt idx="268">
                    <c:v>A</c:v>
                  </c:pt>
                  <c:pt idx="269">
                    <c:v>B</c:v>
                  </c:pt>
                  <c:pt idx="270">
                    <c:v>A</c:v>
                  </c:pt>
                  <c:pt idx="271">
                    <c:v>B</c:v>
                  </c:pt>
                  <c:pt idx="273">
                    <c:v>A</c:v>
                  </c:pt>
                  <c:pt idx="274">
                    <c:v>B</c:v>
                  </c:pt>
                  <c:pt idx="275">
                    <c:v>C</c:v>
                  </c:pt>
                  <c:pt idx="276">
                    <c:v>D</c:v>
                  </c:pt>
                  <c:pt idx="277">
                    <c:v>E</c:v>
                  </c:pt>
                  <c:pt idx="278">
                    <c:v>F</c:v>
                  </c:pt>
                  <c:pt idx="279">
                    <c:v>A</c:v>
                  </c:pt>
                  <c:pt idx="280">
                    <c:v>B</c:v>
                  </c:pt>
                  <c:pt idx="281">
                    <c:v>C</c:v>
                  </c:pt>
                  <c:pt idx="282">
                    <c:v>A</c:v>
                  </c:pt>
                  <c:pt idx="283">
                    <c:v>B</c:v>
                  </c:pt>
                  <c:pt idx="284">
                    <c:v>C</c:v>
                  </c:pt>
                  <c:pt idx="285">
                    <c:v>D</c:v>
                  </c:pt>
                  <c:pt idx="286">
                    <c:v>A</c:v>
                  </c:pt>
                  <c:pt idx="287">
                    <c:v>B</c:v>
                  </c:pt>
                  <c:pt idx="288">
                    <c:v>C</c:v>
                  </c:pt>
                  <c:pt idx="289">
                    <c:v>D</c:v>
                  </c:pt>
                  <c:pt idx="290">
                    <c:v>E</c:v>
                  </c:pt>
                  <c:pt idx="295">
                    <c:v>A</c:v>
                  </c:pt>
                  <c:pt idx="296">
                    <c:v>B</c:v>
                  </c:pt>
                  <c:pt idx="297">
                    <c:v>C</c:v>
                  </c:pt>
                  <c:pt idx="298">
                    <c:v>D</c:v>
                  </c:pt>
                  <c:pt idx="299">
                    <c:v>E</c:v>
                  </c:pt>
                  <c:pt idx="300">
                    <c:v>F</c:v>
                  </c:pt>
                  <c:pt idx="301">
                    <c:v>G</c:v>
                  </c:pt>
                  <c:pt idx="302">
                    <c:v>H</c:v>
                  </c:pt>
                  <c:pt idx="303">
                    <c:v>I</c:v>
                  </c:pt>
                  <c:pt idx="304">
                    <c:v>J</c:v>
                  </c:pt>
                  <c:pt idx="305">
                    <c:v>A</c:v>
                  </c:pt>
                  <c:pt idx="306">
                    <c:v>B</c:v>
                  </c:pt>
                  <c:pt idx="307">
                    <c:v>C</c:v>
                  </c:pt>
                  <c:pt idx="308">
                    <c:v>A</c:v>
                  </c:pt>
                  <c:pt idx="309">
                    <c:v>B</c:v>
                  </c:pt>
                  <c:pt idx="311">
                    <c:v>A</c:v>
                  </c:pt>
                  <c:pt idx="312">
                    <c:v>B</c:v>
                  </c:pt>
                  <c:pt idx="313">
                    <c:v>A</c:v>
                  </c:pt>
                  <c:pt idx="314">
                    <c:v>B</c:v>
                  </c:pt>
                  <c:pt idx="315">
                    <c:v>C</c:v>
                  </c:pt>
                  <c:pt idx="316">
                    <c:v>D</c:v>
                  </c:pt>
                  <c:pt idx="317">
                    <c:v>E</c:v>
                  </c:pt>
                  <c:pt idx="318">
                    <c:v>F</c:v>
                  </c:pt>
                  <c:pt idx="319">
                    <c:v>G</c:v>
                  </c:pt>
                  <c:pt idx="322">
                    <c:v>A</c:v>
                  </c:pt>
                  <c:pt idx="323">
                    <c:v>B</c:v>
                  </c:pt>
                  <c:pt idx="324">
                    <c:v>C</c:v>
                  </c:pt>
                  <c:pt idx="325">
                    <c:v>D</c:v>
                  </c:pt>
                  <c:pt idx="329">
                    <c:v>A</c:v>
                  </c:pt>
                  <c:pt idx="330">
                    <c:v>B1</c:v>
                  </c:pt>
                  <c:pt idx="331">
                    <c:v>B2</c:v>
                  </c:pt>
                  <c:pt idx="334">
                    <c:v>A</c:v>
                  </c:pt>
                  <c:pt idx="335">
                    <c:v>B</c:v>
                  </c:pt>
                  <c:pt idx="336">
                    <c:v>C</c:v>
                  </c:pt>
                  <c:pt idx="337">
                    <c:v>A</c:v>
                  </c:pt>
                  <c:pt idx="338">
                    <c:v>B</c:v>
                  </c:pt>
                  <c:pt idx="339">
                    <c:v>C</c:v>
                  </c:pt>
                  <c:pt idx="340">
                    <c:v>A</c:v>
                  </c:pt>
                  <c:pt idx="341">
                    <c:v>B</c:v>
                  </c:pt>
                  <c:pt idx="342">
                    <c:v>C</c:v>
                  </c:pt>
                  <c:pt idx="343">
                    <c:v>D</c:v>
                  </c:pt>
                  <c:pt idx="344">
                    <c:v>E</c:v>
                  </c:pt>
                  <c:pt idx="345">
                    <c:v>A</c:v>
                  </c:pt>
                  <c:pt idx="346">
                    <c:v>B</c:v>
                  </c:pt>
                  <c:pt idx="347">
                    <c:v>A</c:v>
                  </c:pt>
                  <c:pt idx="348">
                    <c:v>B</c:v>
                  </c:pt>
                  <c:pt idx="349">
                    <c:v>A</c:v>
                  </c:pt>
                  <c:pt idx="350">
                    <c:v>B</c:v>
                  </c:pt>
                  <c:pt idx="356">
                    <c:v>A</c:v>
                  </c:pt>
                  <c:pt idx="357">
                    <c:v>B</c:v>
                  </c:pt>
                  <c:pt idx="358">
                    <c:v>C</c:v>
                  </c:pt>
                  <c:pt idx="359">
                    <c:v>A</c:v>
                  </c:pt>
                  <c:pt idx="360">
                    <c:v>B</c:v>
                  </c:pt>
                  <c:pt idx="363">
                    <c:v>A</c:v>
                  </c:pt>
                  <c:pt idx="364">
                    <c:v>B</c:v>
                  </c:pt>
                  <c:pt idx="365">
                    <c:v>C</c:v>
                  </c:pt>
                  <c:pt idx="367">
                    <c:v>A</c:v>
                  </c:pt>
                  <c:pt idx="368">
                    <c:v>B</c:v>
                  </c:pt>
                  <c:pt idx="369">
                    <c:v>C</c:v>
                  </c:pt>
                  <c:pt idx="370">
                    <c:v>D</c:v>
                  </c:pt>
                  <c:pt idx="373">
                    <c:v>A</c:v>
                  </c:pt>
                  <c:pt idx="374">
                    <c:v>B</c:v>
                  </c:pt>
                  <c:pt idx="375">
                    <c:v>C</c:v>
                  </c:pt>
                  <c:pt idx="376">
                    <c:v>D</c:v>
                  </c:pt>
                  <c:pt idx="377">
                    <c:v>E</c:v>
                  </c:pt>
                  <c:pt idx="378">
                    <c:v>F</c:v>
                  </c:pt>
                  <c:pt idx="380">
                    <c:v>A</c:v>
                  </c:pt>
                  <c:pt idx="381">
                    <c:v>B</c:v>
                  </c:pt>
                  <c:pt idx="382">
                    <c:v>C</c:v>
                  </c:pt>
                  <c:pt idx="383">
                    <c:v>D</c:v>
                  </c:pt>
                  <c:pt idx="384">
                    <c:v>E</c:v>
                  </c:pt>
                  <c:pt idx="389">
                    <c:v>A</c:v>
                  </c:pt>
                  <c:pt idx="390">
                    <c:v>B</c:v>
                  </c:pt>
                  <c:pt idx="391">
                    <c:v>C</c:v>
                  </c:pt>
                  <c:pt idx="392">
                    <c:v>D</c:v>
                  </c:pt>
                  <c:pt idx="393">
                    <c:v>E</c:v>
                  </c:pt>
                  <c:pt idx="394">
                    <c:v>F</c:v>
                  </c:pt>
                  <c:pt idx="395">
                    <c:v>G</c:v>
                  </c:pt>
                  <c:pt idx="396">
                    <c:v>A</c:v>
                  </c:pt>
                  <c:pt idx="397">
                    <c:v>B</c:v>
                  </c:pt>
                  <c:pt idx="398">
                    <c:v>A</c:v>
                  </c:pt>
                  <c:pt idx="399">
                    <c:v>B</c:v>
                  </c:pt>
                  <c:pt idx="400">
                    <c:v>C</c:v>
                  </c:pt>
                  <c:pt idx="401">
                    <c:v>A</c:v>
                  </c:pt>
                  <c:pt idx="402">
                    <c:v>B</c:v>
                  </c:pt>
                  <c:pt idx="403">
                    <c:v>C</c:v>
                  </c:pt>
                  <c:pt idx="404">
                    <c:v>D</c:v>
                  </c:pt>
                  <c:pt idx="405">
                    <c:v>E</c:v>
                  </c:pt>
                  <c:pt idx="406">
                    <c:v>F</c:v>
                  </c:pt>
                  <c:pt idx="407">
                    <c:v>G</c:v>
                  </c:pt>
                  <c:pt idx="408">
                    <c:v>H</c:v>
                  </c:pt>
                  <c:pt idx="409">
                    <c:v>I</c:v>
                  </c:pt>
                  <c:pt idx="410">
                    <c:v>A</c:v>
                  </c:pt>
                  <c:pt idx="411">
                    <c:v>B</c:v>
                  </c:pt>
                  <c:pt idx="412">
                    <c:v>C</c:v>
                  </c:pt>
                  <c:pt idx="413">
                    <c:v>A</c:v>
                  </c:pt>
                  <c:pt idx="414">
                    <c:v>B</c:v>
                  </c:pt>
                  <c:pt idx="415">
                    <c:v>C</c:v>
                  </c:pt>
                  <c:pt idx="419">
                    <c:v>A</c:v>
                  </c:pt>
                  <c:pt idx="420">
                    <c:v>B</c:v>
                  </c:pt>
                  <c:pt idx="421">
                    <c:v>C</c:v>
                  </c:pt>
                  <c:pt idx="422">
                    <c:v>D</c:v>
                  </c:pt>
                  <c:pt idx="423">
                    <c:v>A</c:v>
                  </c:pt>
                  <c:pt idx="424">
                    <c:v>B</c:v>
                  </c:pt>
                  <c:pt idx="425">
                    <c:v>C</c:v>
                  </c:pt>
                  <c:pt idx="426">
                    <c:v>D</c:v>
                  </c:pt>
                  <c:pt idx="427">
                    <c:v>E</c:v>
                  </c:pt>
                  <c:pt idx="428">
                    <c:v>F</c:v>
                  </c:pt>
                  <c:pt idx="429">
                    <c:v>A</c:v>
                  </c:pt>
                  <c:pt idx="430">
                    <c:v>B</c:v>
                  </c:pt>
                  <c:pt idx="433">
                    <c:v>A</c:v>
                  </c:pt>
                  <c:pt idx="434">
                    <c:v>B</c:v>
                  </c:pt>
                  <c:pt idx="435">
                    <c:v>C</c:v>
                  </c:pt>
                  <c:pt idx="436">
                    <c:v>D</c:v>
                  </c:pt>
                  <c:pt idx="437">
                    <c:v>E</c:v>
                  </c:pt>
                  <c:pt idx="438">
                    <c:v>F</c:v>
                  </c:pt>
                  <c:pt idx="439">
                    <c:v>G</c:v>
                  </c:pt>
                  <c:pt idx="440">
                    <c:v>A</c:v>
                  </c:pt>
                  <c:pt idx="441">
                    <c:v>B</c:v>
                  </c:pt>
                  <c:pt idx="442">
                    <c:v>C</c:v>
                  </c:pt>
                  <c:pt idx="445">
                    <c:v>A</c:v>
                  </c:pt>
                  <c:pt idx="446">
                    <c:v>B</c:v>
                  </c:pt>
                  <c:pt idx="447">
                    <c:v>C</c:v>
                  </c:pt>
                  <c:pt idx="448">
                    <c:v>D</c:v>
                  </c:pt>
                  <c:pt idx="449">
                    <c:v>A</c:v>
                  </c:pt>
                  <c:pt idx="450">
                    <c:v>B</c:v>
                  </c:pt>
                  <c:pt idx="451">
                    <c:v>A</c:v>
                  </c:pt>
                  <c:pt idx="452">
                    <c:v>B</c:v>
                  </c:pt>
                  <c:pt idx="453">
                    <c:v>C</c:v>
                  </c:pt>
                  <c:pt idx="454">
                    <c:v>D</c:v>
                  </c:pt>
                  <c:pt idx="455">
                    <c:v>E</c:v>
                  </c:pt>
                  <c:pt idx="456">
                    <c:v>F</c:v>
                  </c:pt>
                  <c:pt idx="457">
                    <c:v>G</c:v>
                  </c:pt>
                  <c:pt idx="458">
                    <c:v>A</c:v>
                  </c:pt>
                  <c:pt idx="459">
                    <c:v>B</c:v>
                  </c:pt>
                  <c:pt idx="466">
                    <c:v>A</c:v>
                  </c:pt>
                  <c:pt idx="467">
                    <c:v>B</c:v>
                  </c:pt>
                  <c:pt idx="468">
                    <c:v>C</c:v>
                  </c:pt>
                  <c:pt idx="469">
                    <c:v>A</c:v>
                  </c:pt>
                  <c:pt idx="470">
                    <c:v>B</c:v>
                  </c:pt>
                  <c:pt idx="471">
                    <c:v>A</c:v>
                  </c:pt>
                  <c:pt idx="472">
                    <c:v>B</c:v>
                  </c:pt>
                  <c:pt idx="473">
                    <c:v>C</c:v>
                  </c:pt>
                  <c:pt idx="474">
                    <c:v>D</c:v>
                  </c:pt>
                  <c:pt idx="475">
                    <c:v>A</c:v>
                  </c:pt>
                  <c:pt idx="476">
                    <c:v>B</c:v>
                  </c:pt>
                  <c:pt idx="477">
                    <c:v>C</c:v>
                  </c:pt>
                  <c:pt idx="478">
                    <c:v>D</c:v>
                  </c:pt>
                  <c:pt idx="479">
                    <c:v>E</c:v>
                  </c:pt>
                  <c:pt idx="480">
                    <c:v>A</c:v>
                  </c:pt>
                  <c:pt idx="481">
                    <c:v>B</c:v>
                  </c:pt>
                  <c:pt idx="484">
                    <c:v> </c:v>
                  </c:pt>
                  <c:pt idx="485">
                    <c:v>B</c:v>
                  </c:pt>
                  <c:pt idx="487">
                    <c:v>A</c:v>
                  </c:pt>
                  <c:pt idx="488">
                    <c:v>B</c:v>
                  </c:pt>
                  <c:pt idx="489">
                    <c:v>C</c:v>
                  </c:pt>
                  <c:pt idx="506">
                    <c:v>11/24/2023</c:v>
                  </c:pt>
                  <c:pt idx="507">
                    <c:v>45259</c:v>
                  </c:pt>
                  <c:pt idx="511">
                    <c:v>10/14/2023</c:v>
                  </c:pt>
                  <c:pt idx="512">
                    <c:v>1/12/2024</c:v>
                  </c:pt>
                  <c:pt idx="515">
                    <c:v>6/12/2023</c:v>
                  </c:pt>
                  <c:pt idx="516">
                    <c:v>11/5/2023</c:v>
                  </c:pt>
                  <c:pt idx="518">
                    <c:v>4/19/2023</c:v>
                  </c:pt>
                  <c:pt idx="521">
                    <c:v>12/5/2023</c:v>
                  </c:pt>
                  <c:pt idx="529">
                    <c:v>20.03.2024</c:v>
                  </c:pt>
                  <c:pt idx="531">
                    <c:v>2/1/2024</c:v>
                  </c:pt>
                  <c:pt idx="534">
                    <c:v>2/2/2024</c:v>
                  </c:pt>
                  <c:pt idx="538">
                    <c:v> 05-06-2023</c:v>
                  </c:pt>
                  <c:pt idx="539">
                    <c:v> 17-09-2023</c:v>
                  </c:pt>
                  <c:pt idx="542">
                    <c:v> 01-02-2024</c:v>
                  </c:pt>
                  <c:pt idx="543">
                    <c:v> 05-01-2024</c:v>
                  </c:pt>
                  <c:pt idx="549">
                    <c:v> 17-12-2023</c:v>
                  </c:pt>
                  <c:pt idx="552">
                    <c:v> 17-12-2023</c:v>
                  </c:pt>
                  <c:pt idx="554">
                    <c:v> 17-01-2024</c:v>
                  </c:pt>
                  <c:pt idx="560">
                    <c:v>12-06-2023</c:v>
                  </c:pt>
                  <c:pt idx="561">
                    <c:v> 20-12-2023</c:v>
                  </c:pt>
                  <c:pt idx="565">
                    <c:v> 02-02-2024</c:v>
                  </c:pt>
                  <c:pt idx="567">
                    <c:v> 02-02-2024</c:v>
                  </c:pt>
                  <c:pt idx="570">
                    <c:v>18.01.2026</c:v>
                  </c:pt>
                  <c:pt idx="571">
                    <c:v> 02-02-2024</c:v>
                  </c:pt>
                  <c:pt idx="576">
                    <c:v> 15-01-2024</c:v>
                  </c:pt>
                  <c:pt idx="579">
                    <c:v> 02-02-2024</c:v>
                  </c:pt>
                  <c:pt idx="582">
                    <c:v> 15-01-2024</c:v>
                  </c:pt>
                  <c:pt idx="587">
                    <c:v> 17-01-2024</c:v>
                  </c:pt>
                  <c:pt idx="589">
                    <c:v> 25-11-2023</c:v>
                  </c:pt>
                  <c:pt idx="595">
                    <c:v> 27-01-2024</c:v>
                  </c:pt>
                  <c:pt idx="600">
                    <c:v>5/17/2023</c:v>
                  </c:pt>
                  <c:pt idx="601">
                    <c:v>4/9/2023</c:v>
                  </c:pt>
                  <c:pt idx="603">
                    <c:v>12/1/2023</c:v>
                  </c:pt>
                  <c:pt idx="606">
                    <c:v>11/30/2023</c:v>
                  </c:pt>
                  <c:pt idx="611">
                    <c:v>1/11/2024</c:v>
                  </c:pt>
                  <c:pt idx="613">
                    <c:v>6/14/2023</c:v>
                  </c:pt>
                  <c:pt idx="614">
                    <c:v>45068</c:v>
                  </c:pt>
                  <c:pt idx="615">
                    <c:v>11/10/2023</c:v>
                  </c:pt>
                  <c:pt idx="616">
                    <c:v>7/2/2023</c:v>
                  </c:pt>
                  <c:pt idx="617">
                    <c:v>7/1/2023</c:v>
                  </c:pt>
                  <c:pt idx="618">
                    <c:v>1/12/2024</c:v>
                  </c:pt>
                  <c:pt idx="619">
                    <c:v>6/11/2023</c:v>
                  </c:pt>
                  <c:pt idx="622">
                    <c:v>12/22/2023</c:v>
                  </c:pt>
                  <c:pt idx="623">
                    <c:v>12/22/2023</c:v>
                  </c:pt>
                  <c:pt idx="624">
                    <c:v>11/10/2023</c:v>
                  </c:pt>
                  <c:pt idx="630">
                    <c:v>1/28/2024</c:v>
                  </c:pt>
                  <c:pt idx="632">
                    <c:v>1/15/2024</c:v>
                  </c:pt>
                  <c:pt idx="633">
                    <c:v>1/28/2024</c:v>
                  </c:pt>
                  <c:pt idx="638">
                    <c:v>12/23/2023</c:v>
                  </c:pt>
                  <c:pt idx="639">
                    <c:v>2/2/2024</c:v>
                  </c:pt>
                  <c:pt idx="641">
                    <c:v>7/2/2023</c:v>
                  </c:pt>
                  <c:pt idx="643">
                    <c:v>1/20/2024</c:v>
                  </c:pt>
                  <c:pt idx="644">
                    <c:v>7/2/2023</c:v>
                  </c:pt>
                  <c:pt idx="646">
                    <c:v>2/10/2024</c:v>
                  </c:pt>
                  <c:pt idx="649">
                    <c:v>11/6/2023</c:v>
                  </c:pt>
                  <c:pt idx="651">
                    <c:v>7/2/2023</c:v>
                  </c:pt>
                  <c:pt idx="654">
                    <c:v>11/12/2023</c:v>
                  </c:pt>
                  <c:pt idx="655">
                    <c:v>4/6/2023</c:v>
                  </c:pt>
                  <c:pt idx="656">
                    <c:v>8/6/2023</c:v>
                  </c:pt>
                  <c:pt idx="659">
                    <c:v> 20-01-2024</c:v>
                  </c:pt>
                  <c:pt idx="661">
                    <c:v>2/28/2024</c:v>
                  </c:pt>
                  <c:pt idx="663">
                    <c:v>1/4/2024</c:v>
                  </c:pt>
                  <c:pt idx="665">
                    <c:v>1/20/2024</c:v>
                  </c:pt>
                  <c:pt idx="667">
                    <c:v>20-10.2023</c:v>
                  </c:pt>
                  <c:pt idx="668">
                    <c:v>1/4/2024</c:v>
                  </c:pt>
                  <c:pt idx="669">
                    <c:v>10/20/2023</c:v>
                  </c:pt>
                  <c:pt idx="670">
                    <c:v>6/29/2023</c:v>
                  </c:pt>
                  <c:pt idx="677">
                    <c:v>26.01.2024</c:v>
                  </c:pt>
                  <c:pt idx="680">
                    <c:v>20.01.2024</c:v>
                  </c:pt>
                  <c:pt idx="684">
                    <c:v>05.01.2024</c:v>
                  </c:pt>
                  <c:pt idx="686">
                    <c:v>23.02.2024</c:v>
                  </c:pt>
                  <c:pt idx="691">
                    <c:v>20.03.2024</c:v>
                  </c:pt>
                  <c:pt idx="698">
                    <c:v>19.12.2023</c:v>
                  </c:pt>
                  <c:pt idx="701">
                    <c:v>01.02.2024</c:v>
                  </c:pt>
                  <c:pt idx="704">
                    <c:v>14.01.2024</c:v>
                  </c:pt>
                  <c:pt idx="706">
                    <c:v>22.09.2023</c:v>
                  </c:pt>
                  <c:pt idx="709">
                    <c:v>28.01.2024</c:v>
                  </c:pt>
                  <c:pt idx="711">
                    <c:v>19.05.2023</c:v>
                  </c:pt>
                  <c:pt idx="713">
                    <c:v>28.06.2023</c:v>
                  </c:pt>
                  <c:pt idx="716">
                    <c:v>15.01.2024</c:v>
                  </c:pt>
                  <c:pt idx="720">
                    <c:v>20.12.2023</c:v>
                  </c:pt>
                  <c:pt idx="722">
                    <c:v>20.12.2023</c:v>
                  </c:pt>
                  <c:pt idx="727">
                    <c:v>20.12.2023</c:v>
                  </c:pt>
                  <c:pt idx="728">
                    <c:v>15.01.2024</c:v>
                  </c:pt>
                  <c:pt idx="729">
                    <c:v>20.12.2023</c:v>
                  </c:pt>
                  <c:pt idx="731">
                    <c:v>29.01.2024</c:v>
                  </c:pt>
                  <c:pt idx="736">
                    <c:v>5/9/2024</c:v>
                  </c:pt>
                  <c:pt idx="738">
                    <c:v>20.06.2023
</c:v>
                  </c:pt>
                  <c:pt idx="740">
                    <c:v>29.01.2024</c:v>
                  </c:pt>
                  <c:pt idx="742">
                    <c:v>24.11.2023</c:v>
                  </c:pt>
                  <c:pt idx="756">
                    <c:v>28.01.2024</c:v>
                  </c:pt>
                  <c:pt idx="761">
                    <c:v>26.11.2023</c:v>
                  </c:pt>
                  <c:pt idx="763">
                    <c:v>21.12.2023</c:v>
                  </c:pt>
                  <c:pt idx="768">
                    <c:v>29.01.2024</c:v>
                  </c:pt>
                  <c:pt idx="772">
                    <c:v>03.02.2024</c:v>
                  </c:pt>
                  <c:pt idx="774">
                    <c:v>29.11.2023</c:v>
                  </c:pt>
                  <c:pt idx="776">
                    <c:v>14.05.2023</c:v>
                  </c:pt>
                  <c:pt idx="777">
                    <c:v>28.01.2024</c:v>
                  </c:pt>
                  <c:pt idx="783">
                    <c:v>29.01.2024</c:v>
                  </c:pt>
                  <c:pt idx="786">
                    <c:v>29.11.2023</c:v>
                  </c:pt>
                  <c:pt idx="790">
                    <c:v>03.02.2024</c:v>
                  </c:pt>
                  <c:pt idx="799">
                    <c:v>4/21/2024</c:v>
                  </c:pt>
                  <c:pt idx="809">
                    <c:v>11/2/2023</c:v>
                  </c:pt>
                  <c:pt idx="812">
                    <c:v>16/03/2024</c:v>
                  </c:pt>
                  <c:pt idx="814">
                    <c:v>2/3/2024</c:v>
                  </c:pt>
                  <c:pt idx="815">
                    <c:v>2/11/2023</c:v>
                  </c:pt>
                  <c:pt idx="817">
                    <c:v>9/23/2024</c:v>
                  </c:pt>
                  <c:pt idx="826">
                    <c:v>2.5.2024</c:v>
                  </c:pt>
                  <c:pt idx="830">
                    <c:v>12.27.2023</c:v>
                  </c:pt>
                  <c:pt idx="833">
                    <c:v>3.2.2024</c:v>
                  </c:pt>
                  <c:pt idx="838">
                    <c:v>29.06.2023</c:v>
                  </c:pt>
                  <c:pt idx="841">
                    <c:v>19.05.2023</c:v>
                  </c:pt>
                  <c:pt idx="844">
                    <c:v>30.09.2023</c:v>
                  </c:pt>
                  <c:pt idx="849">
                    <c:v>12.06.2023</c:v>
                  </c:pt>
                  <c:pt idx="851">
                    <c:v>19.12.2023</c:v>
                  </c:pt>
                  <c:pt idx="853">
                    <c:v>15.01.2024</c:v>
                  </c:pt>
                  <c:pt idx="855">
                    <c:v>19.12.2023</c:v>
                  </c:pt>
                  <c:pt idx="858">
                    <c:v>13.01.2024</c:v>
                  </c:pt>
                  <c:pt idx="859">
                    <c:v>02.05.2023</c:v>
                  </c:pt>
                  <c:pt idx="860">
                    <c:v>1.12.2023</c:v>
                  </c:pt>
                  <c:pt idx="863">
                    <c:v>31.12.2024</c:v>
                  </c:pt>
                  <c:pt idx="867">
                    <c:v>26.12.2023</c:v>
                  </c:pt>
                  <c:pt idx="870">
                    <c:v>31.05.2023</c:v>
                  </c:pt>
                  <c:pt idx="871">
                    <c:v>5/28/2024</c:v>
                  </c:pt>
                  <c:pt idx="877">
                    <c:v>29.01.2024</c:v>
                  </c:pt>
                  <c:pt idx="883">
                    <c:v>10/3/2023</c:v>
                  </c:pt>
                  <c:pt idx="884">
                    <c:v>01.01.2024</c:v>
                  </c:pt>
                  <c:pt idx="893">
                    <c:v>03--01-2024</c:v>
                  </c:pt>
                  <c:pt idx="900">
                    <c:v>03-06--2023</c:v>
                  </c:pt>
                  <c:pt idx="902">
                    <c:v>29.07.2023</c:v>
                  </c:pt>
                  <c:pt idx="905">
                    <c:v>02.11.2023</c:v>
                  </c:pt>
                  <c:pt idx="914">
                    <c:v>23.07.2023</c:v>
                  </c:pt>
                  <c:pt idx="917">
                    <c:v>03--06-2023</c:v>
                  </c:pt>
                  <c:pt idx="920">
                    <c:v>12.02.2024</c:v>
                  </c:pt>
                  <c:pt idx="923">
                    <c:v>26.12.2023</c:v>
                  </c:pt>
                  <c:pt idx="927">
                    <c:v>04.02.2024</c:v>
                  </c:pt>
                  <c:pt idx="933">
                    <c:v>26.05.2023</c:v>
                  </c:pt>
                  <c:pt idx="937">
                    <c:v>29.01.2024</c:v>
                  </c:pt>
                  <c:pt idx="944">
                    <c:v>29.06.2023</c:v>
                  </c:pt>
                  <c:pt idx="949">
                    <c:v>14.06.2023</c:v>
                  </c:pt>
                  <c:pt idx="953">
                    <c:v>26.12.2023</c:v>
                  </c:pt>
                  <c:pt idx="955">
                    <c:v>2/29/2024</c:v>
                  </c:pt>
                  <c:pt idx="962">
                    <c:v>29.01.2024</c:v>
                  </c:pt>
                  <c:pt idx="968">
                    <c:v>13.01.2024</c:v>
                  </c:pt>
                  <c:pt idx="969">
                    <c:v>13.01.2024</c:v>
                  </c:pt>
                  <c:pt idx="970">
                    <c:v>13.01.2024</c:v>
                  </c:pt>
                  <c:pt idx="973">
                    <c:v>13.06.2023</c:v>
                  </c:pt>
                  <c:pt idx="975">
                    <c:v>13.01.2024</c:v>
                  </c:pt>
                  <c:pt idx="979">
                    <c:v>13.01.2024</c:v>
                  </c:pt>
                  <c:pt idx="984">
                    <c:v>13.10.2023</c:v>
                  </c:pt>
                  <c:pt idx="988">
                    <c:v>23.12.2023</c:v>
                  </c:pt>
                  <c:pt idx="991">
                    <c:v>15.12.2023</c:v>
                  </c:pt>
                </c:lvl>
                <c:lvl>
                  <c:pt idx="2">
                    <c:v>449</c:v>
                  </c:pt>
                  <c:pt idx="3">
                    <c:v>450</c:v>
                  </c:pt>
                  <c:pt idx="7">
                    <c:v>451</c:v>
                  </c:pt>
                  <c:pt idx="8">
                    <c:v>452</c:v>
                  </c:pt>
                  <c:pt idx="11">
                    <c:v>453</c:v>
                  </c:pt>
                  <c:pt idx="12">
                    <c:v>454</c:v>
                  </c:pt>
                  <c:pt idx="14">
                    <c:v>455</c:v>
                  </c:pt>
                  <c:pt idx="17">
                    <c:v>456</c:v>
                  </c:pt>
                  <c:pt idx="25">
                    <c:v>457</c:v>
                  </c:pt>
                  <c:pt idx="27">
                    <c:v>458</c:v>
                  </c:pt>
                  <c:pt idx="30">
                    <c:v>459</c:v>
                  </c:pt>
                  <c:pt idx="34">
                    <c:v>460</c:v>
                  </c:pt>
                  <c:pt idx="35">
                    <c:v>461</c:v>
                  </c:pt>
                  <c:pt idx="38">
                    <c:v>462</c:v>
                  </c:pt>
                  <c:pt idx="39">
                    <c:v>463</c:v>
                  </c:pt>
                  <c:pt idx="45">
                    <c:v>464</c:v>
                  </c:pt>
                  <c:pt idx="48">
                    <c:v>465</c:v>
                  </c:pt>
                  <c:pt idx="50">
                    <c:v>466</c:v>
                  </c:pt>
                  <c:pt idx="57">
                    <c:v>467</c:v>
                  </c:pt>
                  <c:pt idx="61">
                    <c:v>468</c:v>
                  </c:pt>
                  <c:pt idx="63">
                    <c:v>605</c:v>
                  </c:pt>
                  <c:pt idx="66">
                    <c:v>469</c:v>
                  </c:pt>
                  <c:pt idx="67">
                    <c:v>470</c:v>
                  </c:pt>
                  <c:pt idx="72">
                    <c:v>471</c:v>
                  </c:pt>
                  <c:pt idx="75">
                    <c:v>472</c:v>
                  </c:pt>
                  <c:pt idx="78">
                    <c:v>604</c:v>
                  </c:pt>
                  <c:pt idx="83">
                    <c:v>473</c:v>
                  </c:pt>
                  <c:pt idx="85">
                    <c:v>474</c:v>
                  </c:pt>
                  <c:pt idx="91">
                    <c:v>475</c:v>
                  </c:pt>
                  <c:pt idx="96">
                    <c:v>476</c:v>
                  </c:pt>
                  <c:pt idx="97">
                    <c:v>477</c:v>
                  </c:pt>
                  <c:pt idx="99">
                    <c:v>478</c:v>
                  </c:pt>
                  <c:pt idx="102">
                    <c:v>479</c:v>
                  </c:pt>
                  <c:pt idx="107">
                    <c:v>480</c:v>
                  </c:pt>
                  <c:pt idx="109">
                    <c:v>481</c:v>
                  </c:pt>
                  <c:pt idx="110">
                    <c:v>482</c:v>
                  </c:pt>
                  <c:pt idx="111">
                    <c:v>483</c:v>
                  </c:pt>
                  <c:pt idx="112">
                    <c:v>484</c:v>
                  </c:pt>
                  <c:pt idx="113">
                    <c:v>485</c:v>
                  </c:pt>
                  <c:pt idx="114">
                    <c:v>486</c:v>
                  </c:pt>
                  <c:pt idx="115">
                    <c:v>594</c:v>
                  </c:pt>
                  <c:pt idx="118">
                    <c:v>487</c:v>
                  </c:pt>
                  <c:pt idx="119">
                    <c:v>488</c:v>
                  </c:pt>
                  <c:pt idx="120">
                    <c:v>489</c:v>
                  </c:pt>
                  <c:pt idx="126">
                    <c:v>490</c:v>
                  </c:pt>
                  <c:pt idx="128">
                    <c:v>491</c:v>
                  </c:pt>
                  <c:pt idx="129">
                    <c:v>492</c:v>
                  </c:pt>
                  <c:pt idx="134">
                    <c:v>493</c:v>
                  </c:pt>
                  <c:pt idx="135">
                    <c:v>494</c:v>
                  </c:pt>
                  <c:pt idx="137">
                    <c:v>495</c:v>
                  </c:pt>
                  <c:pt idx="139">
                    <c:v>496</c:v>
                  </c:pt>
                  <c:pt idx="140">
                    <c:v>497</c:v>
                  </c:pt>
                  <c:pt idx="142">
                    <c:v>498</c:v>
                  </c:pt>
                  <c:pt idx="145">
                    <c:v>499</c:v>
                  </c:pt>
                  <c:pt idx="147">
                    <c:v>596</c:v>
                  </c:pt>
                  <c:pt idx="150">
                    <c:v>500</c:v>
                  </c:pt>
                  <c:pt idx="151">
                    <c:v>501</c:v>
                  </c:pt>
                  <c:pt idx="152">
                    <c:v>502</c:v>
                  </c:pt>
                  <c:pt idx="155">
                    <c:v>503</c:v>
                  </c:pt>
                  <c:pt idx="157">
                    <c:v>504</c:v>
                  </c:pt>
                  <c:pt idx="159">
                    <c:v>505</c:v>
                  </c:pt>
                  <c:pt idx="161">
                    <c:v>506</c:v>
                  </c:pt>
                  <c:pt idx="163">
                    <c:v>507</c:v>
                  </c:pt>
                  <c:pt idx="164">
                    <c:v>508</c:v>
                  </c:pt>
                  <c:pt idx="165">
                    <c:v>509</c:v>
                  </c:pt>
                  <c:pt idx="166">
                    <c:v>510</c:v>
                  </c:pt>
                  <c:pt idx="173">
                    <c:v>511</c:v>
                  </c:pt>
                  <c:pt idx="176">
                    <c:v>512</c:v>
                  </c:pt>
                  <c:pt idx="180">
                    <c:v>513</c:v>
                  </c:pt>
                  <c:pt idx="182">
                    <c:v>514</c:v>
                  </c:pt>
                  <c:pt idx="187">
                    <c:v>515</c:v>
                  </c:pt>
                  <c:pt idx="194">
                    <c:v>516</c:v>
                  </c:pt>
                  <c:pt idx="197">
                    <c:v>517</c:v>
                  </c:pt>
                  <c:pt idx="200">
                    <c:v>518</c:v>
                  </c:pt>
                  <c:pt idx="202">
                    <c:v>519</c:v>
                  </c:pt>
                  <c:pt idx="205">
                    <c:v>520</c:v>
                  </c:pt>
                  <c:pt idx="207">
                    <c:v>521</c:v>
                  </c:pt>
                  <c:pt idx="209">
                    <c:v>522</c:v>
                  </c:pt>
                  <c:pt idx="212">
                    <c:v>523</c:v>
                  </c:pt>
                  <c:pt idx="216">
                    <c:v>524</c:v>
                  </c:pt>
                  <c:pt idx="218">
                    <c:v>525</c:v>
                  </c:pt>
                  <c:pt idx="223">
                    <c:v>526</c:v>
                  </c:pt>
                  <c:pt idx="224">
                    <c:v>527</c:v>
                  </c:pt>
                  <c:pt idx="225">
                    <c:v>528</c:v>
                  </c:pt>
                  <c:pt idx="227">
                    <c:v>529</c:v>
                  </c:pt>
                  <c:pt idx="232">
                    <c:v>530</c:v>
                  </c:pt>
                  <c:pt idx="234">
                    <c:v>531</c:v>
                  </c:pt>
                  <c:pt idx="236">
                    <c:v>532</c:v>
                  </c:pt>
                  <c:pt idx="238">
                    <c:v>533</c:v>
                  </c:pt>
                  <c:pt idx="252">
                    <c:v>534</c:v>
                  </c:pt>
                  <c:pt idx="257">
                    <c:v>535</c:v>
                  </c:pt>
                  <c:pt idx="259">
                    <c:v>536</c:v>
                  </c:pt>
                  <c:pt idx="264">
                    <c:v>537</c:v>
                  </c:pt>
                  <c:pt idx="268">
                    <c:v>538</c:v>
                  </c:pt>
                  <c:pt idx="270">
                    <c:v>539</c:v>
                  </c:pt>
                  <c:pt idx="272">
                    <c:v>540</c:v>
                  </c:pt>
                  <c:pt idx="273">
                    <c:v>541</c:v>
                  </c:pt>
                  <c:pt idx="279">
                    <c:v>542</c:v>
                  </c:pt>
                  <c:pt idx="282">
                    <c:v>543</c:v>
                  </c:pt>
                  <c:pt idx="286">
                    <c:v>544</c:v>
                  </c:pt>
                  <c:pt idx="295">
                    <c:v>545</c:v>
                  </c:pt>
                  <c:pt idx="305">
                    <c:v>546</c:v>
                  </c:pt>
                  <c:pt idx="308">
                    <c:v>547</c:v>
                  </c:pt>
                  <c:pt idx="310">
                    <c:v>548</c:v>
                  </c:pt>
                  <c:pt idx="311">
                    <c:v>549</c:v>
                  </c:pt>
                  <c:pt idx="313">
                    <c:v>550</c:v>
                  </c:pt>
                  <c:pt idx="322">
                    <c:v>551</c:v>
                  </c:pt>
                  <c:pt idx="326">
                    <c:v>552</c:v>
                  </c:pt>
                  <c:pt idx="329">
                    <c:v>553</c:v>
                  </c:pt>
                  <c:pt idx="334">
                    <c:v>554</c:v>
                  </c:pt>
                  <c:pt idx="337">
                    <c:v>555</c:v>
                  </c:pt>
                  <c:pt idx="340">
                    <c:v>556</c:v>
                  </c:pt>
                  <c:pt idx="345">
                    <c:v>557</c:v>
                  </c:pt>
                  <c:pt idx="347">
                    <c:v>558</c:v>
                  </c:pt>
                  <c:pt idx="349">
                    <c:v>559</c:v>
                  </c:pt>
                  <c:pt idx="351">
                    <c:v>560</c:v>
                  </c:pt>
                  <c:pt idx="354">
                    <c:v>561</c:v>
                  </c:pt>
                  <c:pt idx="355">
                    <c:v>562</c:v>
                  </c:pt>
                  <c:pt idx="356">
                    <c:v>563</c:v>
                  </c:pt>
                  <c:pt idx="359">
                    <c:v>564</c:v>
                  </c:pt>
                  <c:pt idx="363">
                    <c:v>565</c:v>
                  </c:pt>
                  <c:pt idx="366">
                    <c:v>566</c:v>
                  </c:pt>
                  <c:pt idx="367">
                    <c:v>567</c:v>
                  </c:pt>
                  <c:pt idx="373">
                    <c:v>568</c:v>
                  </c:pt>
                  <c:pt idx="379">
                    <c:v>569</c:v>
                  </c:pt>
                  <c:pt idx="380">
                    <c:v>570</c:v>
                  </c:pt>
                  <c:pt idx="389">
                    <c:v>571</c:v>
                  </c:pt>
                  <c:pt idx="396">
                    <c:v>572</c:v>
                  </c:pt>
                  <c:pt idx="398">
                    <c:v>573</c:v>
                  </c:pt>
                  <c:pt idx="401">
                    <c:v>574</c:v>
                  </c:pt>
                  <c:pt idx="410">
                    <c:v>575</c:v>
                  </c:pt>
                  <c:pt idx="413">
                    <c:v>598</c:v>
                  </c:pt>
                  <c:pt idx="416">
                    <c:v>606</c:v>
                  </c:pt>
                  <c:pt idx="419">
                    <c:v>576</c:v>
                  </c:pt>
                  <c:pt idx="423">
                    <c:v>577</c:v>
                  </c:pt>
                  <c:pt idx="429">
                    <c:v>595</c:v>
                  </c:pt>
                  <c:pt idx="433">
                    <c:v>578</c:v>
                  </c:pt>
                  <c:pt idx="440">
                    <c:v>579</c:v>
                  </c:pt>
                  <c:pt idx="445">
                    <c:v>580</c:v>
                  </c:pt>
                  <c:pt idx="449">
                    <c:v>581</c:v>
                  </c:pt>
                  <c:pt idx="451">
                    <c:v>582</c:v>
                  </c:pt>
                  <c:pt idx="458">
                    <c:v>583</c:v>
                  </c:pt>
                  <c:pt idx="464">
                    <c:v>584</c:v>
                  </c:pt>
                  <c:pt idx="465">
                    <c:v>585</c:v>
                  </c:pt>
                  <c:pt idx="466">
                    <c:v>586</c:v>
                  </c:pt>
                  <c:pt idx="469">
                    <c:v>587</c:v>
                  </c:pt>
                  <c:pt idx="471">
                    <c:v>588</c:v>
                  </c:pt>
                  <c:pt idx="475">
                    <c:v>589</c:v>
                  </c:pt>
                  <c:pt idx="480">
                    <c:v>597</c:v>
                  </c:pt>
                  <c:pt idx="484">
                    <c:v>590</c:v>
                  </c:pt>
                  <c:pt idx="486">
                    <c:v>591</c:v>
                  </c:pt>
                  <c:pt idx="487">
                    <c:v>592</c:v>
                  </c:pt>
                  <c:pt idx="506">
                    <c:v>5/7/2022</c:v>
                  </c:pt>
                  <c:pt idx="507">
                    <c:v>44712</c:v>
                  </c:pt>
                  <c:pt idx="511">
                    <c:v>7/15/2022</c:v>
                  </c:pt>
                  <c:pt idx="512">
                    <c:v>7/13/2022</c:v>
                  </c:pt>
                  <c:pt idx="515">
                    <c:v>7/13/2022</c:v>
                  </c:pt>
                  <c:pt idx="516">
                    <c:v>5/6/2022</c:v>
                  </c:pt>
                  <c:pt idx="518">
                    <c:v>5/20/2022</c:v>
                  </c:pt>
                  <c:pt idx="521">
                    <c:v>6/4/2022</c:v>
                  </c:pt>
                  <c:pt idx="529">
                    <c:v>21.09.2022</c:v>
                  </c:pt>
                  <c:pt idx="531">
                    <c:v> 02-08-2022</c:v>
                  </c:pt>
                  <c:pt idx="534">
                    <c:v> 03-08-2022</c:v>
                  </c:pt>
                  <c:pt idx="538">
                    <c:v> 06-07-2022</c:v>
                  </c:pt>
                  <c:pt idx="539">
                    <c:v> 18-06-2022</c:v>
                  </c:pt>
                  <c:pt idx="542">
                    <c:v> 02-08-2022</c:v>
                  </c:pt>
                  <c:pt idx="543">
                    <c:v> 06-07-2022</c:v>
                  </c:pt>
                  <c:pt idx="549">
                    <c:v> 18-06-2022</c:v>
                  </c:pt>
                  <c:pt idx="552">
                    <c:v> 18-06-2022</c:v>
                  </c:pt>
                  <c:pt idx="554">
                    <c:v> 18-07-2022</c:v>
                  </c:pt>
                  <c:pt idx="560">
                    <c:v>13-07-2022</c:v>
                  </c:pt>
                  <c:pt idx="561">
                    <c:v> 21-06-2022</c:v>
                  </c:pt>
                  <c:pt idx="565">
                    <c:v> 03-08-2022</c:v>
                  </c:pt>
                  <c:pt idx="567">
                    <c:v> 03-08-2022</c:v>
                  </c:pt>
                  <c:pt idx="570">
                    <c:v>19.02.2025</c:v>
                  </c:pt>
                  <c:pt idx="571">
                    <c:v> 03-08-2022</c:v>
                  </c:pt>
                  <c:pt idx="576">
                    <c:v> 16-07-2022</c:v>
                  </c:pt>
                  <c:pt idx="579">
                    <c:v> 03-08-2022</c:v>
                  </c:pt>
                  <c:pt idx="582">
                    <c:v> 16-07-2022</c:v>
                  </c:pt>
                  <c:pt idx="587">
                    <c:v> 18-07-2022</c:v>
                  </c:pt>
                  <c:pt idx="589">
                    <c:v>5/26/2022</c:v>
                  </c:pt>
                  <c:pt idx="595">
                    <c:v>7/28/2022</c:v>
                  </c:pt>
                  <c:pt idx="600">
                    <c:v>6/18/2022</c:v>
                  </c:pt>
                  <c:pt idx="601">
                    <c:v> 10-05-2022</c:v>
                  </c:pt>
                  <c:pt idx="603">
                    <c:v>6/2/2022</c:v>
                  </c:pt>
                  <c:pt idx="606">
                    <c:v>5/31/2022</c:v>
                  </c:pt>
                  <c:pt idx="611">
                    <c:v>7/12/2022</c:v>
                  </c:pt>
                  <c:pt idx="613">
                    <c:v>7/15/2022</c:v>
                  </c:pt>
                  <c:pt idx="614">
                    <c:v>44735</c:v>
                  </c:pt>
                  <c:pt idx="615">
                    <c:v>5/11/2022</c:v>
                  </c:pt>
                  <c:pt idx="616">
                    <c:v>8/3/2022</c:v>
                  </c:pt>
                  <c:pt idx="617">
                    <c:v>8/2/2022</c:v>
                  </c:pt>
                  <c:pt idx="618">
                    <c:v>7/13/2022</c:v>
                  </c:pt>
                  <c:pt idx="619">
                    <c:v>7/12/2022</c:v>
                  </c:pt>
                  <c:pt idx="622">
                    <c:v>6/23/2022</c:v>
                  </c:pt>
                  <c:pt idx="623">
                    <c:v>6/23/2022</c:v>
                  </c:pt>
                  <c:pt idx="624">
                    <c:v>5/11/2022</c:v>
                  </c:pt>
                  <c:pt idx="630">
                    <c:v>7/29/2022</c:v>
                  </c:pt>
                  <c:pt idx="632">
                    <c:v>7/16/2022</c:v>
                  </c:pt>
                  <c:pt idx="633">
                    <c:v>7/29/2022</c:v>
                  </c:pt>
                  <c:pt idx="638">
                    <c:v>6/24/2022</c:v>
                  </c:pt>
                  <c:pt idx="639">
                    <c:v>8/3/2022</c:v>
                  </c:pt>
                  <c:pt idx="641">
                    <c:v>8/3/2022</c:v>
                  </c:pt>
                  <c:pt idx="643">
                    <c:v>7/21/2022</c:v>
                  </c:pt>
                  <c:pt idx="644">
                    <c:v>8/3/2022</c:v>
                  </c:pt>
                  <c:pt idx="646">
                    <c:v>8/2/2022</c:v>
                  </c:pt>
                  <c:pt idx="649">
                    <c:v>5/7/2022</c:v>
                  </c:pt>
                  <c:pt idx="651">
                    <c:v>8/3/2022</c:v>
                  </c:pt>
                  <c:pt idx="654">
                    <c:v>5/13/2022</c:v>
                  </c:pt>
                  <c:pt idx="655">
                    <c:v>5/7/2022</c:v>
                  </c:pt>
                  <c:pt idx="656">
                    <c:v>5/7/2022</c:v>
                  </c:pt>
                  <c:pt idx="659">
                    <c:v> 21-07-2022</c:v>
                  </c:pt>
                  <c:pt idx="661">
                    <c:v>8/29/2022</c:v>
                  </c:pt>
                  <c:pt idx="663">
                    <c:v>7/5/2022</c:v>
                  </c:pt>
                  <c:pt idx="665">
                    <c:v>7/21/2022</c:v>
                  </c:pt>
                  <c:pt idx="667">
                    <c:v>7/21/2022</c:v>
                  </c:pt>
                  <c:pt idx="668">
                    <c:v>7/5/2022</c:v>
                  </c:pt>
                  <c:pt idx="669">
                    <c:v>7/21/2022</c:v>
                  </c:pt>
                  <c:pt idx="670">
                    <c:v>7/30/2022</c:v>
                  </c:pt>
                  <c:pt idx="677">
                    <c:v>27.07.2022</c:v>
                  </c:pt>
                  <c:pt idx="680">
                    <c:v>21.07.2022</c:v>
                  </c:pt>
                  <c:pt idx="684">
                    <c:v>06.07.2022</c:v>
                  </c:pt>
                  <c:pt idx="686">
                    <c:v>24.08.2022</c:v>
                  </c:pt>
                  <c:pt idx="691">
                    <c:v>21.09.2022</c:v>
                  </c:pt>
                  <c:pt idx="698">
                    <c:v>20.06.2022</c:v>
                  </c:pt>
                  <c:pt idx="701">
                    <c:v>02.08.2022</c:v>
                  </c:pt>
                  <c:pt idx="704">
                    <c:v>15.07.2022</c:v>
                  </c:pt>
                  <c:pt idx="706">
                    <c:v>23.06.2022</c:v>
                  </c:pt>
                  <c:pt idx="709">
                    <c:v>29.07.2022</c:v>
                  </c:pt>
                  <c:pt idx="711">
                    <c:v>20.06.2022</c:v>
                  </c:pt>
                  <c:pt idx="713">
                    <c:v>29.07.2022</c:v>
                  </c:pt>
                  <c:pt idx="716">
                    <c:v>16.07.2022</c:v>
                  </c:pt>
                  <c:pt idx="720">
                    <c:v>21.06.2022</c:v>
                  </c:pt>
                  <c:pt idx="722">
                    <c:v>21.06.2022</c:v>
                  </c:pt>
                  <c:pt idx="727">
                    <c:v>21.06.2022</c:v>
                  </c:pt>
                  <c:pt idx="728">
                    <c:v>16.07.2022</c:v>
                  </c:pt>
                  <c:pt idx="729">
                    <c:v>21.06.2022</c:v>
                  </c:pt>
                  <c:pt idx="731">
                    <c:v>30.07.2022</c:v>
                  </c:pt>
                  <c:pt idx="736">
                    <c:v>11/10/2022</c:v>
                  </c:pt>
                  <c:pt idx="738">
                    <c:v>21.07.2022</c:v>
                  </c:pt>
                  <c:pt idx="740">
                    <c:v>30.07.2022</c:v>
                  </c:pt>
                  <c:pt idx="742">
                    <c:v>25.05.2022</c:v>
                  </c:pt>
                  <c:pt idx="756">
                    <c:v>29.07.2022</c:v>
                  </c:pt>
                  <c:pt idx="761">
                    <c:v>27.05.2022</c:v>
                  </c:pt>
                  <c:pt idx="763">
                    <c:v>22.06.2022</c:v>
                  </c:pt>
                  <c:pt idx="768">
                    <c:v>30.07.2022</c:v>
                  </c:pt>
                  <c:pt idx="772">
                    <c:v>04.08.2022</c:v>
                  </c:pt>
                  <c:pt idx="774">
                    <c:v>30.05.2022</c:v>
                  </c:pt>
                  <c:pt idx="776">
                    <c:v>15.06.2022</c:v>
                  </c:pt>
                  <c:pt idx="777">
                    <c:v>29.07.2022</c:v>
                  </c:pt>
                  <c:pt idx="783">
                    <c:v>30.07.2022</c:v>
                  </c:pt>
                  <c:pt idx="786">
                    <c:v>30.05.2022</c:v>
                  </c:pt>
                  <c:pt idx="790">
                    <c:v>04.08.2022</c:v>
                  </c:pt>
                  <c:pt idx="799">
                    <c:v>10/21/2022</c:v>
                  </c:pt>
                  <c:pt idx="809">
                    <c:v>12/2/2022</c:v>
                  </c:pt>
                  <c:pt idx="812">
                    <c:v>16/9/2022</c:v>
                  </c:pt>
                  <c:pt idx="814">
                    <c:v>11/3/2022</c:v>
                  </c:pt>
                  <c:pt idx="815">
                    <c:v>12/2/2022</c:v>
                  </c:pt>
                  <c:pt idx="817">
                    <c:v>3/24/2023</c:v>
                  </c:pt>
                  <c:pt idx="826">
                    <c:v>8.5.2022</c:v>
                  </c:pt>
                  <c:pt idx="830">
                    <c:v>6.27.2022</c:v>
                  </c:pt>
                  <c:pt idx="833">
                    <c:v>9.2.2022</c:v>
                  </c:pt>
                  <c:pt idx="838">
                    <c:v>30.07.2022</c:v>
                  </c:pt>
                  <c:pt idx="841">
                    <c:v>20.06.2022</c:v>
                  </c:pt>
                  <c:pt idx="844">
                    <c:v>01.07.2022</c:v>
                  </c:pt>
                  <c:pt idx="849">
                    <c:v>13.07.2022</c:v>
                  </c:pt>
                  <c:pt idx="851">
                    <c:v>20.06.2022</c:v>
                  </c:pt>
                  <c:pt idx="853">
                    <c:v>16.07.2022</c:v>
                  </c:pt>
                  <c:pt idx="855">
                    <c:v>20.06.2022</c:v>
                  </c:pt>
                  <c:pt idx="858">
                    <c:v>14.07.2022</c:v>
                  </c:pt>
                  <c:pt idx="859">
                    <c:v>03.06.2022</c:v>
                  </c:pt>
                  <c:pt idx="860">
                    <c:v>2.09.2022</c:v>
                  </c:pt>
                  <c:pt idx="863">
                    <c:v>07.07.2022</c:v>
                  </c:pt>
                  <c:pt idx="867">
                    <c:v>27.06.2022</c:v>
                  </c:pt>
                  <c:pt idx="870">
                    <c:v>01.07.2022</c:v>
                  </c:pt>
                  <c:pt idx="871">
                    <c:v>11/29/2022</c:v>
                  </c:pt>
                  <c:pt idx="877">
                    <c:v>30.07.2022</c:v>
                  </c:pt>
                  <c:pt idx="883">
                    <c:v>11/4/2022</c:v>
                  </c:pt>
                  <c:pt idx="884">
                    <c:v>02.07.2022</c:v>
                  </c:pt>
                  <c:pt idx="893">
                    <c:v>04--07-2022</c:v>
                  </c:pt>
                  <c:pt idx="900">
                    <c:v>04--07-2022</c:v>
                  </c:pt>
                  <c:pt idx="902">
                    <c:v>30.08.2022</c:v>
                  </c:pt>
                  <c:pt idx="905">
                    <c:v>02.08.2022</c:v>
                  </c:pt>
                  <c:pt idx="914">
                    <c:v>23.08.2022</c:v>
                  </c:pt>
                  <c:pt idx="917">
                    <c:v>04--07--2022</c:v>
                  </c:pt>
                  <c:pt idx="920">
                    <c:v>13.03.2023</c:v>
                  </c:pt>
                  <c:pt idx="923">
                    <c:v>27.06.2022</c:v>
                  </c:pt>
                  <c:pt idx="927">
                    <c:v>05.08.2022</c:v>
                  </c:pt>
                  <c:pt idx="933">
                    <c:v>27.06.2022</c:v>
                  </c:pt>
                  <c:pt idx="937">
                    <c:v>30.07.2022</c:v>
                  </c:pt>
                  <c:pt idx="944">
                    <c:v>30.07.2022</c:v>
                  </c:pt>
                  <c:pt idx="949">
                    <c:v>15 .07.2022</c:v>
                  </c:pt>
                  <c:pt idx="953">
                    <c:v>27.06.2022</c:v>
                  </c:pt>
                  <c:pt idx="955">
                    <c:v>8/30/2022</c:v>
                  </c:pt>
                  <c:pt idx="962">
                    <c:v>30.07.2022</c:v>
                  </c:pt>
                  <c:pt idx="968">
                    <c:v>14.07.2022</c:v>
                  </c:pt>
                  <c:pt idx="969">
                    <c:v>14.07.2022</c:v>
                  </c:pt>
                  <c:pt idx="970">
                    <c:v>14.07.2022</c:v>
                  </c:pt>
                  <c:pt idx="973">
                    <c:v>14.07.2022</c:v>
                  </c:pt>
                  <c:pt idx="975">
                    <c:v>14.07.2022</c:v>
                  </c:pt>
                  <c:pt idx="979">
                    <c:v>14.07.2022</c:v>
                  </c:pt>
                  <c:pt idx="984">
                    <c:v>14.07.2022</c:v>
                  </c:pt>
                  <c:pt idx="988">
                    <c:v>24.06.2022</c:v>
                  </c:pt>
                  <c:pt idx="991">
                    <c:v>16.06.2022</c:v>
                  </c:pt>
                </c:lvl>
                <c:lvl>
                  <c:pt idx="2">
                    <c:v>27</c:v>
                  </c:pt>
                  <c:pt idx="3">
                    <c:v>28</c:v>
                  </c:pt>
                  <c:pt idx="6">
                    <c:v>Raichur Division</c:v>
                  </c:pt>
                  <c:pt idx="7">
                    <c:v>29</c:v>
                  </c:pt>
                  <c:pt idx="8">
                    <c:v>30</c:v>
                  </c:pt>
                  <c:pt idx="11">
                    <c:v>31</c:v>
                  </c:pt>
                  <c:pt idx="12">
                    <c:v>32</c:v>
                  </c:pt>
                  <c:pt idx="14">
                    <c:v>33</c:v>
                  </c:pt>
                  <c:pt idx="17">
                    <c:v>34</c:v>
                  </c:pt>
                  <c:pt idx="23">
                    <c:v>Dharwad Cricle</c:v>
                  </c:pt>
                  <c:pt idx="24">
                    <c:v>Dharwad Division</c:v>
                  </c:pt>
                  <c:pt idx="25">
                    <c:v>35</c:v>
                  </c:pt>
                  <c:pt idx="27">
                    <c:v>36</c:v>
                  </c:pt>
                  <c:pt idx="30">
                    <c:v>37</c:v>
                  </c:pt>
                  <c:pt idx="34">
                    <c:v>38</c:v>
                  </c:pt>
                  <c:pt idx="35">
                    <c:v>39</c:v>
                  </c:pt>
                  <c:pt idx="38">
                    <c:v>40</c:v>
                  </c:pt>
                  <c:pt idx="39">
                    <c:v>41</c:v>
                  </c:pt>
                  <c:pt idx="44">
                    <c:v>Gadag Division</c:v>
                  </c:pt>
                  <c:pt idx="45">
                    <c:v>42</c:v>
                  </c:pt>
                  <c:pt idx="48">
                    <c:v>43</c:v>
                  </c:pt>
                  <c:pt idx="50">
                    <c:v>44</c:v>
                  </c:pt>
                  <c:pt idx="57">
                    <c:v>45</c:v>
                  </c:pt>
                  <c:pt idx="60">
                    <c:v>Haveri Division</c:v>
                  </c:pt>
                  <c:pt idx="61">
                    <c:v>46</c:v>
                  </c:pt>
                  <c:pt idx="63">
                    <c:v>47</c:v>
                  </c:pt>
                  <c:pt idx="66">
                    <c:v>48</c:v>
                  </c:pt>
                  <c:pt idx="67">
                    <c:v>49</c:v>
                  </c:pt>
                  <c:pt idx="72">
                    <c:v>50</c:v>
                  </c:pt>
                  <c:pt idx="75">
                    <c:v>51</c:v>
                  </c:pt>
                  <c:pt idx="78">
                    <c:v>52</c:v>
                  </c:pt>
                  <c:pt idx="82">
                    <c:v>Karwar Division</c:v>
                  </c:pt>
                  <c:pt idx="83">
                    <c:v>53</c:v>
                  </c:pt>
                  <c:pt idx="85">
                    <c:v>54</c:v>
                  </c:pt>
                  <c:pt idx="91">
                    <c:v>55</c:v>
                  </c:pt>
                  <c:pt idx="95">
                    <c:v>Sirsi Division</c:v>
                  </c:pt>
                  <c:pt idx="96">
                    <c:v>56</c:v>
                  </c:pt>
                  <c:pt idx="97">
                    <c:v>57</c:v>
                  </c:pt>
                  <c:pt idx="99">
                    <c:v>58</c:v>
                  </c:pt>
                  <c:pt idx="102">
                    <c:v>59</c:v>
                  </c:pt>
                  <c:pt idx="105">
                    <c:v>Belagavi Circle</c:v>
                  </c:pt>
                  <c:pt idx="106">
                    <c:v>Vijayapura Division</c:v>
                  </c:pt>
                  <c:pt idx="107">
                    <c:v>60</c:v>
                  </c:pt>
                  <c:pt idx="109">
                    <c:v>61</c:v>
                  </c:pt>
                  <c:pt idx="110">
                    <c:v>62</c:v>
                  </c:pt>
                  <c:pt idx="111">
                    <c:v>63</c:v>
                  </c:pt>
                  <c:pt idx="112">
                    <c:v>64</c:v>
                  </c:pt>
                  <c:pt idx="113">
                    <c:v>65</c:v>
                  </c:pt>
                  <c:pt idx="114">
                    <c:v>66</c:v>
                  </c:pt>
                  <c:pt idx="115">
                    <c:v>67</c:v>
                  </c:pt>
                  <c:pt idx="117">
                    <c:v>Bagalkot Division</c:v>
                  </c:pt>
                  <c:pt idx="118">
                    <c:v>68</c:v>
                  </c:pt>
                  <c:pt idx="119">
                    <c:v>69</c:v>
                  </c:pt>
                  <c:pt idx="120">
                    <c:v>70</c:v>
                  </c:pt>
                  <c:pt idx="126">
                    <c:v>71</c:v>
                  </c:pt>
                  <c:pt idx="128">
                    <c:v>72</c:v>
                  </c:pt>
                  <c:pt idx="129">
                    <c:v>73</c:v>
                  </c:pt>
                  <c:pt idx="133">
                    <c:v>Belagavi Division</c:v>
                  </c:pt>
                  <c:pt idx="134">
                    <c:v>74</c:v>
                  </c:pt>
                  <c:pt idx="135">
                    <c:v>75</c:v>
                  </c:pt>
                  <c:pt idx="137">
                    <c:v>76</c:v>
                  </c:pt>
                  <c:pt idx="139">
                    <c:v>77</c:v>
                  </c:pt>
                  <c:pt idx="140">
                    <c:v>78</c:v>
                  </c:pt>
                  <c:pt idx="142">
                    <c:v>79</c:v>
                  </c:pt>
                  <c:pt idx="145">
                    <c:v>80</c:v>
                  </c:pt>
                  <c:pt idx="147">
                    <c:v>81</c:v>
                  </c:pt>
                  <c:pt idx="149">
                    <c:v>Chikkodi Division</c:v>
                  </c:pt>
                  <c:pt idx="150">
                    <c:v>82</c:v>
                  </c:pt>
                  <c:pt idx="151">
                    <c:v>83</c:v>
                  </c:pt>
                  <c:pt idx="152">
                    <c:v>84</c:v>
                  </c:pt>
                  <c:pt idx="155">
                    <c:v>85</c:v>
                  </c:pt>
                  <c:pt idx="157">
                    <c:v>86</c:v>
                  </c:pt>
                  <c:pt idx="159">
                    <c:v>87</c:v>
                  </c:pt>
                  <c:pt idx="161">
                    <c:v>88</c:v>
                  </c:pt>
                  <c:pt idx="163">
                    <c:v>89</c:v>
                  </c:pt>
                  <c:pt idx="164">
                    <c:v>90</c:v>
                  </c:pt>
                  <c:pt idx="165">
                    <c:v>91</c:v>
                  </c:pt>
                  <c:pt idx="166">
                    <c:v>92</c:v>
                  </c:pt>
                  <c:pt idx="171">
                    <c:v>Shivamogga Circle</c:v>
                  </c:pt>
                  <c:pt idx="172">
                    <c:v>Davanagere Division</c:v>
                  </c:pt>
                  <c:pt idx="173">
                    <c:v>93</c:v>
                  </c:pt>
                  <c:pt idx="176">
                    <c:v>94</c:v>
                  </c:pt>
                  <c:pt idx="180">
                    <c:v>95</c:v>
                  </c:pt>
                  <c:pt idx="182">
                    <c:v>96</c:v>
                  </c:pt>
                  <c:pt idx="187">
                    <c:v>97</c:v>
                  </c:pt>
                  <c:pt idx="193">
                    <c:v>Chitradurga Division</c:v>
                  </c:pt>
                  <c:pt idx="194">
                    <c:v>98</c:v>
                  </c:pt>
                  <c:pt idx="197">
                    <c:v>99</c:v>
                  </c:pt>
                  <c:pt idx="200">
                    <c:v>100</c:v>
                  </c:pt>
                  <c:pt idx="202">
                    <c:v>101</c:v>
                  </c:pt>
                  <c:pt idx="205">
                    <c:v>102</c:v>
                  </c:pt>
                  <c:pt idx="207">
                    <c:v>103</c:v>
                  </c:pt>
                  <c:pt idx="209">
                    <c:v>104</c:v>
                  </c:pt>
                  <c:pt idx="211">
                    <c:v>Shivamogga Special Division</c:v>
                  </c:pt>
                  <c:pt idx="212">
                    <c:v>105</c:v>
                  </c:pt>
                  <c:pt idx="216">
                    <c:v>106</c:v>
                  </c:pt>
                  <c:pt idx="218">
                    <c:v>107</c:v>
                  </c:pt>
                  <c:pt idx="222">
                    <c:v>Shivamogga Division</c:v>
                  </c:pt>
                  <c:pt idx="223">
                    <c:v>108</c:v>
                  </c:pt>
                  <c:pt idx="224">
                    <c:v>109</c:v>
                  </c:pt>
                  <c:pt idx="225">
                    <c:v>110</c:v>
                  </c:pt>
                  <c:pt idx="227">
                    <c:v>111</c:v>
                  </c:pt>
                  <c:pt idx="231">
                    <c:v>Chikkamangalore Division</c:v>
                  </c:pt>
                  <c:pt idx="232">
                    <c:v>112</c:v>
                  </c:pt>
                  <c:pt idx="234">
                    <c:v>113</c:v>
                  </c:pt>
                  <c:pt idx="236">
                    <c:v>114</c:v>
                  </c:pt>
                  <c:pt idx="238">
                    <c:v>115</c:v>
                  </c:pt>
                  <c:pt idx="250">
                    <c:v>Mangalore Circle </c:v>
                  </c:pt>
                  <c:pt idx="251">
                    <c:v>Udupi Division</c:v>
                  </c:pt>
                  <c:pt idx="252">
                    <c:v>116</c:v>
                  </c:pt>
                  <c:pt idx="257">
                    <c:v>117</c:v>
                  </c:pt>
                  <c:pt idx="259">
                    <c:v>118</c:v>
                  </c:pt>
                  <c:pt idx="264">
                    <c:v>119</c:v>
                  </c:pt>
                  <c:pt idx="267">
                    <c:v>Mangalore Division </c:v>
                  </c:pt>
                  <c:pt idx="268">
                    <c:v>120</c:v>
                  </c:pt>
                  <c:pt idx="270">
                    <c:v>121</c:v>
                  </c:pt>
                  <c:pt idx="272">
                    <c:v>122</c:v>
                  </c:pt>
                  <c:pt idx="273">
                    <c:v>123</c:v>
                  </c:pt>
                  <c:pt idx="279">
                    <c:v>124</c:v>
                  </c:pt>
                  <c:pt idx="282">
                    <c:v>125</c:v>
                  </c:pt>
                  <c:pt idx="286">
                    <c:v>126</c:v>
                  </c:pt>
                  <c:pt idx="293">
                    <c:v>Bangalore Circle</c:v>
                  </c:pt>
                  <c:pt idx="294">
                    <c:v>Bangalore Rural Division</c:v>
                  </c:pt>
                  <c:pt idx="295">
                    <c:v>127</c:v>
                  </c:pt>
                  <c:pt idx="305">
                    <c:v>128</c:v>
                  </c:pt>
                  <c:pt idx="308">
                    <c:v>129</c:v>
                  </c:pt>
                  <c:pt idx="310">
                    <c:v>130</c:v>
                  </c:pt>
                  <c:pt idx="311">
                    <c:v>131</c:v>
                  </c:pt>
                  <c:pt idx="313">
                    <c:v>132</c:v>
                  </c:pt>
                  <c:pt idx="321">
                    <c:v>Ramanagara Special Division </c:v>
                  </c:pt>
                  <c:pt idx="322">
                    <c:v>133</c:v>
                  </c:pt>
                  <c:pt idx="326">
                    <c:v>134</c:v>
                  </c:pt>
                  <c:pt idx="328">
                    <c:v>Ramanagara  Division</c:v>
                  </c:pt>
                  <c:pt idx="329">
                    <c:v>135</c:v>
                  </c:pt>
                  <c:pt idx="333">
                    <c:v>Tumkur Division</c:v>
                  </c:pt>
                  <c:pt idx="334">
                    <c:v>136</c:v>
                  </c:pt>
                  <c:pt idx="337">
                    <c:v>137</c:v>
                  </c:pt>
                  <c:pt idx="340">
                    <c:v>138</c:v>
                  </c:pt>
                  <c:pt idx="345">
                    <c:v>139</c:v>
                  </c:pt>
                  <c:pt idx="347">
                    <c:v>140</c:v>
                  </c:pt>
                  <c:pt idx="349">
                    <c:v>141</c:v>
                  </c:pt>
                  <c:pt idx="351">
                    <c:v>142</c:v>
                  </c:pt>
                  <c:pt idx="353">
                    <c:v>Madhugiri Division</c:v>
                  </c:pt>
                  <c:pt idx="354">
                    <c:v>143</c:v>
                  </c:pt>
                  <c:pt idx="355">
                    <c:v>144</c:v>
                  </c:pt>
                  <c:pt idx="356">
                    <c:v>145</c:v>
                  </c:pt>
                  <c:pt idx="359">
                    <c:v>146</c:v>
                  </c:pt>
                  <c:pt idx="362">
                    <c:v>Chikballapura Division</c:v>
                  </c:pt>
                  <c:pt idx="363">
                    <c:v>147</c:v>
                  </c:pt>
                  <c:pt idx="366">
                    <c:v>148</c:v>
                  </c:pt>
                  <c:pt idx="367">
                    <c:v>149</c:v>
                  </c:pt>
                  <c:pt idx="372">
                    <c:v>Kolar Division</c:v>
                  </c:pt>
                  <c:pt idx="373">
                    <c:v>150</c:v>
                  </c:pt>
                  <c:pt idx="379">
                    <c:v>151</c:v>
                  </c:pt>
                  <c:pt idx="380">
                    <c:v>152</c:v>
                  </c:pt>
                  <c:pt idx="387">
                    <c:v>Mysore Circle</c:v>
                  </c:pt>
                  <c:pt idx="388">
                    <c:v>Mandya Division</c:v>
                  </c:pt>
                  <c:pt idx="389">
                    <c:v>153</c:v>
                  </c:pt>
                  <c:pt idx="396">
                    <c:v>154</c:v>
                  </c:pt>
                  <c:pt idx="398">
                    <c:v>155</c:v>
                  </c:pt>
                  <c:pt idx="401">
                    <c:v>156</c:v>
                  </c:pt>
                  <c:pt idx="410">
                    <c:v>157</c:v>
                  </c:pt>
                  <c:pt idx="413">
                    <c:v>158</c:v>
                  </c:pt>
                  <c:pt idx="416">
                    <c:v>159</c:v>
                  </c:pt>
                  <c:pt idx="418">
                    <c:v>Mysore Division</c:v>
                  </c:pt>
                  <c:pt idx="419">
                    <c:v>160</c:v>
                  </c:pt>
                  <c:pt idx="423">
                    <c:v>161</c:v>
                  </c:pt>
                  <c:pt idx="429">
                    <c:v>162</c:v>
                  </c:pt>
                  <c:pt idx="432">
                    <c:v>Hunsur Division</c:v>
                  </c:pt>
                  <c:pt idx="433">
                    <c:v>163</c:v>
                  </c:pt>
                  <c:pt idx="440">
                    <c:v>164</c:v>
                  </c:pt>
                  <c:pt idx="444">
                    <c:v>Chamarajanagar Division</c:v>
                  </c:pt>
                  <c:pt idx="445">
                    <c:v>165</c:v>
                  </c:pt>
                  <c:pt idx="449">
                    <c:v>166</c:v>
                  </c:pt>
                  <c:pt idx="451">
                    <c:v>167</c:v>
                  </c:pt>
                  <c:pt idx="458">
                    <c:v>168</c:v>
                  </c:pt>
                  <c:pt idx="462">
                    <c:v>Hassan Circle</c:v>
                  </c:pt>
                  <c:pt idx="463">
                    <c:v>Hassan Division</c:v>
                  </c:pt>
                  <c:pt idx="464">
                    <c:v>169</c:v>
                  </c:pt>
                  <c:pt idx="465">
                    <c:v>170</c:v>
                  </c:pt>
                  <c:pt idx="466">
                    <c:v>171</c:v>
                  </c:pt>
                  <c:pt idx="469">
                    <c:v>172</c:v>
                  </c:pt>
                  <c:pt idx="471">
                    <c:v>173</c:v>
                  </c:pt>
                  <c:pt idx="475">
                    <c:v>174</c:v>
                  </c:pt>
                  <c:pt idx="480">
                    <c:v>175</c:v>
                  </c:pt>
                  <c:pt idx="483">
                    <c:v>Kodagu Division </c:v>
                  </c:pt>
                  <c:pt idx="484">
                    <c:v>176</c:v>
                  </c:pt>
                  <c:pt idx="486">
                    <c:v>177</c:v>
                  </c:pt>
                  <c:pt idx="487">
                    <c:v>178</c:v>
                  </c:pt>
                  <c:pt idx="506">
                    <c:v>Sri. G Srinivas Rao ( Karunamaya Construction Company),Koppala </c:v>
                  </c:pt>
                  <c:pt idx="507">
                    <c:v>Sri. Dodda Basana Gouda 
( Doddabasanagouda &amp; Company) Raichur </c:v>
                  </c:pt>
                  <c:pt idx="511">
                    <c:v>Sri. Mallikarjuna H Ammapur, Lingasuguru </c:v>
                  </c:pt>
                  <c:pt idx="512">
                    <c:v>Sri. Amaravaram Channa reddy ( ACR Projects), Bangalore </c:v>
                  </c:pt>
                  <c:pt idx="515">
                    <c:v>Sri. Karabasappa Gouda S Patil, Vijayapur</c:v>
                  </c:pt>
                  <c:pt idx="516">
                    <c:v>Sri. M Eranna (M/s MECO Construction &amp; Infra Tech Pvt Ltd), Manvi </c:v>
                  </c:pt>
                  <c:pt idx="518">
                    <c:v>Sri. Venkatesh Yadav, Manvi</c:v>
                  </c:pt>
                  <c:pt idx="521">
                    <c:v>Sri. M Eranna (M/s MECO Construction &amp; Infra Tech Pvt Ltd), Manvi </c:v>
                  </c:pt>
                  <c:pt idx="529">
                    <c:v>Sri.  Mallikarjun Siddaramappa Patil </c:v>
                  </c:pt>
                  <c:pt idx="531">
                    <c:v>Sri. Mallikarjun B Kallur (M B Kallur Infrastructure Company) </c:v>
                  </c:pt>
                  <c:pt idx="534">
                    <c:v>Sri.Chandrashekhar Appasaheb Biradar </c:v>
                  </c:pt>
                  <c:pt idx="538">
                    <c:v>Sri Chandrashekhar Appasaheb Biradar </c:v>
                  </c:pt>
                  <c:pt idx="539">
                    <c:v>Sri. Bhimshi Siddappa Biradar (B S Biradar)</c:v>
                  </c:pt>
                  <c:pt idx="542">
                    <c:v>M/s M B Kallur Infrastructure Company </c:v>
                  </c:pt>
                  <c:pt idx="543">
                    <c:v>Sri. Beeranna Subray Gaonkar (BSG Infrastructure) </c:v>
                  </c:pt>
                  <c:pt idx="549">
                    <c:v>Sri K.V Hanchinal, Mundargi </c:v>
                  </c:pt>
                  <c:pt idx="552">
                    <c:v>Sri K.V Hanchinal, Mundargi </c:v>
                  </c:pt>
                  <c:pt idx="554">
                    <c:v>Sri. Basavaraj V Bingi</c:v>
                  </c:pt>
                  <c:pt idx="560">
                    <c:v>Sri Ibrahim Sheriff</c:v>
                  </c:pt>
                  <c:pt idx="561">
                    <c:v> Sri. H. P. Madhukar &amp; Company, Hubli</c:v>
                  </c:pt>
                  <c:pt idx="565">
                    <c:v>Sri S B Dundigoudar (Bannur Infrastructures Private Limited) </c:v>
                  </c:pt>
                  <c:pt idx="567">
                    <c:v>Sri S B Dundigoudar (Bannur Infrastructures Private Limited) </c:v>
                  </c:pt>
                  <c:pt idx="570">
                    <c:v>Sri  F B Patil</c:v>
                  </c:pt>
                  <c:pt idx="571">
                    <c:v>M/s JYOTI (Deveeka Constructions), </c:v>
                  </c:pt>
                  <c:pt idx="576">
                    <c:v>Sri. Sachin Kollur (M/s Kollur Gurunath Construction Infra Private Limited), </c:v>
                  </c:pt>
                  <c:pt idx="579">
                    <c:v>Sri. Santosh Veerayya Hiremath </c:v>
                  </c:pt>
                  <c:pt idx="582">
                    <c:v>Sri  Shanmukappa R Ballary </c:v>
                  </c:pt>
                  <c:pt idx="587">
                    <c:v>Sri Babu Sannakusa Moger (B.S.M Construction Company</c:v>
                  </c:pt>
                  <c:pt idx="589">
                    <c:v> Sri Shivakanth Mahajan (Mahajan Biz Ventures Pvt Ltd)</c:v>
                  </c:pt>
                  <c:pt idx="595">
                    <c:v> Sri Ramesh Sannppa Naik (R.S Nayak &amp; Co.,)</c:v>
                  </c:pt>
                  <c:pt idx="600">
                    <c:v>Rudrayya G Belurmatt</c:v>
                  </c:pt>
                  <c:pt idx="601">
                    <c:v>Sri. Neelkanth Ramachandra Nayak (N R Nayak And Co) </c:v>
                  </c:pt>
                  <c:pt idx="603">
                    <c:v>Sri  Shanmukappa R Ballary </c:v>
                  </c:pt>
                  <c:pt idx="606">
                    <c:v>Sri  Shivakumar Policepatil (M/s S.S Policepatil Company) </c:v>
                  </c:pt>
                  <c:pt idx="611">
                    <c:v>Sri  Siddanagouda H Patil</c:v>
                  </c:pt>
                  <c:pt idx="613">
                    <c:v>Sri Ramesh  Sharanappa  Koulagi </c:v>
                  </c:pt>
                  <c:pt idx="614">
                    <c:v>Sri Bhimshi Siddappa Biradar (M/s B S Biradar) </c:v>
                  </c:pt>
                  <c:pt idx="615">
                    <c:v>Sri Siddanagoud H Patil </c:v>
                  </c:pt>
                  <c:pt idx="616">
                    <c:v>Sri Hanamanth Rayappa Chinchali </c:v>
                  </c:pt>
                  <c:pt idx="617">
                    <c:v>Sri Babasaheb Bapusaheb Gunjate, Maharshtra </c:v>
                  </c:pt>
                  <c:pt idx="618">
                    <c:v>Sri Sunil M Ullagaddi         </c:v>
                  </c:pt>
                  <c:pt idx="619">
                    <c:v>Sri Suresh S Kanamuchanal, </c:v>
                  </c:pt>
                  <c:pt idx="622">
                    <c:v>B N Naganagoudar Contractors 
</c:v>
                  </c:pt>
                  <c:pt idx="623">
                    <c:v>Sri  Earanna Mamadapur </c:v>
                  </c:pt>
                  <c:pt idx="624">
                    <c:v>B N Naganagoudar Contractors </c:v>
                  </c:pt>
                  <c:pt idx="630">
                    <c:v>Sri Appanna Rangappa Roogi (A R Roogi And Co) </c:v>
                  </c:pt>
                  <c:pt idx="632">
                    <c:v>Sri  Jayasheel N  Shetty </c:v>
                  </c:pt>
                  <c:pt idx="633">
                    <c:v>Sri Kashinath N Kankale (Kankale Constructions Private Limited) </c:v>
                  </c:pt>
                  <c:pt idx="638">
                    <c:v>Sri Manjunath B Garag, </c:v>
                  </c:pt>
                  <c:pt idx="639">
                    <c:v>M/s KKB Engineer Construction Private Limited </c:v>
                  </c:pt>
                  <c:pt idx="641">
                    <c:v>Sri Jayadev Parugouda Biradar </c:v>
                  </c:pt>
                  <c:pt idx="643">
                    <c:v>Sri B.K Matagar, Belagavi </c:v>
                  </c:pt>
                  <c:pt idx="644">
                    <c:v>Sri Prashanth Kagal, Belagavi </c:v>
                  </c:pt>
                  <c:pt idx="646">
                    <c:v>Sri  Mallanagowda H Patil, Belagavi </c:v>
                  </c:pt>
                  <c:pt idx="649">
                    <c:v>Sri Govindan S Y (Y Shivanna And Brothers) </c:v>
                  </c:pt>
                  <c:pt idx="651">
                    <c:v>Sri Balkrishna G Godse, Belagavi </c:v>
                  </c:pt>
                  <c:pt idx="654">
                    <c:v>Sri Sadashiv S Bennalli, </c:v>
                  </c:pt>
                  <c:pt idx="655">
                    <c:v>Sri  Prakash B Wantamutte, </c:v>
                  </c:pt>
                  <c:pt idx="656">
                    <c:v>Sri  Prakash B Wantamutte, </c:v>
                  </c:pt>
                  <c:pt idx="659">
                    <c:v>Sri B.K Matagar, Belagavi </c:v>
                  </c:pt>
                  <c:pt idx="661">
                    <c:v>Sri B B Dasanavar, 
Gokak 
</c:v>
                  </c:pt>
                  <c:pt idx="663">
                    <c:v>Sri Jayasheel N  Shetty, Gokak </c:v>
                  </c:pt>
                  <c:pt idx="665">
                    <c:v>M/s Tarade Brothers Constructions Pvt Ltd., </c:v>
                  </c:pt>
                  <c:pt idx="667">
                    <c:v>M/s Sahyadri Construction Co., Sangli, Maharshtra  </c:v>
                  </c:pt>
                  <c:pt idx="668">
                    <c:v>Sri  S C Chikaraddi, Vijayapura </c:v>
                  </c:pt>
                  <c:pt idx="669">
                    <c:v>Sri Mainuddin Mulla (S A Mulla)  </c:v>
                  </c:pt>
                  <c:pt idx="670">
                    <c:v>M/s DEV  Structural India Pvt Ltd, Belagavi </c:v>
                  </c:pt>
                  <c:pt idx="677">
                    <c:v>Sri   Paramesh Ramappa, Davanagere </c:v>
                  </c:pt>
                  <c:pt idx="680">
                    <c:v>M/s Udayshivakumar Infra Private Limited, Davanagere  </c:v>
                  </c:pt>
                  <c:pt idx="684">
                    <c:v>M/s Udayshivakumar Infra Private Limited, Davanagere  </c:v>
                  </c:pt>
                  <c:pt idx="686">
                    <c:v>M/s S Narayana Reddy, Channarayapattana </c:v>
                  </c:pt>
                  <c:pt idx="691">
                    <c:v>M/s Bale Constructions, Deodurga, Raichur </c:v>
                  </c:pt>
                  <c:pt idx="698">
                    <c:v>M/s Balajikrupa Projects Private Limited, Bangalore  </c:v>
                  </c:pt>
                  <c:pt idx="701">
                    <c:v>Sri Rajasekharappa T, Chitradurga </c:v>
                  </c:pt>
                  <c:pt idx="704">
                    <c:v>Sri  C Halappa, Chowlahiriyuru, Kadur tq, Chikkamagaluru </c:v>
                  </c:pt>
                  <c:pt idx="706">
                    <c:v>Sri  H Narayanappa, Tumkur   </c:v>
                  </c:pt>
                  <c:pt idx="709">
                    <c:v>Sri Anwar Basha.K, Chitradurga </c:v>
                  </c:pt>
                  <c:pt idx="711">
                    <c:v>M/s Balajikrupa Projects Private Limited, Bangalore  </c:v>
                  </c:pt>
                  <c:pt idx="713">
                    <c:v>M/s  Subba Reddy &amp; son’s  Construction Private Limited </c:v>
                  </c:pt>
                  <c:pt idx="716">
                    <c:v>Sri Sharanappa Sangappa Alur (M/s S S Alur Construction Company), Vijayapura </c:v>
                  </c:pt>
                  <c:pt idx="720">
                    <c:v>Sri  Ibrahim Sharief, Thirthahalli </c:v>
                  </c:pt>
                  <c:pt idx="722">
                    <c:v>Sri Abdul Kalam Azad, Thirthahalli  </c:v>
                  </c:pt>
                  <c:pt idx="727">
                    <c:v>Sri Dayananda Shetty (M/s Manjushri construction Company), Kundapura </c:v>
                  </c:pt>
                  <c:pt idx="728">
                    <c:v>Sri  Vivekanand Karikal (V P Karikal)  </c:v>
                  </c:pt>
                  <c:pt idx="729">
                    <c:v>Sri   Dayananda Shetty (M/s Manjushri construction Company), Kundapura </c:v>
                  </c:pt>
                  <c:pt idx="731">
                    <c:v>Sri    B. Ramakrishna Sheregar (G D Thimmappa Sheregar), Udupi</c:v>
                  </c:pt>
                  <c:pt idx="736">
                    <c:v>M/s SLV Earth Movers Pvt Ltd</c:v>
                  </c:pt>
                  <c:pt idx="738">
                    <c:v>Sri    B.  M R Rushyashringa Hegde, Chikkamangalore</c:v>
                  </c:pt>
                  <c:pt idx="740">
                    <c:v>Sri Sudharshan H B (M/s Conc Shade Constructions Pvt Ltd) </c:v>
                  </c:pt>
                  <c:pt idx="742">
                    <c:v>Sri    C Halappa, Chikkamagaluru  </c:v>
                  </c:pt>
                  <c:pt idx="752">
                    <c:v> </c:v>
                  </c:pt>
                  <c:pt idx="756">
                    <c:v>Sri Jeevan Shetty, Udupi</c:v>
                  </c:pt>
                  <c:pt idx="761">
                    <c:v>Sri Udaya Shetty,
M/s USK Construction Company DP, Udupi,
Ph No: 9480345814</c:v>
                  </c:pt>
                  <c:pt idx="763">
                    <c:v>Sri Uppinakudru Rajesh Karanth, Kundapura</c:v>
                  </c:pt>
                  <c:pt idx="768">
                    <c:v>Sri B.Ramakrishna Sheregar,
M/s G.D. Thimmappa Sheregar, Udupi</c:v>
                  </c:pt>
                  <c:pt idx="772">
                    <c:v>Pavithra Engineering and Constructions, Mangalore</c:v>
                  </c:pt>
                  <c:pt idx="774">
                    <c:v>Sri Udaya Shetty,
M/s USK Construction Company DP, Udupi
Ph No: 9480345814</c:v>
                  </c:pt>
                  <c:pt idx="776">
                    <c:v>Sri Mohammed Rafi K M, Mangalore</c:v>
                  </c:pt>
                  <c:pt idx="777">
                    <c:v>Sri Kishore Kumar, 
Brahma lingeshwara constructions, Kapu</c:v>
                  </c:pt>
                  <c:pt idx="783">
                    <c:v>Sri Dayananda Shetty, 
M/s Manjushri Construction Co., Udupi</c:v>
                  </c:pt>
                  <c:pt idx="786">
                    <c:v>Sri Udaya Shetty,
M/s USK Construction Company DP, Udupi
Ph No: 9480345814</c:v>
                  </c:pt>
                  <c:pt idx="790">
                    <c:v>Sri Jagdeep D Suvarna,Kumta</c:v>
                  </c:pt>
                  <c:pt idx="799">
                    <c:v>RAMESH THAMMANNAGOWDA( GANAPATHI STONE CRUSHERS PVT LTD</c:v>
                  </c:pt>
                  <c:pt idx="809">
                    <c:v>GOVINDALLI HUCHEGOWDA NAGARAJU ( G.H NAGARAJU )</c:v>
                  </c:pt>
                  <c:pt idx="812">
                    <c:v>M S VENKATESH( M S V Construtions Company )</c:v>
                  </c:pt>
                  <c:pt idx="814">
                    <c:v>Sri C R Girish (Ram And Company), Bangalore </c:v>
                  </c:pt>
                  <c:pt idx="815">
                    <c:v>Govindalli Huchegowda Nagaraju (G.H Nagaraju)</c:v>
                  </c:pt>
                  <c:pt idx="817">
                    <c:v>M/s Munikrishnappa</c:v>
                  </c:pt>
                  <c:pt idx="826">
                    <c:v>GOVINDALLI HUCHEGOWDA NAGARAJU ( G.H NAGARAJU )</c:v>
                  </c:pt>
                  <c:pt idx="830">
                    <c:v>M/s Sri Chowdeshwari Concrete India Private Limited      Kudulur Prasad Dinesh kumar</c:v>
                  </c:pt>
                  <c:pt idx="833">
                    <c:v>.KADAIAH PRAKASH (KPJ CONSTRUCTIONS PRIVATE LIMITED  )</c:v>
                  </c:pt>
                  <c:pt idx="838">
                    <c:v>Sri Rakshith Kempeere Gowda
K Gowda &amp; Company, Bangalore</c:v>
                  </c:pt>
                  <c:pt idx="841">
                    <c:v>Sri Somashekara S N
(M/s Athreya Construction), Bangalore</c:v>
                  </c:pt>
                  <c:pt idx="844">
                    <c:v>Sri Suresh S Kanaji, Bangalore</c:v>
                  </c:pt>
                  <c:pt idx="849">
                    <c:v>Sri N G Ramalingegowda,
(N G R Constructions),Tumkur</c:v>
                  </c:pt>
                  <c:pt idx="851">
                    <c:v>Sri Rame Gowda H N, Hassan</c:v>
                  </c:pt>
                  <c:pt idx="853">
                    <c:v>Sri  B M Rangegowda
M/s BMRG Projects (India) Private Ltd., Channarayapatna.</c:v>
                  </c:pt>
                  <c:pt idx="855">
                    <c:v>Sri Raghupathy Pandeti
(M/s FUTURO INFRA LLP), Bangalore</c:v>
                  </c:pt>
                  <c:pt idx="858">
                    <c:v>Sri Sachin Kollur (M/s Kollur Gurunath Construction Infra Private Limited), Bidar</c:v>
                  </c:pt>
                  <c:pt idx="859">
                    <c:v>Sri C R Girish (Ram And Company), Bangalore </c:v>
                  </c:pt>
                  <c:pt idx="860">
                    <c:v>Sri C R Girish (Ram And Company), Bangalore </c:v>
                  </c:pt>
                  <c:pt idx="863">
                    <c:v>Sri B B Umesha, Bangalore </c:v>
                  </c:pt>
                  <c:pt idx="867">
                    <c:v>Sri C.R Girish
Ram &amp; Company Engineers and Contractors, Bangalore</c:v>
                  </c:pt>
                  <c:pt idx="870">
                    <c:v>Sri Jayaprakash,
(Jayaprakash Engineers And Contractors),Bangalore</c:v>
                  </c:pt>
                  <c:pt idx="871">
                    <c:v>Sri Jayaprakash,
(Jayaprakash Engineers And Contractors),Bangalore</c:v>
                  </c:pt>
                  <c:pt idx="877">
                    <c:v>Sri Amaravaram Channa Reddy (ACR projects), Bangalore </c:v>
                  </c:pt>
                  <c:pt idx="883">
                    <c:v>Sri C Narayanaswamy (CNS Constructions), Kolar</c:v>
                  </c:pt>
                  <c:pt idx="884">
                    <c:v>Sri  B Bhaskar Naidu (Seethal Constructions), Bangalore</c:v>
                  </c:pt>
                  <c:pt idx="893">
                    <c:v>Sri Kari Gowda C (M/s C.K.G Constructions Pvt Ltd.)Mysore</c:v>
                  </c:pt>
                  <c:pt idx="900">
                    <c:v>Sri Kari Gowda C (M/s C.K.G Constructions Pvt Ltd.)Mysore</c:v>
                  </c:pt>
                  <c:pt idx="902">
                    <c:v>Sri K R Manjunatha (KRM Constructions) Mysore</c:v>
                  </c:pt>
                  <c:pt idx="905">
                    <c:v>Sri K R Manjunatha (KRM Constructions) Mysore</c:v>
                  </c:pt>
                  <c:pt idx="914">
                    <c:v>C Ashoka (STG INFRASYS PRIVATE LIMITED), Mandya</c:v>
                  </c:pt>
                  <c:pt idx="917">
                    <c:v>Sri Chikkaboregowda Karigowda (CKG Constructions Private Limited), Mysore</c:v>
                  </c:pt>
                  <c:pt idx="920">
                    <c:v>Sri R.P. Revanna, K.R Pete</c:v>
                  </c:pt>
                  <c:pt idx="923">
                    <c:v>Sri    Govinde Gowda (Govinde Gowda AND Sons)  Mysore</c:v>
                  </c:pt>
                  <c:pt idx="927">
                    <c:v>Sri Aravindkumar (Aravindakumar P B), Mandya</c:v>
                  </c:pt>
                  <c:pt idx="933">
                    <c:v>Sri Chikkaboregowda Karigowda (CKG Constructions Private Limited), Mysore</c:v>
                  </c:pt>
                  <c:pt idx="937">
                    <c:v>Sri V T Dinesh Kumar, Kodagu</c:v>
                  </c:pt>
                  <c:pt idx="944">
                    <c:v>Sri K .R Santhosh, Mysore</c:v>
                  </c:pt>
                  <c:pt idx="949">
                    <c:v>Sri Budanoor Thammaiah Sidappa 
( M/s B T SIDDAPPA AND CO )  
Mandya</c:v>
                  </c:pt>
                  <c:pt idx="953">
                    <c:v>Sri Chandrashekar, 
(M/s KRCM Buildcon Private Limited)
Chamarajnagar</c:v>
                  </c:pt>
                  <c:pt idx="955">
                    <c:v>Sri Nayan Reddy</c:v>
                  </c:pt>
                  <c:pt idx="962">
                    <c:v>Sri K .R Santhosh Mysore</c:v>
                  </c:pt>
                  <c:pt idx="968">
                    <c:v>Sri Ramesh Kumar Kothari, Hassan</c:v>
                  </c:pt>
                  <c:pt idx="969">
                    <c:v>Sri K.S. Ashwathnarayan Gowda, (M/s YNG Construction India Private Limited) Hassan</c:v>
                  </c:pt>
                  <c:pt idx="970">
                    <c:v>Sri K.S. Ashwathnarayan Gowda, (M/s YNG Construction India Private Limited) Hassan</c:v>
                  </c:pt>
                  <c:pt idx="973">
                    <c:v>Sri Ramegowda H.N, Channarayapatna</c:v>
                  </c:pt>
                  <c:pt idx="975">
                    <c:v>Sri P.R Thimmegowda, Channarayapatna </c:v>
                  </c:pt>
                  <c:pt idx="979">
                    <c:v>Sri K.S. Ashwathnarayan Gowda, (M/s YNG Construction India Private Limited) Hassan</c:v>
                  </c:pt>
                  <c:pt idx="984">
                    <c:v>Sri  Rajesab Imamasab Banagar, Haveri</c:v>
                  </c:pt>
                  <c:pt idx="988">
                    <c:v>Sri Manuganahalli Shivanna Revanna,
Annapoorneshwari Construciton, Mysore</c:v>
                  </c:pt>
                  <c:pt idx="990">
                    <c:v>Sri   Nagaraj M T, Arakalagud, Hassan </c:v>
                  </c:pt>
                  <c:pt idx="991">
                    <c:v>Sri    Purushotham Rai, Somwaarpete, Kodagu </c:v>
                  </c:pt>
                  <c:pt idx="1000">
                    <c:v>5124.97</c:v>
                  </c:pt>
                  <c:pt idx="1002">
                    <c:v>50.54049</c:v>
                  </c:pt>
                  <c:pt idx="1003">
                    <c:v>400372.91</c:v>
                  </c:pt>
                </c:lvl>
                <c:lvl>
                  <c:pt idx="506">
                    <c:v>2998.31</c:v>
                  </c:pt>
                  <c:pt idx="507">
                    <c:v>3098.60</c:v>
                  </c:pt>
                  <c:pt idx="508">
                    <c:v>0.00</c:v>
                  </c:pt>
                  <c:pt idx="509">
                    <c:v>12113.96</c:v>
                  </c:pt>
                  <c:pt idx="511">
                    <c:v>1404.03</c:v>
                  </c:pt>
                  <c:pt idx="512">
                    <c:v>2292.90</c:v>
                  </c:pt>
                  <c:pt idx="515">
                    <c:v>1575.93</c:v>
                  </c:pt>
                  <c:pt idx="516">
                    <c:v>3094.03</c:v>
                  </c:pt>
                  <c:pt idx="518">
                    <c:v>889.73</c:v>
                  </c:pt>
                  <c:pt idx="521">
                    <c:v>2940.21</c:v>
                  </c:pt>
                  <c:pt idx="525">
                    <c:v>12196.83</c:v>
                  </c:pt>
                  <c:pt idx="526">
                    <c:v>41028.78</c:v>
                  </c:pt>
                  <c:pt idx="529">
                    <c:v>3067.69</c:v>
                  </c:pt>
                  <c:pt idx="531">
                    <c:v>3056.79</c:v>
                  </c:pt>
                  <c:pt idx="534">
                    <c:v>3208.93</c:v>
                  </c:pt>
                  <c:pt idx="538">
                    <c:v>1316.48</c:v>
                  </c:pt>
                  <c:pt idx="539">
                    <c:v>2050.62</c:v>
                  </c:pt>
                  <c:pt idx="542">
                    <c:v>3044.84</c:v>
                  </c:pt>
                  <c:pt idx="543">
                    <c:v>2893.82</c:v>
                  </c:pt>
                  <c:pt idx="547">
                    <c:v>18639.17</c:v>
                  </c:pt>
                  <c:pt idx="549">
                    <c:v>2889.14</c:v>
                  </c:pt>
                  <c:pt idx="552">
                    <c:v>2906.82</c:v>
                  </c:pt>
                  <c:pt idx="554">
                    <c:v>4673.58</c:v>
                  </c:pt>
                  <c:pt idx="560">
                    <c:v>1869.59</c:v>
                  </c:pt>
                  <c:pt idx="561">
                    <c:v>4349.56</c:v>
                  </c:pt>
                  <c:pt idx="563">
                    <c:v>16688.70</c:v>
                  </c:pt>
                  <c:pt idx="565">
                    <c:v>4196.60</c:v>
                  </c:pt>
                  <c:pt idx="567">
                    <c:v>3314.22</c:v>
                  </c:pt>
                  <c:pt idx="570">
                    <c:v>1823.22</c:v>
                  </c:pt>
                  <c:pt idx="571">
                    <c:v>3559.91</c:v>
                  </c:pt>
                  <c:pt idx="576">
                    <c:v>3094.57</c:v>
                  </c:pt>
                  <c:pt idx="579">
                    <c:v>2976.19</c:v>
                  </c:pt>
                  <c:pt idx="582">
                    <c:v>2762.13</c:v>
                  </c:pt>
                  <c:pt idx="585">
                    <c:v>21726.84</c:v>
                  </c:pt>
                  <c:pt idx="587">
                    <c:v>3412.18</c:v>
                  </c:pt>
                  <c:pt idx="589">
                    <c:v>3678.77</c:v>
                  </c:pt>
                  <c:pt idx="595">
                    <c:v>3328.67</c:v>
                  </c:pt>
                  <c:pt idx="598">
                    <c:v>10419.61</c:v>
                  </c:pt>
                  <c:pt idx="600">
                    <c:v>1449.27</c:v>
                  </c:pt>
                  <c:pt idx="601">
                    <c:v>1491.22</c:v>
                  </c:pt>
                  <c:pt idx="603">
                    <c:v>3211.67</c:v>
                  </c:pt>
                  <c:pt idx="606">
                    <c:v>3473.14</c:v>
                  </c:pt>
                  <c:pt idx="607">
                    <c:v>9625.30</c:v>
                  </c:pt>
                  <c:pt idx="608">
                    <c:v>77099.63</c:v>
                  </c:pt>
                  <c:pt idx="611">
                    <c:v>3180.72</c:v>
                  </c:pt>
                  <c:pt idx="613">
                    <c:v>1558.74</c:v>
                  </c:pt>
                  <c:pt idx="614">
                    <c:v>1276.65</c:v>
                  </c:pt>
                  <c:pt idx="615">
                    <c:v>3199.86</c:v>
                  </c:pt>
                  <c:pt idx="616">
                    <c:v>1317.60</c:v>
                  </c:pt>
                  <c:pt idx="617">
                    <c:v>1124.45</c:v>
                  </c:pt>
                  <c:pt idx="618">
                    <c:v>3084.40</c:v>
                  </c:pt>
                  <c:pt idx="619">
                    <c:v>1314.06</c:v>
                  </c:pt>
                  <c:pt idx="620">
                    <c:v>16056.47</c:v>
                  </c:pt>
                  <c:pt idx="622">
                    <c:v>3195.27</c:v>
                  </c:pt>
                  <c:pt idx="623">
                    <c:v>2440.67</c:v>
                  </c:pt>
                  <c:pt idx="624">
                    <c:v>3173.96</c:v>
                  </c:pt>
                  <c:pt idx="630">
                    <c:v>2824.40</c:v>
                  </c:pt>
                  <c:pt idx="632">
                    <c:v>4706.45</c:v>
                  </c:pt>
                  <c:pt idx="633">
                    <c:v>5058.23</c:v>
                  </c:pt>
                  <c:pt idx="636">
                    <c:v>21398.98</c:v>
                  </c:pt>
                  <c:pt idx="638">
                    <c:v>3231.34</c:v>
                  </c:pt>
                  <c:pt idx="639">
                    <c:v>3103.26</c:v>
                  </c:pt>
                  <c:pt idx="641">
                    <c:v>1104.86</c:v>
                  </c:pt>
                  <c:pt idx="643">
                    <c:v>3434.04</c:v>
                  </c:pt>
                  <c:pt idx="644">
                    <c:v>1315.34</c:v>
                  </c:pt>
                  <c:pt idx="646">
                    <c:v>3079.47</c:v>
                  </c:pt>
                  <c:pt idx="649">
                    <c:v>3135.23</c:v>
                  </c:pt>
                  <c:pt idx="651">
                    <c:v>1293.92</c:v>
                  </c:pt>
                  <c:pt idx="652">
                    <c:v>19697.45</c:v>
                  </c:pt>
                  <c:pt idx="654">
                    <c:v>2991.71</c:v>
                  </c:pt>
                  <c:pt idx="655">
                    <c:v>1338.49</c:v>
                  </c:pt>
                  <c:pt idx="656">
                    <c:v>1917.79</c:v>
                  </c:pt>
                  <c:pt idx="659">
                    <c:v>3522.70</c:v>
                  </c:pt>
                  <c:pt idx="661">
                    <c:v>3487.96</c:v>
                  </c:pt>
                  <c:pt idx="663">
                    <c:v>3256.65</c:v>
                  </c:pt>
                  <c:pt idx="665">
                    <c:v>3520.94</c:v>
                  </c:pt>
                  <c:pt idx="667">
                    <c:v>3601.63</c:v>
                  </c:pt>
                  <c:pt idx="668">
                    <c:v>3448.26</c:v>
                  </c:pt>
                  <c:pt idx="669">
                    <c:v>1889.02</c:v>
                  </c:pt>
                  <c:pt idx="670">
                    <c:v>1182.84</c:v>
                  </c:pt>
                  <c:pt idx="672">
                    <c:v>30157.99</c:v>
                  </c:pt>
                  <c:pt idx="673">
                    <c:v>87310.90</c:v>
                  </c:pt>
                  <c:pt idx="674">
                    <c:v>241903.31</c:v>
                  </c:pt>
                  <c:pt idx="677">
                    <c:v>2774.10</c:v>
                  </c:pt>
                  <c:pt idx="680">
                    <c:v>4365.45</c:v>
                  </c:pt>
                  <c:pt idx="684">
                    <c:v>3205.96</c:v>
                  </c:pt>
                  <c:pt idx="686">
                    <c:v>2755.37</c:v>
                  </c:pt>
                  <c:pt idx="691">
                    <c:v>3965.52</c:v>
                  </c:pt>
                  <c:pt idx="696">
                    <c:v>17066.40</c:v>
                  </c:pt>
                  <c:pt idx="698">
                    <c:v>3153.22</c:v>
                  </c:pt>
                  <c:pt idx="701">
                    <c:v>3414.42</c:v>
                  </c:pt>
                  <c:pt idx="704">
                    <c:v>3556.94</c:v>
                  </c:pt>
                  <c:pt idx="706">
                    <c:v>3012.31</c:v>
                  </c:pt>
                  <c:pt idx="709">
                    <c:v>3457.32</c:v>
                  </c:pt>
                  <c:pt idx="711">
                    <c:v>1051.97</c:v>
                  </c:pt>
                  <c:pt idx="713">
                    <c:v>1189.61</c:v>
                  </c:pt>
                  <c:pt idx="714">
                    <c:v>18835.79</c:v>
                  </c:pt>
                  <c:pt idx="716">
                    <c:v>3357.79</c:v>
                  </c:pt>
                  <c:pt idx="720">
                    <c:v>3271.18</c:v>
                  </c:pt>
                  <c:pt idx="722">
                    <c:v>3190.89</c:v>
                  </c:pt>
                  <c:pt idx="725">
                    <c:v>9819.86</c:v>
                  </c:pt>
                  <c:pt idx="727">
                    <c:v>3037.89</c:v>
                  </c:pt>
                  <c:pt idx="728">
                    <c:v>2889.16</c:v>
                  </c:pt>
                  <c:pt idx="729">
                    <c:v>3446.33</c:v>
                  </c:pt>
                  <c:pt idx="731">
                    <c:v>3082.922964</c:v>
                  </c:pt>
                  <c:pt idx="734">
                    <c:v>12456.31</c:v>
                  </c:pt>
                  <c:pt idx="736">
                    <c:v>3150.69</c:v>
                  </c:pt>
                  <c:pt idx="738">
                    <c:v>1046.90</c:v>
                  </c:pt>
                  <c:pt idx="740">
                    <c:v>3135.54</c:v>
                  </c:pt>
                  <c:pt idx="742">
                    <c:v>7997.28</c:v>
                  </c:pt>
                  <c:pt idx="752">
                    <c:v>15330.41</c:v>
                  </c:pt>
                  <c:pt idx="753">
                    <c:v>73508.77</c:v>
                  </c:pt>
                  <c:pt idx="756">
                    <c:v>3357.31</c:v>
                  </c:pt>
                  <c:pt idx="761">
                    <c:v>3401.55</c:v>
                  </c:pt>
                  <c:pt idx="763">
                    <c:v>6764.95</c:v>
                  </c:pt>
                  <c:pt idx="768">
                    <c:v>2705.46</c:v>
                  </c:pt>
                  <c:pt idx="770">
                    <c:v>16229.28</c:v>
                  </c:pt>
                  <c:pt idx="772">
                    <c:v>2757.79</c:v>
                  </c:pt>
                  <c:pt idx="774">
                    <c:v>4174.08</c:v>
                  </c:pt>
                  <c:pt idx="776">
                    <c:v>1474.22</c:v>
                  </c:pt>
                  <c:pt idx="777">
                    <c:v>3487.11</c:v>
                  </c:pt>
                  <c:pt idx="783">
                    <c:v>3273.547244</c:v>
                  </c:pt>
                  <c:pt idx="786">
                    <c:v>3534.97</c:v>
                  </c:pt>
                  <c:pt idx="790">
                    <c:v>3098.30</c:v>
                  </c:pt>
                  <c:pt idx="795">
                    <c:v>21800.01</c:v>
                  </c:pt>
                  <c:pt idx="796">
                    <c:v>38029.29</c:v>
                  </c:pt>
                  <c:pt idx="799">
                    <c:v>8779.41</c:v>
                  </c:pt>
                  <c:pt idx="809">
                    <c:v>1064.72</c:v>
                  </c:pt>
                  <c:pt idx="812">
                    <c:v>2486.09</c:v>
                  </c:pt>
                  <c:pt idx="814">
                    <c:v>1744.07</c:v>
                  </c:pt>
                  <c:pt idx="815">
                    <c:v>1103.69</c:v>
                  </c:pt>
                  <c:pt idx="817">
                    <c:v>5793.69</c:v>
                  </c:pt>
                  <c:pt idx="824">
                    <c:v>20971.68</c:v>
                  </c:pt>
                  <c:pt idx="826">
                    <c:v>3216.86</c:v>
                  </c:pt>
                  <c:pt idx="830">
                    <c:v>3004.15</c:v>
                  </c:pt>
                  <c:pt idx="831">
                    <c:v>6221.01</c:v>
                  </c:pt>
                  <c:pt idx="833">
                    <c:v>3041.22</c:v>
                  </c:pt>
                  <c:pt idx="836">
                    <c:v>3041.22</c:v>
                  </c:pt>
                  <c:pt idx="838">
                    <c:v>1027.36</c:v>
                  </c:pt>
                  <c:pt idx="841">
                    <c:v>1516.01</c:v>
                  </c:pt>
                  <c:pt idx="844">
                    <c:v>2084.75</c:v>
                  </c:pt>
                  <c:pt idx="849">
                    <c:v>1327.44</c:v>
                  </c:pt>
                  <c:pt idx="851">
                    <c:v>3008.39</c:v>
                  </c:pt>
                  <c:pt idx="853">
                    <c:v>3153.43</c:v>
                  </c:pt>
                  <c:pt idx="855">
                    <c:v>3671.69</c:v>
                  </c:pt>
                  <c:pt idx="856">
                    <c:v>15789.06</c:v>
                  </c:pt>
                  <c:pt idx="858">
                    <c:v>2334.96</c:v>
                  </c:pt>
                  <c:pt idx="859">
                    <c:v>1482.68</c:v>
                  </c:pt>
                  <c:pt idx="860">
                    <c:v>1799.84</c:v>
                  </c:pt>
                  <c:pt idx="863">
                    <c:v>1182.82</c:v>
                  </c:pt>
                  <c:pt idx="865">
                    <c:v>6800.30729</c:v>
                  </c:pt>
                  <c:pt idx="867">
                    <c:v>4544.11</c:v>
                  </c:pt>
                  <c:pt idx="870">
                    <c:v>1327.70</c:v>
                  </c:pt>
                  <c:pt idx="871">
                    <c:v>2906.83</c:v>
                  </c:pt>
                  <c:pt idx="875">
                    <c:v>8778.64</c:v>
                  </c:pt>
                  <c:pt idx="877">
                    <c:v>3932.61</c:v>
                  </c:pt>
                  <c:pt idx="883">
                    <c:v>1183.11</c:v>
                  </c:pt>
                  <c:pt idx="884">
                    <c:v>5786.75</c:v>
                  </c:pt>
                  <c:pt idx="889">
                    <c:v>10902.47</c:v>
                  </c:pt>
                  <c:pt idx="890">
                    <c:v>72504.39</c:v>
                  </c:pt>
                  <c:pt idx="893">
                    <c:v>2416.97</c:v>
                  </c:pt>
                  <c:pt idx="900">
                    <c:v>1053.86</c:v>
                  </c:pt>
                  <c:pt idx="902">
                    <c:v>1105.76</c:v>
                  </c:pt>
                  <c:pt idx="905">
                    <c:v>1982.280962</c:v>
                  </c:pt>
                  <c:pt idx="914">
                    <c:v>1579.10</c:v>
                  </c:pt>
                  <c:pt idx="917">
                    <c:v>1135.62</c:v>
                  </c:pt>
                  <c:pt idx="920">
                    <c:v>625.02</c:v>
                  </c:pt>
                  <c:pt idx="921">
                    <c:v>9898.61</c:v>
                  </c:pt>
                  <c:pt idx="923">
                    <c:v>3117.32</c:v>
                  </c:pt>
                  <c:pt idx="927">
                    <c:v>2231.38</c:v>
                  </c:pt>
                  <c:pt idx="933">
                    <c:v>1022.49</c:v>
                  </c:pt>
                  <c:pt idx="935">
                    <c:v>6371.18</c:v>
                  </c:pt>
                  <c:pt idx="937">
                    <c:v>3536.56</c:v>
                  </c:pt>
                  <c:pt idx="944">
                    <c:v>918.17</c:v>
                  </c:pt>
                  <c:pt idx="947">
                    <c:v>4454.74</c:v>
                  </c:pt>
                  <c:pt idx="949">
                    <c:v>1112.90</c:v>
                  </c:pt>
                  <c:pt idx="953">
                    <c:v>2392.16</c:v>
                  </c:pt>
                  <c:pt idx="955">
                    <c:v>2864.61</c:v>
                  </c:pt>
                  <c:pt idx="962">
                    <c:v>1943.73</c:v>
                  </c:pt>
                  <c:pt idx="964">
                    <c:v>8313.40</c:v>
                  </c:pt>
                  <c:pt idx="965">
                    <c:v>29037.93</c:v>
                  </c:pt>
                  <c:pt idx="968">
                    <c:v>2725.58</c:v>
                  </c:pt>
                  <c:pt idx="969">
                    <c:v>2419.71</c:v>
                  </c:pt>
                  <c:pt idx="970">
                    <c:v>2654.55</c:v>
                  </c:pt>
                  <c:pt idx="973">
                    <c:v>1379.19</c:v>
                  </c:pt>
                  <c:pt idx="975">
                    <c:v>2864.99</c:v>
                  </c:pt>
                  <c:pt idx="979">
                    <c:v>2230.40</c:v>
                  </c:pt>
                  <c:pt idx="984">
                    <c:v>1787.50</c:v>
                  </c:pt>
                  <c:pt idx="986">
                    <c:v>16061.92</c:v>
                  </c:pt>
                  <c:pt idx="988">
                    <c:v>3157.37</c:v>
                  </c:pt>
                  <c:pt idx="990">
                    <c:v>1609.04</c:v>
                  </c:pt>
                  <c:pt idx="991">
                    <c:v>1527.02</c:v>
                  </c:pt>
                  <c:pt idx="994">
                    <c:v>6293.44</c:v>
                  </c:pt>
                  <c:pt idx="995">
                    <c:v>22355.36</c:v>
                  </c:pt>
                  <c:pt idx="996">
                    <c:v>235435.74</c:v>
                  </c:pt>
                  <c:pt idx="997">
                    <c:v>477339.05</c:v>
                  </c:pt>
                  <c:pt idx="998">
                    <c:v>477339.0451</c:v>
                  </c:pt>
                  <c:pt idx="999">
                    <c:v>235435.7353</c:v>
                  </c:pt>
                </c:lvl>
              </c:multiLvlStrCache>
            </c:multiLvlStrRef>
          </c:cat>
          <c:val>
            <c:numRef>
              <c:f>'2024-25'!$AA$65:$AA$568</c:f>
              <c:numCache>
                <c:formatCode>0</c:formatCode>
                <c:ptCount val="504"/>
                <c:pt idx="0">
                  <c:v>0</c:v>
                </c:pt>
                <c:pt idx="1">
                  <c:v>0</c:v>
                </c:pt>
                <c:pt idx="2">
                  <c:v>0</c:v>
                </c:pt>
                <c:pt idx="3">
                  <c:v>0</c:v>
                </c:pt>
                <c:pt idx="4">
                  <c:v>0</c:v>
                </c:pt>
                <c:pt idx="7" formatCode="General">
                  <c:v>0</c:v>
                </c:pt>
                <c:pt idx="8">
                  <c:v>0</c:v>
                </c:pt>
                <c:pt idx="9">
                  <c:v>0</c:v>
                </c:pt>
                <c:pt idx="10">
                  <c:v>0</c:v>
                </c:pt>
                <c:pt idx="11" formatCode="General">
                  <c:v>0</c:v>
                </c:pt>
                <c:pt idx="12">
                  <c:v>0</c:v>
                </c:pt>
                <c:pt idx="13">
                  <c:v>0</c:v>
                </c:pt>
                <c:pt idx="14">
                  <c:v>0</c:v>
                </c:pt>
                <c:pt idx="15">
                  <c:v>0</c:v>
                </c:pt>
                <c:pt idx="16">
                  <c:v>0</c:v>
                </c:pt>
                <c:pt idx="17">
                  <c:v>0</c:v>
                </c:pt>
                <c:pt idx="18">
                  <c:v>0</c:v>
                </c:pt>
                <c:pt idx="19">
                  <c:v>0</c:v>
                </c:pt>
                <c:pt idx="20">
                  <c:v>0</c:v>
                </c:pt>
                <c:pt idx="25">
                  <c:v>0</c:v>
                </c:pt>
                <c:pt idx="26">
                  <c:v>0</c:v>
                </c:pt>
                <c:pt idx="27">
                  <c:v>0</c:v>
                </c:pt>
                <c:pt idx="28">
                  <c:v>0</c:v>
                </c:pt>
                <c:pt idx="29">
                  <c:v>0</c:v>
                </c:pt>
                <c:pt idx="30">
                  <c:v>0</c:v>
                </c:pt>
                <c:pt idx="31">
                  <c:v>0</c:v>
                </c:pt>
                <c:pt idx="32">
                  <c:v>0</c:v>
                </c:pt>
                <c:pt idx="33">
                  <c:v>0</c:v>
                </c:pt>
                <c:pt idx="34" formatCode="0.00">
                  <c:v>0</c:v>
                </c:pt>
                <c:pt idx="35" formatCode="0.00">
                  <c:v>0</c:v>
                </c:pt>
                <c:pt idx="36" formatCode="0.00">
                  <c:v>0</c:v>
                </c:pt>
                <c:pt idx="37" formatCode="0.00">
                  <c:v>0</c:v>
                </c:pt>
                <c:pt idx="38" formatCode="0.00">
                  <c:v>0</c:v>
                </c:pt>
                <c:pt idx="39" formatCode="0.00">
                  <c:v>0</c:v>
                </c:pt>
                <c:pt idx="40" formatCode="0.00">
                  <c:v>0</c:v>
                </c:pt>
                <c:pt idx="41">
                  <c:v>0</c:v>
                </c:pt>
                <c:pt idx="42" formatCode="0.00">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3">
                  <c:v>0</c:v>
                </c:pt>
                <c:pt idx="84" formatCode="0.00">
                  <c:v>0</c:v>
                </c:pt>
                <c:pt idx="85" formatCode="0.00">
                  <c:v>0</c:v>
                </c:pt>
                <c:pt idx="86" formatCode="0.00">
                  <c:v>0</c:v>
                </c:pt>
                <c:pt idx="87" formatCode="0.00">
                  <c:v>0</c:v>
                </c:pt>
                <c:pt idx="88" formatCode="0.00">
                  <c:v>0</c:v>
                </c:pt>
                <c:pt idx="89" formatCode="0.00">
                  <c:v>0</c:v>
                </c:pt>
                <c:pt idx="90" formatCode="0.00">
                  <c:v>0</c:v>
                </c:pt>
                <c:pt idx="91" formatCode="0.00">
                  <c:v>0</c:v>
                </c:pt>
                <c:pt idx="92" formatCode="0.00">
                  <c:v>0</c:v>
                </c:pt>
                <c:pt idx="93" formatCode="0.00">
                  <c:v>0</c:v>
                </c:pt>
                <c:pt idx="96" formatCode="0.00">
                  <c:v>0</c:v>
                </c:pt>
                <c:pt idx="97" formatCode="0.00">
                  <c:v>0</c:v>
                </c:pt>
                <c:pt idx="98" formatCode="0.00">
                  <c:v>0</c:v>
                </c:pt>
                <c:pt idx="99" formatCode="0.00">
                  <c:v>0</c:v>
                </c:pt>
                <c:pt idx="100" formatCode="0.00">
                  <c:v>0</c:v>
                </c:pt>
                <c:pt idx="101" formatCode="0.00">
                  <c:v>0</c:v>
                </c:pt>
                <c:pt idx="102" formatCode="0.00">
                  <c:v>0</c:v>
                </c:pt>
                <c:pt idx="107" formatCode="0.00">
                  <c:v>0</c:v>
                </c:pt>
                <c:pt idx="108" formatCode="0.00">
                  <c:v>0</c:v>
                </c:pt>
                <c:pt idx="109" formatCode="0.00">
                  <c:v>0</c:v>
                </c:pt>
                <c:pt idx="110" formatCode="0.00">
                  <c:v>0</c:v>
                </c:pt>
                <c:pt idx="111" formatCode="0.00">
                  <c:v>0</c:v>
                </c:pt>
                <c:pt idx="112" formatCode="0.00">
                  <c:v>0</c:v>
                </c:pt>
                <c:pt idx="113" formatCode="0.00">
                  <c:v>0</c:v>
                </c:pt>
                <c:pt idx="114" formatCode="0.00">
                  <c:v>0</c:v>
                </c:pt>
                <c:pt idx="115" formatCode="0.00">
                  <c:v>0</c:v>
                </c:pt>
                <c:pt idx="118" formatCode="0.00">
                  <c:v>0</c:v>
                </c:pt>
                <c:pt idx="119" formatCode="0.00">
                  <c:v>0</c:v>
                </c:pt>
                <c:pt idx="120" formatCode="0.00">
                  <c:v>0</c:v>
                </c:pt>
                <c:pt idx="121" formatCode="0.00">
                  <c:v>0</c:v>
                </c:pt>
                <c:pt idx="122" formatCode="0.00">
                  <c:v>0</c:v>
                </c:pt>
                <c:pt idx="123" formatCode="0.00">
                  <c:v>0</c:v>
                </c:pt>
                <c:pt idx="124" formatCode="0.00">
                  <c:v>0</c:v>
                </c:pt>
                <c:pt idx="125" formatCode="0.00">
                  <c:v>0</c:v>
                </c:pt>
                <c:pt idx="126" formatCode="0.00">
                  <c:v>0</c:v>
                </c:pt>
                <c:pt idx="127" formatCode="0.00">
                  <c:v>0</c:v>
                </c:pt>
                <c:pt idx="128" formatCode="0.00">
                  <c:v>0</c:v>
                </c:pt>
                <c:pt idx="129" formatCode="0.00">
                  <c:v>0</c:v>
                </c:pt>
                <c:pt idx="130" formatCode="0.00">
                  <c:v>0</c:v>
                </c:pt>
                <c:pt idx="131" formatCode="0.00">
                  <c:v>0</c:v>
                </c:pt>
                <c:pt idx="134" formatCode="0.00">
                  <c:v>0</c:v>
                </c:pt>
                <c:pt idx="135" formatCode="0.00">
                  <c:v>0</c:v>
                </c:pt>
                <c:pt idx="136" formatCode="0.00">
                  <c:v>0</c:v>
                </c:pt>
                <c:pt idx="137" formatCode="0.00">
                  <c:v>0</c:v>
                </c:pt>
                <c:pt idx="138" formatCode="0.00">
                  <c:v>0</c:v>
                </c:pt>
                <c:pt idx="139" formatCode="0.00">
                  <c:v>0</c:v>
                </c:pt>
                <c:pt idx="140" formatCode="0.00">
                  <c:v>0</c:v>
                </c:pt>
                <c:pt idx="141" formatCode="0.00">
                  <c:v>0</c:v>
                </c:pt>
                <c:pt idx="142" formatCode="0.00">
                  <c:v>0</c:v>
                </c:pt>
                <c:pt idx="143" formatCode="0.00">
                  <c:v>0</c:v>
                </c:pt>
                <c:pt idx="144" formatCode="0.00">
                  <c:v>0</c:v>
                </c:pt>
                <c:pt idx="145" formatCode="0.00">
                  <c:v>0</c:v>
                </c:pt>
                <c:pt idx="146" formatCode="0.00">
                  <c:v>0</c:v>
                </c:pt>
                <c:pt idx="147" formatCode="0.00">
                  <c:v>0</c:v>
                </c:pt>
                <c:pt idx="150" formatCode="0.00">
                  <c:v>0</c:v>
                </c:pt>
                <c:pt idx="151" formatCode="0.00">
                  <c:v>0</c:v>
                </c:pt>
                <c:pt idx="152" formatCode="0.00">
                  <c:v>0</c:v>
                </c:pt>
                <c:pt idx="153" formatCode="0.00">
                  <c:v>0</c:v>
                </c:pt>
                <c:pt idx="154" formatCode="0.00">
                  <c:v>0</c:v>
                </c:pt>
                <c:pt idx="155" formatCode="0.00">
                  <c:v>0</c:v>
                </c:pt>
                <c:pt idx="156" formatCode="0.00">
                  <c:v>0</c:v>
                </c:pt>
                <c:pt idx="157" formatCode="0.00">
                  <c:v>0</c:v>
                </c:pt>
                <c:pt idx="158" formatCode="0.00">
                  <c:v>0</c:v>
                </c:pt>
                <c:pt idx="159" formatCode="0.00">
                  <c:v>0</c:v>
                </c:pt>
                <c:pt idx="160" formatCode="0.00">
                  <c:v>0</c:v>
                </c:pt>
                <c:pt idx="161" formatCode="0.00">
                  <c:v>0</c:v>
                </c:pt>
                <c:pt idx="162" formatCode="0.00">
                  <c:v>0</c:v>
                </c:pt>
                <c:pt idx="163" formatCode="0.00">
                  <c:v>0</c:v>
                </c:pt>
                <c:pt idx="164" formatCode="0.00">
                  <c:v>0</c:v>
                </c:pt>
                <c:pt idx="165" formatCode="0.00">
                  <c:v>0</c:v>
                </c:pt>
                <c:pt idx="166" formatCode="0.00">
                  <c:v>0</c:v>
                </c:pt>
                <c:pt idx="167" formatCode="0.00">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formatCode="General">
                  <c:v>0</c:v>
                </c:pt>
                <c:pt idx="187" formatCode="General">
                  <c:v>0</c:v>
                </c:pt>
                <c:pt idx="188" formatCode="General">
                  <c:v>0</c:v>
                </c:pt>
                <c:pt idx="189" formatCode="General">
                  <c:v>0</c:v>
                </c:pt>
                <c:pt idx="190" formatCode="General">
                  <c:v>0</c:v>
                </c:pt>
                <c:pt idx="191"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2" formatCode="0.00">
                  <c:v>0</c:v>
                </c:pt>
                <c:pt idx="213" formatCode="0.00">
                  <c:v>0</c:v>
                </c:pt>
                <c:pt idx="214" formatCode="0.00">
                  <c:v>0</c:v>
                </c:pt>
                <c:pt idx="215" formatCode="0.00">
                  <c:v>0</c:v>
                </c:pt>
                <c:pt idx="216" formatCode="0.00">
                  <c:v>0</c:v>
                </c:pt>
                <c:pt idx="217" formatCode="0.00">
                  <c:v>0</c:v>
                </c:pt>
                <c:pt idx="218" formatCode="0.00">
                  <c:v>0</c:v>
                </c:pt>
                <c:pt idx="219" formatCode="0.00">
                  <c:v>0</c:v>
                </c:pt>
                <c:pt idx="220" formatCode="0.00">
                  <c:v>0</c:v>
                </c:pt>
                <c:pt idx="223" formatCode="0.00">
                  <c:v>0</c:v>
                </c:pt>
                <c:pt idx="224" formatCode="0.00">
                  <c:v>0</c:v>
                </c:pt>
                <c:pt idx="225" formatCode="0.00">
                  <c:v>0</c:v>
                </c:pt>
                <c:pt idx="226" formatCode="0.00">
                  <c:v>0</c:v>
                </c:pt>
                <c:pt idx="227" formatCode="0.00">
                  <c:v>0</c:v>
                </c:pt>
                <c:pt idx="228" formatCode="0.00">
                  <c:v>0</c:v>
                </c:pt>
                <c:pt idx="229" formatCode="0.00">
                  <c:v>0</c:v>
                </c:pt>
                <c:pt idx="232" formatCode="General">
                  <c:v>0</c:v>
                </c:pt>
                <c:pt idx="234" formatCode="General">
                  <c:v>0</c:v>
                </c:pt>
                <c:pt idx="235" formatCode="General">
                  <c:v>0</c:v>
                </c:pt>
                <c:pt idx="236"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52" formatCode="0.00">
                  <c:v>0</c:v>
                </c:pt>
                <c:pt idx="253" formatCode="0.00">
                  <c:v>0</c:v>
                </c:pt>
                <c:pt idx="254" formatCode="0.00">
                  <c:v>0</c:v>
                </c:pt>
                <c:pt idx="255" formatCode="0.00">
                  <c:v>0</c:v>
                </c:pt>
                <c:pt idx="256" formatCode="0.00">
                  <c:v>0</c:v>
                </c:pt>
                <c:pt idx="257" formatCode="0.00">
                  <c:v>0</c:v>
                </c:pt>
                <c:pt idx="258" formatCode="0.00">
                  <c:v>0</c:v>
                </c:pt>
                <c:pt idx="259" formatCode="0.00">
                  <c:v>0</c:v>
                </c:pt>
                <c:pt idx="260" formatCode="0.00">
                  <c:v>0</c:v>
                </c:pt>
                <c:pt idx="261" formatCode="0.00">
                  <c:v>0</c:v>
                </c:pt>
                <c:pt idx="262" formatCode="0.00">
                  <c:v>0</c:v>
                </c:pt>
                <c:pt idx="263" formatCode="0.00">
                  <c:v>0</c:v>
                </c:pt>
                <c:pt idx="264" formatCode="0.00">
                  <c:v>0</c:v>
                </c:pt>
                <c:pt idx="265" formatCode="0.00">
                  <c:v>0</c:v>
                </c:pt>
                <c:pt idx="268" formatCode="0.00">
                  <c:v>0</c:v>
                </c:pt>
                <c:pt idx="269" formatCode="0.00">
                  <c:v>0</c:v>
                </c:pt>
                <c:pt idx="270" formatCode="0.00">
                  <c:v>0</c:v>
                </c:pt>
                <c:pt idx="271" formatCode="0.00">
                  <c:v>0</c:v>
                </c:pt>
                <c:pt idx="272" formatCode="0.00">
                  <c:v>0</c:v>
                </c:pt>
                <c:pt idx="273" formatCode="0.00">
                  <c:v>0</c:v>
                </c:pt>
                <c:pt idx="274" formatCode="0.00">
                  <c:v>0</c:v>
                </c:pt>
                <c:pt idx="275" formatCode="0.00">
                  <c:v>0</c:v>
                </c:pt>
                <c:pt idx="276" formatCode="0.00">
                  <c:v>0</c:v>
                </c:pt>
                <c:pt idx="277" formatCode="0.00">
                  <c:v>0</c:v>
                </c:pt>
                <c:pt idx="278" formatCode="0.00">
                  <c:v>0</c:v>
                </c:pt>
                <c:pt idx="279" formatCode="0.00">
                  <c:v>0</c:v>
                </c:pt>
                <c:pt idx="280" formatCode="0.00">
                  <c:v>0</c:v>
                </c:pt>
                <c:pt idx="281" formatCode="0.00">
                  <c:v>0</c:v>
                </c:pt>
                <c:pt idx="282" formatCode="0.00">
                  <c:v>0</c:v>
                </c:pt>
                <c:pt idx="283" formatCode="0.00">
                  <c:v>0</c:v>
                </c:pt>
                <c:pt idx="284" formatCode="0.00">
                  <c:v>0</c:v>
                </c:pt>
                <c:pt idx="285" formatCode="0.00">
                  <c:v>0</c:v>
                </c:pt>
                <c:pt idx="286" formatCode="0.00">
                  <c:v>0</c:v>
                </c:pt>
                <c:pt idx="287" formatCode="0.00">
                  <c:v>0</c:v>
                </c:pt>
                <c:pt idx="288" formatCode="0.00">
                  <c:v>0</c:v>
                </c:pt>
                <c:pt idx="289" formatCode="0.00">
                  <c:v>0</c:v>
                </c:pt>
                <c:pt idx="290" formatCode="0.00">
                  <c:v>0</c:v>
                </c:pt>
                <c:pt idx="295" formatCode="0.00">
                  <c:v>0</c:v>
                </c:pt>
                <c:pt idx="296" formatCode="0.00">
                  <c:v>0</c:v>
                </c:pt>
                <c:pt idx="297" formatCode="0.00">
                  <c:v>0</c:v>
                </c:pt>
                <c:pt idx="298" formatCode="0.00">
                  <c:v>0</c:v>
                </c:pt>
                <c:pt idx="299" formatCode="0.00">
                  <c:v>0</c:v>
                </c:pt>
                <c:pt idx="300" formatCode="0.00">
                  <c:v>0</c:v>
                </c:pt>
                <c:pt idx="301" formatCode="0.00">
                  <c:v>0</c:v>
                </c:pt>
                <c:pt idx="302" formatCode="0.00">
                  <c:v>0</c:v>
                </c:pt>
                <c:pt idx="303" formatCode="0.00">
                  <c:v>0</c:v>
                </c:pt>
                <c:pt idx="304" formatCode="0.00">
                  <c:v>0</c:v>
                </c:pt>
                <c:pt idx="305" formatCode="0.00">
                  <c:v>0</c:v>
                </c:pt>
                <c:pt idx="306" formatCode="0.00">
                  <c:v>0</c:v>
                </c:pt>
                <c:pt idx="307" formatCode="0.00">
                  <c:v>0</c:v>
                </c:pt>
                <c:pt idx="308" formatCode="0.00">
                  <c:v>0</c:v>
                </c:pt>
                <c:pt idx="309" formatCode="0.00">
                  <c:v>0</c:v>
                </c:pt>
                <c:pt idx="310" formatCode="General">
                  <c:v>0</c:v>
                </c:pt>
                <c:pt idx="311" formatCode="0.00">
                  <c:v>0</c:v>
                </c:pt>
                <c:pt idx="312" formatCode="0.00">
                  <c:v>0</c:v>
                </c:pt>
                <c:pt idx="313" formatCode="0.00">
                  <c:v>0</c:v>
                </c:pt>
                <c:pt idx="314" formatCode="0.00">
                  <c:v>0</c:v>
                </c:pt>
                <c:pt idx="315" formatCode="0.00">
                  <c:v>0</c:v>
                </c:pt>
                <c:pt idx="316" formatCode="0.00">
                  <c:v>0</c:v>
                </c:pt>
                <c:pt idx="317" formatCode="0.00">
                  <c:v>0</c:v>
                </c:pt>
                <c:pt idx="318" formatCode="0.00">
                  <c:v>0</c:v>
                </c:pt>
                <c:pt idx="319" formatCode="0.00">
                  <c:v>0</c:v>
                </c:pt>
                <c:pt idx="322" formatCode="0.00">
                  <c:v>0</c:v>
                </c:pt>
                <c:pt idx="323" formatCode="0.00">
                  <c:v>0</c:v>
                </c:pt>
                <c:pt idx="324" formatCode="0.00">
                  <c:v>0</c:v>
                </c:pt>
                <c:pt idx="325" formatCode="0.00">
                  <c:v>0</c:v>
                </c:pt>
                <c:pt idx="326" formatCode="0.00">
                  <c:v>0</c:v>
                </c:pt>
                <c:pt idx="329" formatCode="0.00">
                  <c:v>0</c:v>
                </c:pt>
                <c:pt idx="330" formatCode="0.00">
                  <c:v>0</c:v>
                </c:pt>
                <c:pt idx="331" formatCode="0.00">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4">
                  <c:v>0</c:v>
                </c:pt>
                <c:pt idx="355">
                  <c:v>0</c:v>
                </c:pt>
                <c:pt idx="356">
                  <c:v>0</c:v>
                </c:pt>
                <c:pt idx="357">
                  <c:v>0</c:v>
                </c:pt>
                <c:pt idx="358">
                  <c:v>0</c:v>
                </c:pt>
                <c:pt idx="359">
                  <c:v>0</c:v>
                </c:pt>
                <c:pt idx="360">
                  <c:v>0</c:v>
                </c:pt>
                <c:pt idx="363">
                  <c:v>0</c:v>
                </c:pt>
                <c:pt idx="364">
                  <c:v>0</c:v>
                </c:pt>
                <c:pt idx="365">
                  <c:v>0</c:v>
                </c:pt>
                <c:pt idx="366">
                  <c:v>0</c:v>
                </c:pt>
                <c:pt idx="367">
                  <c:v>0</c:v>
                </c:pt>
                <c:pt idx="368">
                  <c:v>0</c:v>
                </c:pt>
                <c:pt idx="369">
                  <c:v>0</c:v>
                </c:pt>
                <c:pt idx="370">
                  <c:v>0</c:v>
                </c:pt>
                <c:pt idx="373">
                  <c:v>0</c:v>
                </c:pt>
                <c:pt idx="374">
                  <c:v>0</c:v>
                </c:pt>
                <c:pt idx="375">
                  <c:v>0</c:v>
                </c:pt>
                <c:pt idx="376">
                  <c:v>0</c:v>
                </c:pt>
                <c:pt idx="377">
                  <c:v>0</c:v>
                </c:pt>
                <c:pt idx="378">
                  <c:v>0</c:v>
                </c:pt>
                <c:pt idx="379">
                  <c:v>0</c:v>
                </c:pt>
                <c:pt idx="380">
                  <c:v>0</c:v>
                </c:pt>
                <c:pt idx="381">
                  <c:v>0</c:v>
                </c:pt>
                <c:pt idx="382">
                  <c:v>0</c:v>
                </c:pt>
                <c:pt idx="383">
                  <c:v>0</c:v>
                </c:pt>
                <c:pt idx="384">
                  <c:v>0</c:v>
                </c:pt>
                <c:pt idx="389" formatCode="0.00">
                  <c:v>0</c:v>
                </c:pt>
                <c:pt idx="390" formatCode="0.00">
                  <c:v>0</c:v>
                </c:pt>
                <c:pt idx="391" formatCode="0.00">
                  <c:v>0</c:v>
                </c:pt>
                <c:pt idx="392" formatCode="0.00">
                  <c:v>0</c:v>
                </c:pt>
                <c:pt idx="393" formatCode="0.00">
                  <c:v>0</c:v>
                </c:pt>
                <c:pt idx="394" formatCode="0.00">
                  <c:v>0</c:v>
                </c:pt>
                <c:pt idx="395" formatCode="0.00">
                  <c:v>0</c:v>
                </c:pt>
                <c:pt idx="396" formatCode="0.00">
                  <c:v>0</c:v>
                </c:pt>
                <c:pt idx="397" formatCode="0.00">
                  <c:v>0</c:v>
                </c:pt>
                <c:pt idx="398" formatCode="0.00">
                  <c:v>0</c:v>
                </c:pt>
                <c:pt idx="399" formatCode="0.00">
                  <c:v>0</c:v>
                </c:pt>
                <c:pt idx="400" formatCode="0.00">
                  <c:v>0</c:v>
                </c:pt>
                <c:pt idx="401" formatCode="0.00">
                  <c:v>0</c:v>
                </c:pt>
                <c:pt idx="402" formatCode="0.00">
                  <c:v>0</c:v>
                </c:pt>
                <c:pt idx="403" formatCode="0.00">
                  <c:v>0</c:v>
                </c:pt>
                <c:pt idx="404" formatCode="0.00">
                  <c:v>0</c:v>
                </c:pt>
                <c:pt idx="405" formatCode="0.00">
                  <c:v>0</c:v>
                </c:pt>
                <c:pt idx="406" formatCode="0.00">
                  <c:v>0</c:v>
                </c:pt>
                <c:pt idx="407" formatCode="0.00">
                  <c:v>0</c:v>
                </c:pt>
                <c:pt idx="408" formatCode="0.00">
                  <c:v>0</c:v>
                </c:pt>
                <c:pt idx="409" formatCode="0.00">
                  <c:v>0</c:v>
                </c:pt>
                <c:pt idx="410" formatCode="0.00">
                  <c:v>0</c:v>
                </c:pt>
                <c:pt idx="411" formatCode="0.00">
                  <c:v>0</c:v>
                </c:pt>
                <c:pt idx="412" formatCode="0.00">
                  <c:v>0</c:v>
                </c:pt>
                <c:pt idx="413" formatCode="0.00">
                  <c:v>0</c:v>
                </c:pt>
                <c:pt idx="414" formatCode="0.00">
                  <c:v>0</c:v>
                </c:pt>
                <c:pt idx="415" formatCode="0.00">
                  <c:v>0</c:v>
                </c:pt>
                <c:pt idx="416" formatCode="0.00">
                  <c:v>0</c:v>
                </c:pt>
                <c:pt idx="419" formatCode="0.000">
                  <c:v>0</c:v>
                </c:pt>
                <c:pt idx="420" formatCode="0.000">
                  <c:v>0</c:v>
                </c:pt>
                <c:pt idx="421" formatCode="0.000">
                  <c:v>0</c:v>
                </c:pt>
                <c:pt idx="422" formatCode="0.000">
                  <c:v>0</c:v>
                </c:pt>
                <c:pt idx="423" formatCode="0.000">
                  <c:v>0</c:v>
                </c:pt>
                <c:pt idx="424" formatCode="0.000">
                  <c:v>0</c:v>
                </c:pt>
                <c:pt idx="425" formatCode="0.000">
                  <c:v>0</c:v>
                </c:pt>
                <c:pt idx="426" formatCode="0.000">
                  <c:v>0</c:v>
                </c:pt>
                <c:pt idx="427" formatCode="0.000">
                  <c:v>0</c:v>
                </c:pt>
                <c:pt idx="428" formatCode="0.000">
                  <c:v>0</c:v>
                </c:pt>
                <c:pt idx="429" formatCode="0.000">
                  <c:v>0</c:v>
                </c:pt>
                <c:pt idx="430" formatCode="0.000">
                  <c:v>0</c:v>
                </c:pt>
                <c:pt idx="433" formatCode="0.000">
                  <c:v>0</c:v>
                </c:pt>
                <c:pt idx="434" formatCode="0.000">
                  <c:v>0</c:v>
                </c:pt>
                <c:pt idx="435" formatCode="0.000">
                  <c:v>0</c:v>
                </c:pt>
                <c:pt idx="436" formatCode="0.000">
                  <c:v>0</c:v>
                </c:pt>
                <c:pt idx="437" formatCode="0.000">
                  <c:v>0</c:v>
                </c:pt>
                <c:pt idx="438" formatCode="0.000">
                  <c:v>0</c:v>
                </c:pt>
                <c:pt idx="439" formatCode="0.000">
                  <c:v>0</c:v>
                </c:pt>
                <c:pt idx="440" formatCode="0.000">
                  <c:v>0</c:v>
                </c:pt>
                <c:pt idx="441" formatCode="0.000">
                  <c:v>0</c:v>
                </c:pt>
                <c:pt idx="442" formatCode="0.000">
                  <c:v>0</c:v>
                </c:pt>
                <c:pt idx="445" formatCode="0.00">
                  <c:v>0</c:v>
                </c:pt>
                <c:pt idx="446" formatCode="0.00">
                  <c:v>0</c:v>
                </c:pt>
                <c:pt idx="447" formatCode="0.00">
                  <c:v>0</c:v>
                </c:pt>
                <c:pt idx="448" formatCode="0.00">
                  <c:v>0</c:v>
                </c:pt>
                <c:pt idx="449" formatCode="0.00">
                  <c:v>0</c:v>
                </c:pt>
                <c:pt idx="450" formatCode="0.00">
                  <c:v>0</c:v>
                </c:pt>
                <c:pt idx="451" formatCode="0.000">
                  <c:v>0</c:v>
                </c:pt>
                <c:pt idx="452" formatCode="0.000">
                  <c:v>0</c:v>
                </c:pt>
                <c:pt idx="453" formatCode="0.000">
                  <c:v>0</c:v>
                </c:pt>
                <c:pt idx="454" formatCode="0.000">
                  <c:v>0</c:v>
                </c:pt>
                <c:pt idx="455" formatCode="0.000">
                  <c:v>0</c:v>
                </c:pt>
                <c:pt idx="456" formatCode="0.000">
                  <c:v>0</c:v>
                </c:pt>
                <c:pt idx="457" formatCode="0.000">
                  <c:v>0</c:v>
                </c:pt>
                <c:pt idx="458" formatCode="0.00">
                  <c:v>0</c:v>
                </c:pt>
                <c:pt idx="459" formatCode="0.00">
                  <c:v>0</c:v>
                </c:pt>
                <c:pt idx="464" formatCode="General">
                  <c:v>0</c:v>
                </c:pt>
                <c:pt idx="465" formatCode="General">
                  <c:v>0</c:v>
                </c:pt>
                <c:pt idx="466" formatCode="General">
                  <c:v>0</c:v>
                </c:pt>
                <c:pt idx="467" formatCode="General">
                  <c:v>0</c:v>
                </c:pt>
                <c:pt idx="468" formatCode="General">
                  <c:v>0</c:v>
                </c:pt>
                <c:pt idx="469" formatCode="General">
                  <c:v>0</c:v>
                </c:pt>
                <c:pt idx="470" formatCode="General">
                  <c:v>0</c:v>
                </c:pt>
                <c:pt idx="471" formatCode="General">
                  <c:v>0</c:v>
                </c:pt>
                <c:pt idx="472" formatCode="General">
                  <c:v>0</c:v>
                </c:pt>
                <c:pt idx="473" formatCode="General">
                  <c:v>0</c:v>
                </c:pt>
                <c:pt idx="474" formatCode="General">
                  <c:v>0</c:v>
                </c:pt>
                <c:pt idx="475" formatCode="General">
                  <c:v>0</c:v>
                </c:pt>
                <c:pt idx="476" formatCode="General">
                  <c:v>0</c:v>
                </c:pt>
                <c:pt idx="477" formatCode="General">
                  <c:v>0</c:v>
                </c:pt>
                <c:pt idx="478" formatCode="General">
                  <c:v>0</c:v>
                </c:pt>
                <c:pt idx="479" formatCode="General">
                  <c:v>0</c:v>
                </c:pt>
                <c:pt idx="480" formatCode="0.000">
                  <c:v>0</c:v>
                </c:pt>
                <c:pt idx="481" formatCode="0.000">
                  <c:v>0</c:v>
                </c:pt>
                <c:pt idx="484" formatCode="0.000">
                  <c:v>0</c:v>
                </c:pt>
                <c:pt idx="485" formatCode="0.000">
                  <c:v>0</c:v>
                </c:pt>
                <c:pt idx="486" formatCode="0.000">
                  <c:v>0</c:v>
                </c:pt>
                <c:pt idx="487" formatCode="0.000">
                  <c:v>0</c:v>
                </c:pt>
                <c:pt idx="488" formatCode="0.000">
                  <c:v>0</c:v>
                </c:pt>
                <c:pt idx="489" formatCode="0.000">
                  <c:v>0</c:v>
                </c:pt>
                <c:pt idx="499" formatCode="0.00">
                  <c:v>4055.17</c:v>
                </c:pt>
                <c:pt idx="500" formatCode="0.00">
                  <c:v>14200.47</c:v>
                </c:pt>
                <c:pt idx="501" formatCode="0.00">
                  <c:v>157786.59000000003</c:v>
                </c:pt>
                <c:pt idx="502" formatCode="0.00">
                  <c:v>338099.18000000005</c:v>
                </c:pt>
              </c:numCache>
            </c:numRef>
          </c:val>
          <c:extLst xmlns:c16r2="http://schemas.microsoft.com/office/drawing/2015/06/chart">
            <c:ext xmlns:c16="http://schemas.microsoft.com/office/drawing/2014/chart" uri="{C3380CC4-5D6E-409C-BE32-E72D297353CC}">
              <c16:uniqueId val="{00000000-92F4-42B8-8A2A-7148819F9769}"/>
            </c:ext>
          </c:extLst>
        </c:ser>
        <c:ser>
          <c:idx val="1"/>
          <c:order val="1"/>
          <c:tx>
            <c:strRef>
              <c:f>'2024-25'!$AC$1:$AC$64</c:f>
              <c:strCache>
                <c:ptCount val="1"/>
                <c:pt idx="0">
                  <c:v>GOVERNMENT OF KARNATAKA,  PIU - STATE HIGHWAY DEVELOPMENT PROJECT, K.R.CIRCLE, BANGALORE    Package wise Details of  Phase-4 Stage-2 As on 28th FEBURARY 2026 23 Remarks % Progress Kalaburagi Circle  Bidar Division 1 0.000 2 3 24 1476.26 0.000 4 5 0.000 6 </c:v>
                </c:pt>
              </c:strCache>
            </c:strRef>
          </c:tx>
          <c:spPr>
            <a:solidFill>
              <a:schemeClr val="accent2"/>
            </a:solidFill>
            <a:ln>
              <a:noFill/>
            </a:ln>
            <a:effectLst/>
          </c:spPr>
          <c:invertIfNegative val="0"/>
          <c:cat>
            <c:multiLvlStrRef>
              <c:f>'2024-25'!$A$65:$Z$568</c:f>
              <c:multiLvlStrCache>
                <c:ptCount val="1008"/>
                <c:lvl>
                  <c:pt idx="2">
                    <c:v>2513.79</c:v>
                  </c:pt>
                  <c:pt idx="3">
                    <c:v>2598.29</c:v>
                  </c:pt>
                  <c:pt idx="5">
                    <c:v>10160.70</c:v>
                  </c:pt>
                  <c:pt idx="7">
                    <c:v>1174.17</c:v>
                  </c:pt>
                  <c:pt idx="8">
                    <c:v>1919.03</c:v>
                  </c:pt>
                  <c:pt idx="11">
                    <c:v>1323.47</c:v>
                  </c:pt>
                  <c:pt idx="12">
                    <c:v>2594.36</c:v>
                  </c:pt>
                  <c:pt idx="14">
                    <c:v>742.7</c:v>
                  </c:pt>
                  <c:pt idx="17">
                    <c:v>2465.44</c:v>
                  </c:pt>
                  <c:pt idx="21">
                    <c:v>10219.17</c:v>
                  </c:pt>
                  <c:pt idx="22">
                    <c:v>34389.40</c:v>
                  </c:pt>
                  <c:pt idx="25">
                    <c:v>2572.58</c:v>
                  </c:pt>
                  <c:pt idx="27">
                    <c:v>2562.78</c:v>
                  </c:pt>
                  <c:pt idx="30">
                    <c:v>2692.96</c:v>
                  </c:pt>
                  <c:pt idx="34">
                    <c:v>1104.19</c:v>
                  </c:pt>
                  <c:pt idx="35">
                    <c:v>1717.51</c:v>
                  </c:pt>
                  <c:pt idx="38">
                    <c:v>2553.22</c:v>
                  </c:pt>
                  <c:pt idx="39">
                    <c:v>2424.84</c:v>
                  </c:pt>
                  <c:pt idx="43">
                    <c:v>15628.08</c:v>
                  </c:pt>
                  <c:pt idx="45">
                    <c:v>2424.31</c:v>
                  </c:pt>
                  <c:pt idx="48">
                    <c:v>2435.67</c:v>
                  </c:pt>
                  <c:pt idx="50">
                    <c:v>3923.86</c:v>
                  </c:pt>
                  <c:pt idx="56">
                    <c:v>1569.45</c:v>
                  </c:pt>
                  <c:pt idx="57">
                    <c:v>3648.66</c:v>
                  </c:pt>
                  <c:pt idx="59">
                    <c:v>14001.95</c:v>
                  </c:pt>
                  <c:pt idx="61">
                    <c:v>3522.96</c:v>
                  </c:pt>
                  <c:pt idx="63">
                    <c:v>2782.13</c:v>
                  </c:pt>
                  <c:pt idx="66">
                    <c:v>1517.32</c:v>
                  </c:pt>
                  <c:pt idx="67">
                    <c:v>2989.16</c:v>
                  </c:pt>
                  <c:pt idx="72">
                    <c:v>2594.91</c:v>
                  </c:pt>
                  <c:pt idx="75">
                    <c:v>2495.05</c:v>
                  </c:pt>
                  <c:pt idx="78">
                    <c:v>2314.27</c:v>
                  </c:pt>
                  <c:pt idx="81">
                    <c:v>18215.80</c:v>
                  </c:pt>
                  <c:pt idx="83">
                    <c:v>2864.52</c:v>
                  </c:pt>
                  <c:pt idx="85">
                    <c:v>3089.89</c:v>
                  </c:pt>
                  <c:pt idx="91">
                    <c:v>2794.44</c:v>
                  </c:pt>
                  <c:pt idx="94">
                    <c:v>8748.85</c:v>
                  </c:pt>
                  <c:pt idx="96">
                    <c:v>1216.62</c:v>
                  </c:pt>
                  <c:pt idx="97">
                    <c:v>1252.06</c:v>
                  </c:pt>
                  <c:pt idx="99">
                    <c:v>2694.03</c:v>
                  </c:pt>
                  <c:pt idx="102">
                    <c:v>2916.16</c:v>
                  </c:pt>
                  <c:pt idx="103">
                    <c:v>8078.87</c:v>
                  </c:pt>
                  <c:pt idx="104">
                    <c:v>64673.55</c:v>
                  </c:pt>
                  <c:pt idx="107">
                    <c:v>2668.01</c:v>
                  </c:pt>
                  <c:pt idx="109">
                    <c:v>1308.99</c:v>
                  </c:pt>
                  <c:pt idx="110">
                    <c:v>1069.97</c:v>
                  </c:pt>
                  <c:pt idx="111">
                    <c:v>2684.15</c:v>
                  </c:pt>
                  <c:pt idx="112">
                    <c:v>1104.65</c:v>
                  </c:pt>
                  <c:pt idx="113">
                    <c:v>940.95</c:v>
                  </c:pt>
                  <c:pt idx="114">
                    <c:v>2589.90</c:v>
                  </c:pt>
                  <c:pt idx="115">
                    <c:v>1102.25</c:v>
                  </c:pt>
                  <c:pt idx="116">
                    <c:v>13468.87</c:v>
                  </c:pt>
                  <c:pt idx="118">
                    <c:v>2680.40</c:v>
                  </c:pt>
                  <c:pt idx="119">
                    <c:v>2044.44</c:v>
                  </c:pt>
                  <c:pt idx="120">
                    <c:v>2662.26</c:v>
                  </c:pt>
                  <c:pt idx="126">
                    <c:v>2366.62</c:v>
                  </c:pt>
                  <c:pt idx="128">
                    <c:v>3948.90</c:v>
                  </c:pt>
                  <c:pt idx="129">
                    <c:v>4247.80</c:v>
                  </c:pt>
                  <c:pt idx="132">
                    <c:v>17950.42</c:v>
                  </c:pt>
                  <c:pt idx="134">
                    <c:v>2712.53</c:v>
                  </c:pt>
                  <c:pt idx="135">
                    <c:v>2602.09</c:v>
                  </c:pt>
                  <c:pt idx="137">
                    <c:v>924.36</c:v>
                  </c:pt>
                  <c:pt idx="139">
                    <c:v>2882.44</c:v>
                  </c:pt>
                  <c:pt idx="140">
                    <c:v>1101.45</c:v>
                  </c:pt>
                  <c:pt idx="142">
                    <c:v>2582.64</c:v>
                  </c:pt>
                  <c:pt idx="145">
                    <c:v>2629.86</c:v>
                  </c:pt>
                  <c:pt idx="147">
                    <c:v>1084.48</c:v>
                  </c:pt>
                  <c:pt idx="148">
                    <c:v>16519.85</c:v>
                  </c:pt>
                  <c:pt idx="150">
                    <c:v>2508.21</c:v>
                  </c:pt>
                  <c:pt idx="151">
                    <c:v>1122.56</c:v>
                  </c:pt>
                  <c:pt idx="152">
                    <c:v>1608.43</c:v>
                  </c:pt>
                  <c:pt idx="155">
                    <c:v>2957.62</c:v>
                  </c:pt>
                  <c:pt idx="157">
                    <c:v>2928.15</c:v>
                  </c:pt>
                  <c:pt idx="159">
                    <c:v>2733.35</c:v>
                  </c:pt>
                  <c:pt idx="161">
                    <c:v>2956.72</c:v>
                  </c:pt>
                  <c:pt idx="163">
                    <c:v>3024.50</c:v>
                  </c:pt>
                  <c:pt idx="164">
                    <c:v>2895.14</c:v>
                  </c:pt>
                  <c:pt idx="165">
                    <c:v>1585.53</c:v>
                  </c:pt>
                  <c:pt idx="166">
                    <c:v>990.38</c:v>
                  </c:pt>
                  <c:pt idx="168">
                    <c:v>25310.59</c:v>
                  </c:pt>
                  <c:pt idx="169">
                    <c:v>73249.73</c:v>
                  </c:pt>
                  <c:pt idx="170">
                    <c:v>202890.14</c:v>
                  </c:pt>
                  <c:pt idx="173">
                    <c:v>2323.26</c:v>
                  </c:pt>
                  <c:pt idx="176">
                    <c:v>3663.42</c:v>
                  </c:pt>
                  <c:pt idx="180">
                    <c:v>2689.86</c:v>
                  </c:pt>
                  <c:pt idx="182">
                    <c:v>2307.96</c:v>
                  </c:pt>
                  <c:pt idx="187">
                    <c:v>3321.56</c:v>
                  </c:pt>
                  <c:pt idx="192">
                    <c:v>14306.06</c:v>
                  </c:pt>
                  <c:pt idx="194">
                    <c:v>2644.49</c:v>
                  </c:pt>
                  <c:pt idx="197">
                    <c:v>2866.13</c:v>
                  </c:pt>
                  <c:pt idx="200">
                    <c:v>2986.69</c:v>
                  </c:pt>
                  <c:pt idx="202">
                    <c:v>2525.71</c:v>
                  </c:pt>
                  <c:pt idx="205">
                    <c:v>2902.23</c:v>
                  </c:pt>
                  <c:pt idx="207">
                    <c:v>880.09</c:v>
                  </c:pt>
                  <c:pt idx="209">
                    <c:v>998.52</c:v>
                  </c:pt>
                  <c:pt idx="210">
                    <c:v>15803.855</c:v>
                  </c:pt>
                  <c:pt idx="212">
                    <c:v>2818.16</c:v>
                  </c:pt>
                  <c:pt idx="216">
                    <c:v>2738.49</c:v>
                  </c:pt>
                  <c:pt idx="218">
                    <c:v>2676.66</c:v>
                  </c:pt>
                  <c:pt idx="221">
                    <c:v>8233.31</c:v>
                  </c:pt>
                  <c:pt idx="223">
                    <c:v>2546.76</c:v>
                  </c:pt>
                  <c:pt idx="224">
                    <c:v>2421.91</c:v>
                  </c:pt>
                  <c:pt idx="225">
                    <c:v>2893.63</c:v>
                  </c:pt>
                  <c:pt idx="227">
                    <c:v>2584.99</c:v>
                  </c:pt>
                  <c:pt idx="230">
                    <c:v>10447.29</c:v>
                  </c:pt>
                  <c:pt idx="232">
                    <c:v>2642.67</c:v>
                  </c:pt>
                  <c:pt idx="234">
                    <c:v>876.57</c:v>
                  </c:pt>
                  <c:pt idx="236">
                    <c:v>2626.22</c:v>
                  </c:pt>
                  <c:pt idx="238">
                    <c:v>6714.72</c:v>
                  </c:pt>
                  <c:pt idx="248">
                    <c:v>12860.18</c:v>
                  </c:pt>
                  <c:pt idx="249">
                    <c:v>61650.70</c:v>
                  </c:pt>
                  <c:pt idx="252">
                    <c:v>2817.77</c:v>
                  </c:pt>
                  <c:pt idx="257">
                    <c:v>2856.32</c:v>
                  </c:pt>
                  <c:pt idx="259">
                    <c:v>5679.19</c:v>
                  </c:pt>
                  <c:pt idx="264">
                    <c:v>2265.80</c:v>
                  </c:pt>
                  <c:pt idx="266">
                    <c:v>13619.08</c:v>
                  </c:pt>
                  <c:pt idx="268">
                    <c:v>2310.61</c:v>
                  </c:pt>
                  <c:pt idx="270">
                    <c:v>3504.47</c:v>
                  </c:pt>
                  <c:pt idx="272">
                    <c:v>1237.30</c:v>
                  </c:pt>
                  <c:pt idx="273">
                    <c:v>2928.23</c:v>
                  </c:pt>
                  <c:pt idx="279">
                    <c:v>2747.04</c:v>
                  </c:pt>
                  <c:pt idx="282">
                    <c:v>2970.63</c:v>
                  </c:pt>
                  <c:pt idx="286">
                    <c:v>2598.70</c:v>
                  </c:pt>
                  <c:pt idx="291">
                    <c:v>18296.98</c:v>
                  </c:pt>
                  <c:pt idx="292">
                    <c:v>31916.06</c:v>
                  </c:pt>
                  <c:pt idx="295">
                    <c:v>7370.72</c:v>
                  </c:pt>
                  <c:pt idx="305">
                    <c:v>891.56</c:v>
                  </c:pt>
                  <c:pt idx="308">
                    <c:v>2082.96</c:v>
                  </c:pt>
                  <c:pt idx="310">
                    <c:v>1459.78</c:v>
                  </c:pt>
                  <c:pt idx="311">
                    <c:v>923.80</c:v>
                  </c:pt>
                  <c:pt idx="313">
                    <c:v>4863.91</c:v>
                  </c:pt>
                  <c:pt idx="320">
                    <c:v>17592.73</c:v>
                  </c:pt>
                  <c:pt idx="322">
                    <c:v>2701.34</c:v>
                  </c:pt>
                  <c:pt idx="326">
                    <c:v>2522.09</c:v>
                  </c:pt>
                  <c:pt idx="327">
                    <c:v>5223.43</c:v>
                  </c:pt>
                  <c:pt idx="329">
                    <c:v>2553.60</c:v>
                  </c:pt>
                  <c:pt idx="332">
                    <c:v>2553.60</c:v>
                  </c:pt>
                  <c:pt idx="334">
                    <c:v>858.74</c:v>
                  </c:pt>
                  <c:pt idx="337">
                    <c:v>1272.89</c:v>
                  </c:pt>
                  <c:pt idx="340">
                    <c:v>1750.67</c:v>
                  </c:pt>
                  <c:pt idx="345">
                    <c:v>1112.97</c:v>
                  </c:pt>
                  <c:pt idx="347">
                    <c:v>2522.63</c:v>
                  </c:pt>
                  <c:pt idx="349">
                    <c:v>2643.58</c:v>
                  </c:pt>
                  <c:pt idx="351">
                    <c:v>3083.96</c:v>
                  </c:pt>
                  <c:pt idx="352">
                    <c:v>13245.44</c:v>
                  </c:pt>
                  <c:pt idx="354">
                    <c:v>1954.76</c:v>
                  </c:pt>
                  <c:pt idx="355">
                    <c:v>1244.53</c:v>
                  </c:pt>
                  <c:pt idx="356">
                    <c:v>1506.10</c:v>
                  </c:pt>
                  <c:pt idx="359">
                    <c:v>990.41</c:v>
                  </c:pt>
                  <c:pt idx="361">
                    <c:v>5695.8</c:v>
                  </c:pt>
                  <c:pt idx="363">
                    <c:v>3814.93</c:v>
                  </c:pt>
                  <c:pt idx="366">
                    <c:v>1113.13</c:v>
                  </c:pt>
                  <c:pt idx="367">
                    <c:v>2435.91</c:v>
                  </c:pt>
                  <c:pt idx="371">
                    <c:v>7363.97</c:v>
                  </c:pt>
                  <c:pt idx="373">
                    <c:v>3297.13</c:v>
                  </c:pt>
                  <c:pt idx="379">
                    <c:v>990.61</c:v>
                  </c:pt>
                  <c:pt idx="380">
                    <c:v>4858.74</c:v>
                  </c:pt>
                  <c:pt idx="385">
                    <c:v>9146.48</c:v>
                  </c:pt>
                  <c:pt idx="386">
                    <c:v>60821.45</c:v>
                  </c:pt>
                  <c:pt idx="389">
                    <c:v>2024.29</c:v>
                  </c:pt>
                  <c:pt idx="396">
                    <c:v>881.10</c:v>
                  </c:pt>
                  <c:pt idx="398">
                    <c:v>925.10</c:v>
                  </c:pt>
                  <c:pt idx="401">
                    <c:v>1658.94</c:v>
                  </c:pt>
                  <c:pt idx="410">
                    <c:v>1326.25</c:v>
                  </c:pt>
                  <c:pt idx="413">
                    <c:v>950.40</c:v>
                  </c:pt>
                  <c:pt idx="416">
                    <c:v>521.98</c:v>
                  </c:pt>
                  <c:pt idx="417">
                    <c:v>8288.06</c:v>
                  </c:pt>
                  <c:pt idx="419">
                    <c:v>2611.65</c:v>
                  </c:pt>
                  <c:pt idx="423">
                    <c:v>1866.97</c:v>
                  </c:pt>
                  <c:pt idx="429">
                    <c:v>854.48</c:v>
                  </c:pt>
                  <c:pt idx="431">
                    <c:v>5333.10</c:v>
                  </c:pt>
                  <c:pt idx="433">
                    <c:v>2958.59</c:v>
                  </c:pt>
                  <c:pt idx="440">
                    <c:v>766.1</c:v>
                  </c:pt>
                  <c:pt idx="443">
                    <c:v>3724.69</c:v>
                  </c:pt>
                  <c:pt idx="445">
                    <c:v>931.12</c:v>
                  </c:pt>
                  <c:pt idx="449">
                    <c:v>2005.54</c:v>
                  </c:pt>
                  <c:pt idx="451">
                    <c:v>2400.54</c:v>
                  </c:pt>
                  <c:pt idx="458">
                    <c:v>1623.13</c:v>
                  </c:pt>
                  <c:pt idx="460">
                    <c:v>6960.33</c:v>
                  </c:pt>
                  <c:pt idx="461">
                    <c:v>24306.18</c:v>
                  </c:pt>
                  <c:pt idx="464">
                    <c:v>2285.93</c:v>
                  </c:pt>
                  <c:pt idx="465">
                    <c:v>2026.59</c:v>
                  </c:pt>
                  <c:pt idx="466">
                    <c:v>2224.07</c:v>
                  </c:pt>
                  <c:pt idx="469">
                    <c:v>1156.91</c:v>
                  </c:pt>
                  <c:pt idx="471">
                    <c:v>2400.41</c:v>
                  </c:pt>
                  <c:pt idx="475">
                    <c:v>1868.70</c:v>
                  </c:pt>
                  <c:pt idx="480">
                    <c:v>1497.02</c:v>
                  </c:pt>
                  <c:pt idx="482">
                    <c:v>13459.63</c:v>
                  </c:pt>
                  <c:pt idx="484">
                    <c:v>2648.09</c:v>
                  </c:pt>
                  <c:pt idx="486">
                    <c:v>1349.51</c:v>
                  </c:pt>
                  <c:pt idx="487">
                    <c:v>1280.62</c:v>
                  </c:pt>
                  <c:pt idx="490">
                    <c:v>5278.22</c:v>
                  </c:pt>
                  <c:pt idx="491">
                    <c:v>18737.85</c:v>
                  </c:pt>
                  <c:pt idx="492">
                    <c:v>197432.23</c:v>
                  </c:pt>
                  <c:pt idx="493">
                    <c:v>400322.37</c:v>
                  </c:pt>
                  <c:pt idx="497">
                    <c:v>560451.3166</c:v>
                  </c:pt>
                  <c:pt idx="498">
                    <c:v>5604.513166</c:v>
                  </c:pt>
                  <c:pt idx="499">
                    <c:v>405926.88</c:v>
                  </c:pt>
                  <c:pt idx="506">
                    <c:v>275.92</c:v>
                  </c:pt>
                  <c:pt idx="507">
                    <c:v>71.77</c:v>
                  </c:pt>
                  <c:pt idx="509">
                    <c:v>1618.25</c:v>
                  </c:pt>
                  <c:pt idx="511">
                    <c:v>56.80</c:v>
                  </c:pt>
                  <c:pt idx="512">
                    <c:v>161.10</c:v>
                  </c:pt>
                  <c:pt idx="515">
                    <c:v>131.68</c:v>
                  </c:pt>
                  <c:pt idx="516">
                    <c:v>645.90</c:v>
                  </c:pt>
                  <c:pt idx="518">
                    <c:v>115.88</c:v>
                  </c:pt>
                  <c:pt idx="521">
                    <c:v>1192.66</c:v>
                  </c:pt>
                  <c:pt idx="525">
                    <c:v>2304.02</c:v>
                  </c:pt>
                  <c:pt idx="526">
                    <c:v>8973.45</c:v>
                  </c:pt>
                  <c:pt idx="529">
                    <c:v>627.03</c:v>
                  </c:pt>
                  <c:pt idx="531">
                    <c:v>1122.37</c:v>
                  </c:pt>
                  <c:pt idx="534">
                    <c:v>1325.74</c:v>
                  </c:pt>
                  <c:pt idx="538">
                    <c:v>804.50</c:v>
                  </c:pt>
                  <c:pt idx="539">
                    <c:v>338.51</c:v>
                  </c:pt>
                  <c:pt idx="542">
                    <c:v>1241.93</c:v>
                  </c:pt>
                  <c:pt idx="543">
                    <c:v>1848.17</c:v>
                  </c:pt>
                  <c:pt idx="547">
                    <c:v>7308.25</c:v>
                  </c:pt>
                  <c:pt idx="549">
                    <c:v>641.76</c:v>
                  </c:pt>
                  <c:pt idx="552">
                    <c:v>291.91</c:v>
                  </c:pt>
                  <c:pt idx="554">
                    <c:v>-1214.20</c:v>
                  </c:pt>
                  <c:pt idx="561">
                    <c:v>353.79</c:v>
                  </c:pt>
                  <c:pt idx="563">
                    <c:v>73.27</c:v>
                  </c:pt>
                  <c:pt idx="565">
                    <c:v>250.51</c:v>
                  </c:pt>
                  <c:pt idx="567">
                    <c:v>852.05</c:v>
                  </c:pt>
                  <c:pt idx="570">
                    <c:v>1721.80</c:v>
                  </c:pt>
                  <c:pt idx="571">
                    <c:v>468.59</c:v>
                  </c:pt>
                  <c:pt idx="576">
                    <c:v>-13.92</c:v>
                  </c:pt>
                  <c:pt idx="579">
                    <c:v>-45.63</c:v>
                  </c:pt>
                  <c:pt idx="582">
                    <c:v>588.15</c:v>
                  </c:pt>
                  <c:pt idx="585">
                    <c:v>3821.554</c:v>
                  </c:pt>
                  <c:pt idx="587">
                    <c:v>577.87</c:v>
                  </c:pt>
                  <c:pt idx="589">
                    <c:v>58.69</c:v>
                  </c:pt>
                  <c:pt idx="595">
                    <c:v>1830.13</c:v>
                  </c:pt>
                  <c:pt idx="598">
                    <c:v>2466.68</c:v>
                  </c:pt>
                  <c:pt idx="600">
                    <c:v>19.89</c:v>
                  </c:pt>
                  <c:pt idx="601">
                    <c:v>282.71</c:v>
                  </c:pt>
                  <c:pt idx="603">
                    <c:v>386.79</c:v>
                  </c:pt>
                  <c:pt idx="606">
                    <c:v>1184.79</c:v>
                  </c:pt>
                  <c:pt idx="607">
                    <c:v>1874.18</c:v>
                  </c:pt>
                  <c:pt idx="608">
                    <c:v>15543.94</c:v>
                  </c:pt>
                  <c:pt idx="611">
                    <c:v>17.64</c:v>
                  </c:pt>
                  <c:pt idx="613">
                    <c:v>294.78</c:v>
                  </c:pt>
                  <c:pt idx="614">
                    <c:v>183.93</c:v>
                  </c:pt>
                  <c:pt idx="615">
                    <c:v>256.68</c:v>
                  </c:pt>
                  <c:pt idx="616">
                    <c:v>52.53</c:v>
                  </c:pt>
                  <c:pt idx="617">
                    <c:v>464.32</c:v>
                  </c:pt>
                  <c:pt idx="618">
                    <c:v>524.68</c:v>
                  </c:pt>
                  <c:pt idx="619">
                    <c:v>14.57</c:v>
                  </c:pt>
                  <c:pt idx="620">
                    <c:v>1809.12</c:v>
                  </c:pt>
                  <c:pt idx="622">
                    <c:v>122.27</c:v>
                  </c:pt>
                  <c:pt idx="623">
                    <c:v>1006.94</c:v>
                  </c:pt>
                  <c:pt idx="624">
                    <c:v>57.49</c:v>
                  </c:pt>
                  <c:pt idx="630">
                    <c:v>34.33</c:v>
                  </c:pt>
                  <c:pt idx="632">
                    <c:v>-229.69</c:v>
                  </c:pt>
                  <c:pt idx="633">
                    <c:v>180.36</c:v>
                  </c:pt>
                  <c:pt idx="636">
                    <c:v>1171.70</c:v>
                  </c:pt>
                  <c:pt idx="638">
                    <c:v>-202.78</c:v>
                  </c:pt>
                  <c:pt idx="639">
                    <c:v>328.55</c:v>
                  </c:pt>
                  <c:pt idx="641">
                    <c:v>869.15</c:v>
                  </c:pt>
                  <c:pt idx="643">
                    <c:v>-151.73</c:v>
                  </c:pt>
                  <c:pt idx="644">
                    <c:v>36.04</c:v>
                  </c:pt>
                  <c:pt idx="646">
                    <c:v>980.58</c:v>
                  </c:pt>
                  <c:pt idx="649">
                    <c:v>152.55</c:v>
                  </c:pt>
                  <c:pt idx="651">
                    <c:v>474.12</c:v>
                  </c:pt>
                  <c:pt idx="652">
                    <c:v>2486.47</c:v>
                  </c:pt>
                  <c:pt idx="654">
                    <c:v>81.01</c:v>
                  </c:pt>
                  <c:pt idx="655">
                    <c:v>40.05</c:v>
                  </c:pt>
                  <c:pt idx="656">
                    <c:v>150.95</c:v>
                  </c:pt>
                  <c:pt idx="659">
                    <c:v>35.57</c:v>
                  </c:pt>
                  <c:pt idx="661">
                    <c:v>-20.94</c:v>
                  </c:pt>
                  <c:pt idx="663">
                    <c:v>-51.53</c:v>
                  </c:pt>
                  <c:pt idx="665">
                    <c:v>-189.63</c:v>
                  </c:pt>
                  <c:pt idx="667">
                    <c:v>-58.41</c:v>
                  </c:pt>
                  <c:pt idx="668">
                    <c:v>135.86</c:v>
                  </c:pt>
                  <c:pt idx="669">
                    <c:v>-122.04</c:v>
                  </c:pt>
                  <c:pt idx="670">
                    <c:v>73.03</c:v>
                  </c:pt>
                  <c:pt idx="672">
                    <c:v>73.92</c:v>
                  </c:pt>
                  <c:pt idx="673">
                    <c:v>5541.22</c:v>
                  </c:pt>
                  <c:pt idx="674">
                    <c:v>37898.86</c:v>
                  </c:pt>
                  <c:pt idx="677">
                    <c:v>747.21</c:v>
                  </c:pt>
                  <c:pt idx="680">
                    <c:v>135.76</c:v>
                  </c:pt>
                  <c:pt idx="684">
                    <c:v>783.68</c:v>
                  </c:pt>
                  <c:pt idx="686">
                    <c:v>1730.08</c:v>
                  </c:pt>
                  <c:pt idx="691">
                    <c:v>1781.22</c:v>
                  </c:pt>
                  <c:pt idx="696">
                    <c:v>5177.95228</c:v>
                  </c:pt>
                  <c:pt idx="698">
                    <c:v>606.00</c:v>
                  </c:pt>
                  <c:pt idx="701">
                    <c:v>686.21</c:v>
                  </c:pt>
                  <c:pt idx="704">
                    <c:v>665.59</c:v>
                  </c:pt>
                  <c:pt idx="706">
                    <c:v>362.93</c:v>
                  </c:pt>
                  <c:pt idx="709">
                    <c:v>168.05</c:v>
                  </c:pt>
                  <c:pt idx="711">
                    <c:v>251.92</c:v>
                  </c:pt>
                  <c:pt idx="713">
                    <c:v>261.60</c:v>
                  </c:pt>
                  <c:pt idx="714">
                    <c:v>3002.30</c:v>
                  </c:pt>
                  <c:pt idx="716">
                    <c:v>1056.64</c:v>
                  </c:pt>
                  <c:pt idx="720">
                    <c:v>478.78</c:v>
                  </c:pt>
                  <c:pt idx="722">
                    <c:v>74.69</c:v>
                  </c:pt>
                  <c:pt idx="725">
                    <c:v>1610.11</c:v>
                  </c:pt>
                  <c:pt idx="727">
                    <c:v>514.62</c:v>
                  </c:pt>
                  <c:pt idx="728">
                    <c:v>-62.36</c:v>
                  </c:pt>
                  <c:pt idx="729">
                    <c:v>1012.25</c:v>
                  </c:pt>
                  <c:pt idx="731">
                    <c:v>1646.46</c:v>
                  </c:pt>
                  <c:pt idx="734">
                    <c:v>3110.98</c:v>
                  </c:pt>
                  <c:pt idx="736">
                    <c:v>84.15</c:v>
                  </c:pt>
                  <c:pt idx="738">
                    <c:v>76.51</c:v>
                  </c:pt>
                  <c:pt idx="740">
                    <c:v>94.77</c:v>
                  </c:pt>
                  <c:pt idx="742">
                    <c:v>595.26</c:v>
                  </c:pt>
                  <c:pt idx="752">
                    <c:v>850.69</c:v>
                  </c:pt>
                  <c:pt idx="753">
                    <c:v>13752.03</c:v>
                  </c:pt>
                  <c:pt idx="756">
                    <c:v>846.35</c:v>
                  </c:pt>
                  <c:pt idx="761">
                    <c:v>144.12</c:v>
                  </c:pt>
                  <c:pt idx="763">
                    <c:v>195.46</c:v>
                  </c:pt>
                  <c:pt idx="768">
                    <c:v>-17.53</c:v>
                  </c:pt>
                  <c:pt idx="770">
                    <c:v>1168.41</c:v>
                  </c:pt>
                  <c:pt idx="772">
                    <c:v>1050.75</c:v>
                  </c:pt>
                  <c:pt idx="774">
                    <c:v>315.37</c:v>
                  </c:pt>
                  <c:pt idx="776">
                    <c:v>144.95</c:v>
                  </c:pt>
                  <c:pt idx="777">
                    <c:v>394.79</c:v>
                  </c:pt>
                  <c:pt idx="783">
                    <c:v>1813.73</c:v>
                  </c:pt>
                  <c:pt idx="786">
                    <c:v>69.73</c:v>
                  </c:pt>
                  <c:pt idx="790">
                    <c:v>2172.24</c:v>
                  </c:pt>
                  <c:pt idx="795">
                    <c:v>5961.55</c:v>
                  </c:pt>
                  <c:pt idx="796">
                    <c:v>7129.96</c:v>
                  </c:pt>
                  <c:pt idx="799">
                    <c:v>2731.08</c:v>
                  </c:pt>
                  <c:pt idx="809">
                    <c:v>688.52</c:v>
                  </c:pt>
                  <c:pt idx="812">
                    <c:v>2069.48</c:v>
                  </c:pt>
                  <c:pt idx="814">
                    <c:v>1629.79</c:v>
                  </c:pt>
                  <c:pt idx="815">
                    <c:v>546.91</c:v>
                  </c:pt>
                  <c:pt idx="817">
                    <c:v>3595.15</c:v>
                  </c:pt>
                  <c:pt idx="824">
                    <c:v>11260.94</c:v>
                  </c:pt>
                  <c:pt idx="826">
                    <c:v>713.91</c:v>
                  </c:pt>
                  <c:pt idx="830">
                    <c:v>926.19</c:v>
                  </c:pt>
                  <c:pt idx="831">
                    <c:v>1640.10</c:v>
                  </c:pt>
                  <c:pt idx="833">
                    <c:v>670.08</c:v>
                  </c:pt>
                  <c:pt idx="836">
                    <c:v>670.08</c:v>
                  </c:pt>
                  <c:pt idx="838">
                    <c:v>369.78</c:v>
                  </c:pt>
                  <c:pt idx="841">
                    <c:v>19.77</c:v>
                  </c:pt>
                  <c:pt idx="844">
                    <c:v>-34.83</c:v>
                  </c:pt>
                  <c:pt idx="849">
                    <c:v>-26.31</c:v>
                  </c:pt>
                  <c:pt idx="851">
                    <c:v>768.34</c:v>
                  </c:pt>
                  <c:pt idx="853">
                    <c:v>677.24</c:v>
                  </c:pt>
                  <c:pt idx="855">
                    <c:v>180.57</c:v>
                  </c:pt>
                  <c:pt idx="856">
                    <c:v>1954.554</c:v>
                  </c:pt>
                  <c:pt idx="858">
                    <c:v>1548.75</c:v>
                  </c:pt>
                  <c:pt idx="859">
                    <c:v>73.59</c:v>
                  </c:pt>
                  <c:pt idx="860">
                    <c:v>-37.87</c:v>
                  </c:pt>
                  <c:pt idx="863">
                    <c:v>338.26</c:v>
                  </c:pt>
                  <c:pt idx="865">
                    <c:v>1922.74</c:v>
                  </c:pt>
                  <c:pt idx="867">
                    <c:v>278.18</c:v>
                  </c:pt>
                  <c:pt idx="870">
                    <c:v>55.43</c:v>
                  </c:pt>
                  <c:pt idx="871">
                    <c:v>904.11</c:v>
                  </c:pt>
                  <c:pt idx="875">
                    <c:v>1237.72</c:v>
                  </c:pt>
                  <c:pt idx="877">
                    <c:v>1329.64</c:v>
                  </c:pt>
                  <c:pt idx="883">
                    <c:v>192.21</c:v>
                  </c:pt>
                  <c:pt idx="884">
                    <c:v>-108.23</c:v>
                  </c:pt>
                  <c:pt idx="889">
                    <c:v>1413.62</c:v>
                  </c:pt>
                  <c:pt idx="890">
                    <c:v>20099.75</c:v>
                  </c:pt>
                  <c:pt idx="893">
                    <c:v>396.13</c:v>
                  </c:pt>
                  <c:pt idx="900">
                    <c:v>318.33</c:v>
                  </c:pt>
                  <c:pt idx="902">
                    <c:v>251.57</c:v>
                  </c:pt>
                  <c:pt idx="905">
                    <c:v>316.46</c:v>
                  </c:pt>
                  <c:pt idx="914">
                    <c:v>44.98</c:v>
                  </c:pt>
                  <c:pt idx="917">
                    <c:v>63.97</c:v>
                  </c:pt>
                  <c:pt idx="920">
                    <c:v>0.00</c:v>
                  </c:pt>
                  <c:pt idx="921">
                    <c:v>1391.43</c:v>
                  </c:pt>
                  <c:pt idx="923">
                    <c:v>-255.18</c:v>
                  </c:pt>
                  <c:pt idx="927">
                    <c:v>138.13</c:v>
                  </c:pt>
                  <c:pt idx="933">
                    <c:v>209.09</c:v>
                  </c:pt>
                  <c:pt idx="935">
                    <c:v>92.03</c:v>
                  </c:pt>
                  <c:pt idx="937">
                    <c:v>453.37</c:v>
                  </c:pt>
                  <c:pt idx="944">
                    <c:v>593.01</c:v>
                  </c:pt>
                  <c:pt idx="947">
                    <c:v>1046.39</c:v>
                  </c:pt>
                  <c:pt idx="949">
                    <c:v>-55.68</c:v>
                  </c:pt>
                  <c:pt idx="953">
                    <c:v>615.27</c:v>
                  </c:pt>
                  <c:pt idx="955">
                    <c:v>1210.94</c:v>
                  </c:pt>
                  <c:pt idx="962">
                    <c:v>706.38</c:v>
                  </c:pt>
                  <c:pt idx="964">
                    <c:v>2476.91</c:v>
                  </c:pt>
                  <c:pt idx="965">
                    <c:v>5006.77</c:v>
                  </c:pt>
                  <c:pt idx="968">
                    <c:v>403.48</c:v>
                  </c:pt>
                  <c:pt idx="969">
                    <c:v>700.76</c:v>
                  </c:pt>
                  <c:pt idx="970">
                    <c:v>-338.79</c:v>
                  </c:pt>
                  <c:pt idx="973">
                    <c:v>148.03</c:v>
                  </c:pt>
                  <c:pt idx="975">
                    <c:v>-188.97</c:v>
                  </c:pt>
                  <c:pt idx="979">
                    <c:v>673.17</c:v>
                  </c:pt>
                  <c:pt idx="984">
                    <c:v>387.09</c:v>
                  </c:pt>
                  <c:pt idx="986">
                    <c:v>1784.77</c:v>
                  </c:pt>
                  <c:pt idx="988">
                    <c:v>659.01</c:v>
                  </c:pt>
                  <c:pt idx="990">
                    <c:v>96.40</c:v>
                  </c:pt>
                  <c:pt idx="991">
                    <c:v>294.85</c:v>
                  </c:pt>
                  <c:pt idx="994">
                    <c:v>1050.27</c:v>
                  </c:pt>
                  <c:pt idx="995">
                    <c:v>2835.04</c:v>
                  </c:pt>
                  <c:pt idx="996">
                    <c:v>48823.54</c:v>
                  </c:pt>
                  <c:pt idx="997">
                    <c:v>86722.40</c:v>
                  </c:pt>
                  <c:pt idx="1000">
                    <c:v>367292.92</c:v>
                  </c:pt>
                  <c:pt idx="1003">
                    <c:v>4523.17</c:v>
                  </c:pt>
                  <c:pt idx="1004">
                    <c:v>16510.86</c:v>
                  </c:pt>
                  <c:pt idx="1005">
                    <c:v>160096.98</c:v>
                  </c:pt>
                  <c:pt idx="1006">
                    <c:v>340409.57</c:v>
                  </c:pt>
                  <c:pt idx="1007">
                    <c:v>f</c:v>
                  </c:pt>
                </c:lvl>
                <c:lvl>
                  <c:pt idx="2">
                    <c:v>225.65</c:v>
                  </c:pt>
                  <c:pt idx="3">
                    <c:v>235.13</c:v>
                  </c:pt>
                  <c:pt idx="5">
                    <c:v>1053.30</c:v>
                  </c:pt>
                  <c:pt idx="8">
                    <c:v>174.00</c:v>
                  </c:pt>
                  <c:pt idx="11">
                    <c:v>263.64</c:v>
                  </c:pt>
                  <c:pt idx="12">
                    <c:v>233.46</c:v>
                  </c:pt>
                  <c:pt idx="17">
                    <c:v>220.84</c:v>
                  </c:pt>
                  <c:pt idx="21">
                    <c:v>891.94</c:v>
                  </c:pt>
                  <c:pt idx="22">
                    <c:v>2907.92</c:v>
                  </c:pt>
                  <c:pt idx="25">
                    <c:v>407.97</c:v>
                  </c:pt>
                  <c:pt idx="27">
                    <c:v>232.34</c:v>
                  </c:pt>
                  <c:pt idx="30">
                    <c:v>521.83</c:v>
                  </c:pt>
                  <c:pt idx="34">
                    <c:v>99.02</c:v>
                  </c:pt>
                  <c:pt idx="35">
                    <c:v>155.47</c:v>
                  </c:pt>
                  <c:pt idx="38">
                    <c:v>437.24</c:v>
                  </c:pt>
                  <c:pt idx="39">
                    <c:v>145.68</c:v>
                  </c:pt>
                  <c:pt idx="43">
                    <c:v>1999.55</c:v>
                  </c:pt>
                  <c:pt idx="45">
                    <c:v>479.42</c:v>
                  </c:pt>
                  <c:pt idx="50">
                    <c:v>723.24</c:v>
                  </c:pt>
                  <c:pt idx="56">
                    <c:v>304.95</c:v>
                  </c:pt>
                  <c:pt idx="57">
                    <c:v>316.89</c:v>
                  </c:pt>
                  <c:pt idx="59">
                    <c:v>1824.50</c:v>
                  </c:pt>
                  <c:pt idx="61">
                    <c:v>676.41</c:v>
                  </c:pt>
                  <c:pt idx="63">
                    <c:v>507.19</c:v>
                  </c:pt>
                  <c:pt idx="66">
                    <c:v>137.74</c:v>
                  </c:pt>
                  <c:pt idx="67">
                    <c:v>597.05</c:v>
                  </c:pt>
                  <c:pt idx="72">
                    <c:v>328.51</c:v>
                  </c:pt>
                  <c:pt idx="75">
                    <c:v>222.73</c:v>
                  </c:pt>
                  <c:pt idx="78">
                    <c:v>208.62</c:v>
                  </c:pt>
                  <c:pt idx="81">
                    <c:v>2678.25</c:v>
                  </c:pt>
                  <c:pt idx="83">
                    <c:v>555.75</c:v>
                  </c:pt>
                  <c:pt idx="85">
                    <c:v>615.64</c:v>
                  </c:pt>
                  <c:pt idx="91">
                    <c:v>529.68</c:v>
                  </c:pt>
                  <c:pt idx="94">
                    <c:v>1701.07</c:v>
                  </c:pt>
                  <c:pt idx="96">
                    <c:v>241.09</c:v>
                  </c:pt>
                  <c:pt idx="97">
                    <c:v>248.94</c:v>
                  </c:pt>
                  <c:pt idx="99">
                    <c:v>244.00</c:v>
                  </c:pt>
                  <c:pt idx="102">
                    <c:v>580.22</c:v>
                  </c:pt>
                  <c:pt idx="103">
                    <c:v>1314.25</c:v>
                  </c:pt>
                  <c:pt idx="104">
                    <c:v>9517.62</c:v>
                  </c:pt>
                  <c:pt idx="107">
                    <c:v>222.71</c:v>
                  </c:pt>
                  <c:pt idx="109">
                    <c:v>255.18</c:v>
                  </c:pt>
                  <c:pt idx="110">
                    <c:v>32.55</c:v>
                  </c:pt>
                  <c:pt idx="111">
                    <c:v>239.78</c:v>
                  </c:pt>
                  <c:pt idx="112">
                    <c:v>96.86</c:v>
                  </c:pt>
                  <c:pt idx="113">
                    <c:v>-</c:v>
                  </c:pt>
                  <c:pt idx="114">
                    <c:v>515.71</c:v>
                  </c:pt>
                  <c:pt idx="115">
                    <c:v>97.12</c:v>
                  </c:pt>
                  <c:pt idx="116">
                    <c:v>1459.91</c:v>
                  </c:pt>
                  <c:pt idx="118">
                    <c:v>241.25</c:v>
                  </c:pt>
                  <c:pt idx="120">
                    <c:v>239.44</c:v>
                  </c:pt>
                  <c:pt idx="128">
                    <c:v>354.91</c:v>
                  </c:pt>
                  <c:pt idx="129">
                    <c:v>812.73</c:v>
                  </c:pt>
                  <c:pt idx="132">
                    <c:v>1648.33</c:v>
                  </c:pt>
                  <c:pt idx="134">
                    <c:v>530.13</c:v>
                  </c:pt>
                  <c:pt idx="135">
                    <c:v>118.85</c:v>
                  </c:pt>
                  <c:pt idx="139">
                    <c:v>499.70</c:v>
                  </c:pt>
                  <c:pt idx="140">
                    <c:v>95.40</c:v>
                  </c:pt>
                  <c:pt idx="142">
                    <c:v>232.31</c:v>
                  </c:pt>
                  <c:pt idx="145">
                    <c:v>229.42</c:v>
                  </c:pt>
                  <c:pt idx="147">
                    <c:v>96.00</c:v>
                  </c:pt>
                  <c:pt idx="148">
                    <c:v>1801.81</c:v>
                  </c:pt>
                  <c:pt idx="150">
                    <c:v>220.81</c:v>
                  </c:pt>
                  <c:pt idx="151">
                    <c:v>98.43</c:v>
                  </c:pt>
                  <c:pt idx="152">
                    <c:v>142.66</c:v>
                  </c:pt>
                  <c:pt idx="155">
                    <c:v>579.39</c:v>
                  </c:pt>
                  <c:pt idx="157">
                    <c:v>565.88</c:v>
                  </c:pt>
                  <c:pt idx="159">
                    <c:v>327.49</c:v>
                  </c:pt>
                  <c:pt idx="161">
                    <c:v>576.37</c:v>
                  </c:pt>
                  <c:pt idx="163">
                    <c:v>592.51</c:v>
                  </c:pt>
                  <c:pt idx="164">
                    <c:v>571.39</c:v>
                  </c:pt>
                  <c:pt idx="165">
                    <c:v>241.83</c:v>
                  </c:pt>
                  <c:pt idx="168">
                    <c:v>3916.76</c:v>
                  </c:pt>
                  <c:pt idx="169">
                    <c:v>8826.81</c:v>
                  </c:pt>
                  <c:pt idx="170">
                    <c:v>24231.19</c:v>
                  </c:pt>
                  <c:pt idx="176">
                    <c:v>725.96</c:v>
                  </c:pt>
                  <c:pt idx="180">
                    <c:v>527.21</c:v>
                  </c:pt>
                  <c:pt idx="192">
                    <c:v>1253.17</c:v>
                  </c:pt>
                  <c:pt idx="194">
                    <c:v>342.29</c:v>
                  </c:pt>
                  <c:pt idx="197">
                    <c:v>543.87</c:v>
                  </c:pt>
                  <c:pt idx="200">
                    <c:v>584.43</c:v>
                  </c:pt>
                  <c:pt idx="202">
                    <c:v>223.62</c:v>
                  </c:pt>
                  <c:pt idx="205">
                    <c:v>562.42</c:v>
                  </c:pt>
                  <c:pt idx="209">
                    <c:v>194.10</c:v>
                  </c:pt>
                  <c:pt idx="210">
                    <c:v>2450.725</c:v>
                  </c:pt>
                  <c:pt idx="212">
                    <c:v>554.40</c:v>
                  </c:pt>
                  <c:pt idx="218">
                    <c:v>229.48</c:v>
                  </c:pt>
                  <c:pt idx="221">
                    <c:v>783.88</c:v>
                  </c:pt>
                  <c:pt idx="223">
                    <c:v>214.12</c:v>
                  </c:pt>
                  <c:pt idx="224">
                    <c:v>212.54</c:v>
                  </c:pt>
                  <c:pt idx="225">
                    <c:v>547.95</c:v>
                  </c:pt>
                  <c:pt idx="227">
                    <c:v>234.2</c:v>
                  </c:pt>
                  <c:pt idx="230">
                    <c:v>1208.81</c:v>
                  </c:pt>
                  <c:pt idx="232">
                    <c:v>511.18</c:v>
                  </c:pt>
                  <c:pt idx="234">
                    <c:v>79.3</c:v>
                  </c:pt>
                  <c:pt idx="238">
                    <c:v>1116.98</c:v>
                  </c:pt>
                  <c:pt idx="248">
                    <c:v>1707.46</c:v>
                  </c:pt>
                  <c:pt idx="249">
                    <c:v>7404.05</c:v>
                  </c:pt>
                  <c:pt idx="252">
                    <c:v>524.63</c:v>
                  </c:pt>
                  <c:pt idx="257">
                    <c:v>565.74</c:v>
                  </c:pt>
                  <c:pt idx="259">
                    <c:v>1131.04</c:v>
                  </c:pt>
                  <c:pt idx="266">
                    <c:v>2221.41</c:v>
                  </c:pt>
                  <c:pt idx="268">
                    <c:v>200.64</c:v>
                  </c:pt>
                  <c:pt idx="270">
                    <c:v>695.11</c:v>
                  </c:pt>
                  <c:pt idx="272">
                    <c:v>241.33</c:v>
                  </c:pt>
                  <c:pt idx="273">
                    <c:v>584.06</c:v>
                  </c:pt>
                  <c:pt idx="279">
                    <c:v>544.59</c:v>
                  </c:pt>
                  <c:pt idx="282">
                    <c:v>560.44</c:v>
                  </c:pt>
                  <c:pt idx="286">
                    <c:v>226.54</c:v>
                  </c:pt>
                  <c:pt idx="291">
                    <c:v>3052.71</c:v>
                  </c:pt>
                  <c:pt idx="292">
                    <c:v>5274.12</c:v>
                  </c:pt>
                  <c:pt idx="295">
                    <c:v>1365.00</c:v>
                  </c:pt>
                  <c:pt idx="305">
                    <c:v>78.18</c:v>
                  </c:pt>
                  <c:pt idx="308">
                    <c:v>174.05</c:v>
                  </c:pt>
                  <c:pt idx="310">
                    <c:v>126.45</c:v>
                  </c:pt>
                  <c:pt idx="311">
                    <c:v>25.84</c:v>
                  </c:pt>
                  <c:pt idx="313">
                    <c:v>960.40</c:v>
                  </c:pt>
                  <c:pt idx="320">
                    <c:v>2729.92</c:v>
                  </c:pt>
                  <c:pt idx="322">
                    <c:v>520.74</c:v>
                  </c:pt>
                  <c:pt idx="326">
                    <c:v>503.91</c:v>
                  </c:pt>
                  <c:pt idx="327">
                    <c:v>1024.65</c:v>
                  </c:pt>
                  <c:pt idx="329">
                    <c:v>508.45</c:v>
                  </c:pt>
                  <c:pt idx="332">
                    <c:v>508.45</c:v>
                  </c:pt>
                  <c:pt idx="337">
                    <c:v>247.93</c:v>
                  </c:pt>
                  <c:pt idx="340">
                    <c:v>335.49</c:v>
                  </c:pt>
                  <c:pt idx="345">
                    <c:v>99.91</c:v>
                  </c:pt>
                  <c:pt idx="347">
                    <c:v>223.27</c:v>
                  </c:pt>
                  <c:pt idx="349">
                    <c:v>132.59</c:v>
                  </c:pt>
                  <c:pt idx="351">
                    <c:v>615.93</c:v>
                  </c:pt>
                  <c:pt idx="352">
                    <c:v>1655.12</c:v>
                  </c:pt>
                  <c:pt idx="354">
                    <c:v>0.00</c:v>
                  </c:pt>
                  <c:pt idx="355">
                    <c:v>235.19</c:v>
                  </c:pt>
                  <c:pt idx="356">
                    <c:v>136.24</c:v>
                  </c:pt>
                  <c:pt idx="359">
                    <c:v>89.81</c:v>
                  </c:pt>
                  <c:pt idx="361">
                    <c:v>461.24</c:v>
                  </c:pt>
                  <c:pt idx="363">
                    <c:v>752.63</c:v>
                  </c:pt>
                  <c:pt idx="366">
                    <c:v>212.56</c:v>
                  </c:pt>
                  <c:pt idx="367">
                    <c:v>297.27</c:v>
                  </c:pt>
                  <c:pt idx="371">
                    <c:v>1262.46</c:v>
                  </c:pt>
                  <c:pt idx="373">
                    <c:v>653.33</c:v>
                  </c:pt>
                  <c:pt idx="379">
                    <c:v>196.96</c:v>
                  </c:pt>
                  <c:pt idx="380">
                    <c:v>968.77</c:v>
                  </c:pt>
                  <c:pt idx="385">
                    <c:v>1819.06</c:v>
                  </c:pt>
                  <c:pt idx="386">
                    <c:v>9460.90</c:v>
                  </c:pt>
                  <c:pt idx="389">
                    <c:v>312.53</c:v>
                  </c:pt>
                  <c:pt idx="396">
                    <c:v>46.01</c:v>
                  </c:pt>
                  <c:pt idx="398">
                    <c:v>80.80</c:v>
                  </c:pt>
                  <c:pt idx="401">
                    <c:v>161.73</c:v>
                  </c:pt>
                  <c:pt idx="410">
                    <c:v>245.02</c:v>
                  </c:pt>
                  <c:pt idx="413">
                    <c:v>85.36</c:v>
                  </c:pt>
                  <c:pt idx="416">
                    <c:v>46.18</c:v>
                  </c:pt>
                  <c:pt idx="417">
                    <c:v>977.63</c:v>
                  </c:pt>
                  <c:pt idx="431">
                    <c:v>0.00</c:v>
                  </c:pt>
                  <c:pt idx="443">
                    <c:v>0.00</c:v>
                  </c:pt>
                  <c:pt idx="449">
                    <c:v>181.04</c:v>
                  </c:pt>
                  <c:pt idx="460">
                    <c:v>181.04</c:v>
                  </c:pt>
                  <c:pt idx="461">
                    <c:v>1158.67</c:v>
                  </c:pt>
                  <c:pt idx="464">
                    <c:v>206.48</c:v>
                  </c:pt>
                  <c:pt idx="469">
                    <c:v>104.86</c:v>
                  </c:pt>
                  <c:pt idx="480">
                    <c:v>135.82</c:v>
                  </c:pt>
                  <c:pt idx="482">
                    <c:v>447.16</c:v>
                  </c:pt>
                  <c:pt idx="484">
                    <c:v>240.22</c:v>
                  </c:pt>
                  <c:pt idx="486">
                    <c:v>122.29</c:v>
                  </c:pt>
                  <c:pt idx="487">
                    <c:v>116.42</c:v>
                  </c:pt>
                  <c:pt idx="490">
                    <c:v>478.93</c:v>
                  </c:pt>
                  <c:pt idx="491">
                    <c:v>926.09</c:v>
                  </c:pt>
                  <c:pt idx="492">
                    <c:v>24223.83</c:v>
                  </c:pt>
                  <c:pt idx="493">
                    <c:v>48455.02</c:v>
                  </c:pt>
                  <c:pt idx="495">
                    <c:v>5204.190797</c:v>
                  </c:pt>
                  <c:pt idx="496">
                    <c:v>405526.56</c:v>
                  </c:pt>
                  <c:pt idx="497">
                    <c:v>478521.3406</c:v>
                  </c:pt>
                  <c:pt idx="506">
                    <c:v>90.80%</c:v>
                  </c:pt>
                  <c:pt idx="507">
                    <c:v>97.68%</c:v>
                  </c:pt>
                  <c:pt idx="511">
                    <c:v>96%</c:v>
                  </c:pt>
                  <c:pt idx="512">
                    <c:v>92.97%</c:v>
                  </c:pt>
                  <c:pt idx="515">
                    <c:v>91.64%</c:v>
                  </c:pt>
                  <c:pt idx="516">
                    <c:v>79.12%</c:v>
                  </c:pt>
                  <c:pt idx="518">
                    <c:v>86.98%</c:v>
                  </c:pt>
                  <c:pt idx="521">
                    <c:v>59.44%</c:v>
                  </c:pt>
                  <c:pt idx="529">
                    <c:v>79.56%</c:v>
                  </c:pt>
                  <c:pt idx="531">
                    <c:v>63.28%</c:v>
                  </c:pt>
                  <c:pt idx="534">
                    <c:v>58.69%</c:v>
                  </c:pt>
                  <c:pt idx="538">
                    <c:v>38.89%</c:v>
                  </c:pt>
                  <c:pt idx="539">
                    <c:v>83.49%</c:v>
                  </c:pt>
                  <c:pt idx="542">
                    <c:v>59.21%</c:v>
                  </c:pt>
                  <c:pt idx="543">
                    <c:v>36.13%</c:v>
                  </c:pt>
                  <c:pt idx="549">
                    <c:v>77.79%</c:v>
                  </c:pt>
                  <c:pt idx="552">
                    <c:v>90%</c:v>
                  </c:pt>
                  <c:pt idx="554">
                    <c:v>126%</c:v>
                  </c:pt>
                  <c:pt idx="561">
                    <c:v>91.87%</c:v>
                  </c:pt>
                  <c:pt idx="565">
                    <c:v>94.03%</c:v>
                  </c:pt>
                  <c:pt idx="567">
                    <c:v>74.29%</c:v>
                  </c:pt>
                  <c:pt idx="570">
                    <c:v>5.56%</c:v>
                  </c:pt>
                  <c:pt idx="571">
                    <c:v>86.84%</c:v>
                  </c:pt>
                  <c:pt idx="576">
                    <c:v>100.45%</c:v>
                  </c:pt>
                  <c:pt idx="579">
                    <c:v>102%</c:v>
                  </c:pt>
                  <c:pt idx="582">
                    <c:v>79%</c:v>
                  </c:pt>
                  <c:pt idx="587">
                    <c:v>83.06%</c:v>
                  </c:pt>
                  <c:pt idx="589">
                    <c:v>98.40%</c:v>
                  </c:pt>
                  <c:pt idx="595">
                    <c:v>45.02%</c:v>
                  </c:pt>
                  <c:pt idx="600">
                    <c:v>99%</c:v>
                  </c:pt>
                  <c:pt idx="601">
                    <c:v>81%</c:v>
                  </c:pt>
                  <c:pt idx="603">
                    <c:v>87.96%</c:v>
                  </c:pt>
                  <c:pt idx="606">
                    <c:v>65.89%</c:v>
                  </c:pt>
                  <c:pt idx="611">
                    <c:v>99.45%</c:v>
                  </c:pt>
                  <c:pt idx="613">
                    <c:v>81.09%</c:v>
                  </c:pt>
                  <c:pt idx="614">
                    <c:v>85.59%</c:v>
                  </c:pt>
                  <c:pt idx="615">
                    <c:v>91.98%</c:v>
                  </c:pt>
                  <c:pt idx="616">
                    <c:v>96.01%</c:v>
                  </c:pt>
                  <c:pt idx="617">
                    <c:v>58.71%</c:v>
                  </c:pt>
                  <c:pt idx="618">
                    <c:v>82.99%</c:v>
                  </c:pt>
                  <c:pt idx="619">
                    <c:v>98.89%</c:v>
                  </c:pt>
                  <c:pt idx="622">
                    <c:v>96.17%</c:v>
                  </c:pt>
                  <c:pt idx="623">
                    <c:v>58.74%</c:v>
                  </c:pt>
                  <c:pt idx="624">
                    <c:v>98.19%</c:v>
                  </c:pt>
                  <c:pt idx="630">
                    <c:v>98.78%</c:v>
                  </c:pt>
                  <c:pt idx="632">
                    <c:v>104.88%</c:v>
                  </c:pt>
                  <c:pt idx="633">
                    <c:v>96.43%</c:v>
                  </c:pt>
                  <c:pt idx="638">
                    <c:v>106.28%</c:v>
                  </c:pt>
                  <c:pt idx="639">
                    <c:v>89.41%</c:v>
                  </c:pt>
                  <c:pt idx="641">
                    <c:v>21.33%</c:v>
                  </c:pt>
                  <c:pt idx="643">
                    <c:v>104.42%</c:v>
                  </c:pt>
                  <c:pt idx="644">
                    <c:v>97.26%</c:v>
                  </c:pt>
                  <c:pt idx="646">
                    <c:v>68.16%</c:v>
                  </c:pt>
                  <c:pt idx="649">
                    <c:v>95.13%</c:v>
                  </c:pt>
                  <c:pt idx="651">
                    <c:v>63.36%</c:v>
                  </c:pt>
                  <c:pt idx="654">
                    <c:v>97.29%</c:v>
                  </c:pt>
                  <c:pt idx="655">
                    <c:v>97.01%</c:v>
                  </c:pt>
                  <c:pt idx="656">
                    <c:v>92.13%</c:v>
                  </c:pt>
                  <c:pt idx="659">
                    <c:v>98.99%</c:v>
                  </c:pt>
                  <c:pt idx="661">
                    <c:v>100.60%</c:v>
                  </c:pt>
                  <c:pt idx="663">
                    <c:v>101.58%</c:v>
                  </c:pt>
                  <c:pt idx="665">
                    <c:v>105.39%</c:v>
                  </c:pt>
                  <c:pt idx="667">
                    <c:v>101.62%</c:v>
                  </c:pt>
                  <c:pt idx="668">
                    <c:v>96.06%</c:v>
                  </c:pt>
                  <c:pt idx="669">
                    <c:v>106.46%</c:v>
                  </c:pt>
                  <c:pt idx="670">
                    <c:v>93.83%</c:v>
                  </c:pt>
                  <c:pt idx="677">
                    <c:v>73.06%</c:v>
                  </c:pt>
                  <c:pt idx="680">
                    <c:v>96.89%</c:v>
                  </c:pt>
                  <c:pt idx="684">
                    <c:v>75.56%</c:v>
                  </c:pt>
                  <c:pt idx="686">
                    <c:v>37.21%</c:v>
                  </c:pt>
                  <c:pt idx="691">
                    <c:v>55.08%</c:v>
                  </c:pt>
                  <c:pt idx="698">
                    <c:v>80.78%</c:v>
                  </c:pt>
                  <c:pt idx="701">
                    <c:v>79.90%</c:v>
                  </c:pt>
                  <c:pt idx="704">
                    <c:v>81.29%</c:v>
                  </c:pt>
                  <c:pt idx="706">
                    <c:v>87.95%</c:v>
                  </c:pt>
                  <c:pt idx="709">
                    <c:v>95.14%</c:v>
                  </c:pt>
                  <c:pt idx="711">
                    <c:v>76.05%</c:v>
                  </c:pt>
                  <c:pt idx="713">
                    <c:v>78.01%</c:v>
                  </c:pt>
                  <c:pt idx="716">
                    <c:v>68.53%</c:v>
                  </c:pt>
                  <c:pt idx="720">
                    <c:v>85.36%</c:v>
                  </c:pt>
                  <c:pt idx="722">
                    <c:v>97.66%</c:v>
                  </c:pt>
                  <c:pt idx="727">
                    <c:v>83.06%</c:v>
                  </c:pt>
                  <c:pt idx="728">
                    <c:v>102.16%</c:v>
                  </c:pt>
                  <c:pt idx="729">
                    <c:v>70.63%</c:v>
                  </c:pt>
                  <c:pt idx="731">
                    <c:v>46.59%</c:v>
                  </c:pt>
                  <c:pt idx="736">
                    <c:v>97.33%</c:v>
                  </c:pt>
                  <c:pt idx="738">
                    <c:v>92.69%</c:v>
                  </c:pt>
                  <c:pt idx="740">
                    <c:v>96.98%</c:v>
                  </c:pt>
                  <c:pt idx="742">
                    <c:v>92.56%</c:v>
                  </c:pt>
                  <c:pt idx="756">
                    <c:v>74.79%</c:v>
                  </c:pt>
                  <c:pt idx="761">
                    <c:v>95.76%</c:v>
                  </c:pt>
                  <c:pt idx="763">
                    <c:v>97.11%</c:v>
                  </c:pt>
                  <c:pt idx="768">
                    <c:v>100.65%</c:v>
                  </c:pt>
                  <c:pt idx="772">
                    <c:v>61.90%</c:v>
                  </c:pt>
                  <c:pt idx="774">
                    <c:v>92.44%</c:v>
                  </c:pt>
                  <c:pt idx="776">
                    <c:v>90.17%</c:v>
                  </c:pt>
                  <c:pt idx="777">
                    <c:v>88.68%</c:v>
                  </c:pt>
                  <c:pt idx="783">
                    <c:v>44.59%</c:v>
                  </c:pt>
                  <c:pt idx="786">
                    <c:v>98.03%</c:v>
                  </c:pt>
                  <c:pt idx="790">
                    <c:v>29.89%</c:v>
                  </c:pt>
                  <c:pt idx="799">
                    <c:v>68.89%</c:v>
                  </c:pt>
                  <c:pt idx="809">
                    <c:v>35.33%</c:v>
                  </c:pt>
                  <c:pt idx="812">
                    <c:v>16.76%</c:v>
                  </c:pt>
                  <c:pt idx="814">
                    <c:v>6.55%</c:v>
                  </c:pt>
                  <c:pt idx="815">
                    <c:v>50.45%</c:v>
                  </c:pt>
                  <c:pt idx="817">
                    <c:v>37.95%</c:v>
                  </c:pt>
                  <c:pt idx="826">
                    <c:v>77.81%</c:v>
                  </c:pt>
                  <c:pt idx="830">
                    <c:v>69.17%</c:v>
                  </c:pt>
                  <c:pt idx="833">
                    <c:v>77.97%</c:v>
                  </c:pt>
                  <c:pt idx="838">
                    <c:v>64.01%</c:v>
                  </c:pt>
                  <c:pt idx="841">
                    <c:v>98.70%</c:v>
                  </c:pt>
                  <c:pt idx="844">
                    <c:v>101.67%</c:v>
                  </c:pt>
                  <c:pt idx="849">
                    <c:v>101.98%</c:v>
                  </c:pt>
                  <c:pt idx="851">
                    <c:v>74.46%</c:v>
                  </c:pt>
                  <c:pt idx="853">
                    <c:v>78.52%</c:v>
                  </c:pt>
                  <c:pt idx="855">
                    <c:v>95.08%</c:v>
                  </c:pt>
                  <c:pt idx="858">
                    <c:v>33.67%</c:v>
                  </c:pt>
                  <c:pt idx="859">
                    <c:v>95.04%</c:v>
                  </c:pt>
                  <c:pt idx="860">
                    <c:v>102.10%</c:v>
                  </c:pt>
                  <c:pt idx="863">
                    <c:v>71.40%</c:v>
                  </c:pt>
                  <c:pt idx="867">
                    <c:v>93.88%</c:v>
                  </c:pt>
                  <c:pt idx="870">
                    <c:v>95.83%</c:v>
                  </c:pt>
                  <c:pt idx="871">
                    <c:v>68.90%</c:v>
                  </c:pt>
                  <c:pt idx="877">
                    <c:v>66.19%</c:v>
                  </c:pt>
                  <c:pt idx="883">
                    <c:v>83.75%</c:v>
                  </c:pt>
                  <c:pt idx="884">
                    <c:v>101.87%</c:v>
                  </c:pt>
                  <c:pt idx="893">
                    <c:v>83.61%</c:v>
                  </c:pt>
                  <c:pt idx="900">
                    <c:v>69.79%</c:v>
                  </c:pt>
                  <c:pt idx="902">
                    <c:v>77.25%</c:v>
                  </c:pt>
                  <c:pt idx="905">
                    <c:v>84.04%</c:v>
                  </c:pt>
                  <c:pt idx="914">
                    <c:v>97.15%</c:v>
                  </c:pt>
                  <c:pt idx="917">
                    <c:v>94.37%</c:v>
                  </c:pt>
                  <c:pt idx="920">
                    <c:v>25.39%</c:v>
                  </c:pt>
                  <c:pt idx="923">
                    <c:v>108.19%</c:v>
                  </c:pt>
                  <c:pt idx="927">
                    <c:v>93.81%</c:v>
                  </c:pt>
                  <c:pt idx="933">
                    <c:v>79.55%</c:v>
                  </c:pt>
                  <c:pt idx="937">
                    <c:v>87.18%</c:v>
                  </c:pt>
                  <c:pt idx="944">
                    <c:v>35.41%</c:v>
                  </c:pt>
                  <c:pt idx="949">
                    <c:v>105.00%</c:v>
                  </c:pt>
                  <c:pt idx="953">
                    <c:v>74.28%</c:v>
                  </c:pt>
                  <c:pt idx="955">
                    <c:v>68.89%</c:v>
                  </c:pt>
                  <c:pt idx="962">
                    <c:v>63.66%</c:v>
                  </c:pt>
                  <c:pt idx="968">
                    <c:v>85.20%</c:v>
                  </c:pt>
                  <c:pt idx="969">
                    <c:v>71.04%</c:v>
                  </c:pt>
                  <c:pt idx="970">
                    <c:v>112.76%</c:v>
                  </c:pt>
                  <c:pt idx="973">
                    <c:v>89.27%</c:v>
                  </c:pt>
                  <c:pt idx="975">
                    <c:v>106.60%</c:v>
                  </c:pt>
                  <c:pt idx="979">
                    <c:v>69.82%</c:v>
                  </c:pt>
                  <c:pt idx="984">
                    <c:v>78.34%</c:v>
                  </c:pt>
                  <c:pt idx="988">
                    <c:v>79.13%</c:v>
                  </c:pt>
                  <c:pt idx="990">
                    <c:v>94.01%</c:v>
                  </c:pt>
                  <c:pt idx="991">
                    <c:v>80.69%</c:v>
                  </c:pt>
                  <c:pt idx="999">
                    <c:v>172070.10</c:v>
                  </c:pt>
                </c:lvl>
                <c:lvl>
                  <c:pt idx="2">
                    <c:v>2288.14</c:v>
                  </c:pt>
                  <c:pt idx="3">
                    <c:v>2363.16</c:v>
                  </c:pt>
                  <c:pt idx="5">
                    <c:v>9107.40</c:v>
                  </c:pt>
                  <c:pt idx="7">
                    <c:v>1174.17</c:v>
                  </c:pt>
                  <c:pt idx="8">
                    <c:v>1745.03</c:v>
                  </c:pt>
                  <c:pt idx="11">
                    <c:v>1059.83</c:v>
                  </c:pt>
                  <c:pt idx="12">
                    <c:v>2360.9</c:v>
                  </c:pt>
                  <c:pt idx="14">
                    <c:v>742.7</c:v>
                  </c:pt>
                  <c:pt idx="17">
                    <c:v>2244.6</c:v>
                  </c:pt>
                  <c:pt idx="21">
                    <c:v>9327.23</c:v>
                  </c:pt>
                  <c:pt idx="22">
                    <c:v>31481.48</c:v>
                  </c:pt>
                  <c:pt idx="25">
                    <c:v>2164.61</c:v>
                  </c:pt>
                  <c:pt idx="27">
                    <c:v>2330.44</c:v>
                  </c:pt>
                  <c:pt idx="30">
                    <c:v>2171.13</c:v>
                  </c:pt>
                  <c:pt idx="34">
                    <c:v>1005.17</c:v>
                  </c:pt>
                  <c:pt idx="35">
                    <c:v>1562.04</c:v>
                  </c:pt>
                  <c:pt idx="38">
                    <c:v>2115.98</c:v>
                  </c:pt>
                  <c:pt idx="39">
                    <c:v>2279.16</c:v>
                  </c:pt>
                  <c:pt idx="43">
                    <c:v>13628.53</c:v>
                  </c:pt>
                  <c:pt idx="45">
                    <c:v>1944.89</c:v>
                  </c:pt>
                  <c:pt idx="48">
                    <c:v>2435.67</c:v>
                  </c:pt>
                  <c:pt idx="50">
                    <c:v>3200.62</c:v>
                  </c:pt>
                  <c:pt idx="56">
                    <c:v>1264.5</c:v>
                  </c:pt>
                  <c:pt idx="57">
                    <c:v>3331.77</c:v>
                  </c:pt>
                  <c:pt idx="59">
                    <c:v>12177.45</c:v>
                  </c:pt>
                  <c:pt idx="61">
                    <c:v>2846.55</c:v>
                  </c:pt>
                  <c:pt idx="63">
                    <c:v>2274.94</c:v>
                  </c:pt>
                  <c:pt idx="66">
                    <c:v>1379.58</c:v>
                  </c:pt>
                  <c:pt idx="67">
                    <c:v>2392.11</c:v>
                  </c:pt>
                  <c:pt idx="72">
                    <c:v>2266.40</c:v>
                  </c:pt>
                  <c:pt idx="75">
                    <c:v>2272.32</c:v>
                  </c:pt>
                  <c:pt idx="78">
                    <c:v>2105.65</c:v>
                  </c:pt>
                  <c:pt idx="81">
                    <c:v>15537.55</c:v>
                  </c:pt>
                  <c:pt idx="83">
                    <c:v>2308.77</c:v>
                  </c:pt>
                  <c:pt idx="85">
                    <c:v>2474.25</c:v>
                  </c:pt>
                  <c:pt idx="91">
                    <c:v>2264.76</c:v>
                  </c:pt>
                  <c:pt idx="94">
                    <c:v>7047.78</c:v>
                  </c:pt>
                  <c:pt idx="96">
                    <c:v>975.53</c:v>
                  </c:pt>
                  <c:pt idx="97">
                    <c:v>1003.12</c:v>
                  </c:pt>
                  <c:pt idx="99">
                    <c:v>2450.03</c:v>
                  </c:pt>
                  <c:pt idx="102">
                    <c:v>2335.94</c:v>
                  </c:pt>
                  <c:pt idx="103">
                    <c:v>6764.62</c:v>
                  </c:pt>
                  <c:pt idx="104">
                    <c:v>55155.93</c:v>
                  </c:pt>
                  <c:pt idx="107">
                    <c:v>2445.30</c:v>
                  </c:pt>
                  <c:pt idx="109">
                    <c:v>1053.83</c:v>
                  </c:pt>
                  <c:pt idx="110">
                    <c:v>1037.42</c:v>
                  </c:pt>
                  <c:pt idx="111">
                    <c:v>2444.37</c:v>
                  </c:pt>
                  <c:pt idx="112">
                    <c:v>1007.79</c:v>
                  </c:pt>
                  <c:pt idx="113">
                    <c:v>940.95</c:v>
                  </c:pt>
                  <c:pt idx="114">
                    <c:v>2074.19</c:v>
                  </c:pt>
                  <c:pt idx="115">
                    <c:v>1005.13</c:v>
                  </c:pt>
                  <c:pt idx="116">
                    <c:v>12008.98</c:v>
                  </c:pt>
                  <c:pt idx="118">
                    <c:v>2439.15</c:v>
                  </c:pt>
                  <c:pt idx="119">
                    <c:v>2044.44</c:v>
                  </c:pt>
                  <c:pt idx="120">
                    <c:v>2422.82</c:v>
                  </c:pt>
                  <c:pt idx="126">
                    <c:v>2366.62</c:v>
                  </c:pt>
                  <c:pt idx="128">
                    <c:v>3593.99</c:v>
                  </c:pt>
                  <c:pt idx="129">
                    <c:v>3435.07</c:v>
                  </c:pt>
                  <c:pt idx="132">
                    <c:v>16302.09</c:v>
                  </c:pt>
                  <c:pt idx="134">
                    <c:v>2184.40</c:v>
                  </c:pt>
                  <c:pt idx="135">
                    <c:v>2483.21</c:v>
                  </c:pt>
                  <c:pt idx="137">
                    <c:v>924.36</c:v>
                  </c:pt>
                  <c:pt idx="139">
                    <c:v>2382.74</c:v>
                  </c:pt>
                  <c:pt idx="140">
                    <c:v>1006.06</c:v>
                  </c:pt>
                  <c:pt idx="142">
                    <c:v>2350.32</c:v>
                  </c:pt>
                  <c:pt idx="145">
                    <c:v>2400.44</c:v>
                  </c:pt>
                  <c:pt idx="147">
                    <c:v>988.47</c:v>
                  </c:pt>
                  <c:pt idx="148">
                    <c:v>14720.00</c:v>
                  </c:pt>
                  <c:pt idx="150">
                    <c:v>2287.40</c:v>
                  </c:pt>
                  <c:pt idx="151">
                    <c:v>1024.13</c:v>
                  </c:pt>
                  <c:pt idx="152">
                    <c:v>1465.77</c:v>
                  </c:pt>
                  <c:pt idx="155">
                    <c:v>2378.23</c:v>
                  </c:pt>
                  <c:pt idx="157">
                    <c:v>2362.27</c:v>
                  </c:pt>
                  <c:pt idx="159">
                    <c:v>2405.86</c:v>
                  </c:pt>
                  <c:pt idx="161">
                    <c:v>2380.35</c:v>
                  </c:pt>
                  <c:pt idx="163">
                    <c:v>2431.99</c:v>
                  </c:pt>
                  <c:pt idx="164">
                    <c:v>2323.75</c:v>
                  </c:pt>
                  <c:pt idx="165">
                    <c:v>1343.70</c:v>
                  </c:pt>
                  <c:pt idx="166">
                    <c:v>990.38</c:v>
                  </c:pt>
                  <c:pt idx="168">
                    <c:v>21393.83</c:v>
                  </c:pt>
                  <c:pt idx="169">
                    <c:v>64424.90</c:v>
                  </c:pt>
                  <c:pt idx="170">
                    <c:v>178660.93</c:v>
                  </c:pt>
                  <c:pt idx="173">
                    <c:v>2323.26</c:v>
                  </c:pt>
                  <c:pt idx="176">
                    <c:v>2937.46</c:v>
                  </c:pt>
                  <c:pt idx="180">
                    <c:v>2162.65</c:v>
                  </c:pt>
                  <c:pt idx="182">
                    <c:v>2307.96</c:v>
                  </c:pt>
                  <c:pt idx="187">
                    <c:v>3321.56</c:v>
                  </c:pt>
                  <c:pt idx="192">
                    <c:v>13052.89</c:v>
                  </c:pt>
                  <c:pt idx="194">
                    <c:v>2302.20</c:v>
                  </c:pt>
                  <c:pt idx="197">
                    <c:v>2322.26</c:v>
                  </c:pt>
                  <c:pt idx="200">
                    <c:v>2402.26</c:v>
                  </c:pt>
                  <c:pt idx="202">
                    <c:v>2302.09</c:v>
                  </c:pt>
                  <c:pt idx="205">
                    <c:v>2339.81</c:v>
                  </c:pt>
                  <c:pt idx="207">
                    <c:v>880.09</c:v>
                  </c:pt>
                  <c:pt idx="209">
                    <c:v>804.42</c:v>
                  </c:pt>
                  <c:pt idx="210">
                    <c:v>13353.13</c:v>
                  </c:pt>
                  <c:pt idx="212">
                    <c:v>2263.76</c:v>
                  </c:pt>
                  <c:pt idx="216">
                    <c:v>2738.49</c:v>
                  </c:pt>
                  <c:pt idx="218">
                    <c:v>2447.18</c:v>
                  </c:pt>
                  <c:pt idx="221">
                    <c:v>7449.43</c:v>
                  </c:pt>
                  <c:pt idx="223">
                    <c:v>2332.64</c:v>
                  </c:pt>
                  <c:pt idx="224">
                    <c:v>2209.37</c:v>
                  </c:pt>
                  <c:pt idx="225">
                    <c:v>2345.68</c:v>
                  </c:pt>
                  <c:pt idx="227">
                    <c:v>2350.79</c:v>
                  </c:pt>
                  <c:pt idx="230">
                    <c:v>9238.48</c:v>
                  </c:pt>
                  <c:pt idx="232">
                    <c:v>2131.49</c:v>
                  </c:pt>
                  <c:pt idx="234">
                    <c:v>797.27</c:v>
                  </c:pt>
                  <c:pt idx="236">
                    <c:v>2626.22</c:v>
                  </c:pt>
                  <c:pt idx="238">
                    <c:v>5597.74</c:v>
                  </c:pt>
                  <c:pt idx="248">
                    <c:v>11152.72</c:v>
                  </c:pt>
                  <c:pt idx="249">
                    <c:v>54246.65</c:v>
                  </c:pt>
                  <c:pt idx="252">
                    <c:v>2293.14</c:v>
                  </c:pt>
                  <c:pt idx="257">
                    <c:v>2290.58</c:v>
                  </c:pt>
                  <c:pt idx="259">
                    <c:v>4548.15</c:v>
                  </c:pt>
                  <c:pt idx="264">
                    <c:v>2265.80</c:v>
                  </c:pt>
                  <c:pt idx="266">
                    <c:v>11397.67</c:v>
                  </c:pt>
                  <c:pt idx="268">
                    <c:v>2109.97</c:v>
                  </c:pt>
                  <c:pt idx="270">
                    <c:v>2809.36</c:v>
                  </c:pt>
                  <c:pt idx="272">
                    <c:v>995.97</c:v>
                  </c:pt>
                  <c:pt idx="273">
                    <c:v>2344.17</c:v>
                  </c:pt>
                  <c:pt idx="279">
                    <c:v>2202.45</c:v>
                  </c:pt>
                  <c:pt idx="282">
                    <c:v>2410.19</c:v>
                  </c:pt>
                  <c:pt idx="286">
                    <c:v>2372.16</c:v>
                  </c:pt>
                  <c:pt idx="291">
                    <c:v>15244.27</c:v>
                  </c:pt>
                  <c:pt idx="292">
                    <c:v>26641.94</c:v>
                  </c:pt>
                  <c:pt idx="295">
                    <c:v>6005.72</c:v>
                  </c:pt>
                  <c:pt idx="305">
                    <c:v>813.38</c:v>
                  </c:pt>
                  <c:pt idx="308">
                    <c:v>1908.91</c:v>
                  </c:pt>
                  <c:pt idx="310">
                    <c:v>1333.33</c:v>
                  </c:pt>
                  <c:pt idx="311">
                    <c:v>897.96</c:v>
                  </c:pt>
                  <c:pt idx="313">
                    <c:v>3903.51</c:v>
                  </c:pt>
                  <c:pt idx="320">
                    <c:v>14862.81</c:v>
                  </c:pt>
                  <c:pt idx="322">
                    <c:v>2180.6</c:v>
                  </c:pt>
                  <c:pt idx="326">
                    <c:v>2018.18</c:v>
                  </c:pt>
                  <c:pt idx="327">
                    <c:v>4198.78</c:v>
                  </c:pt>
                  <c:pt idx="329">
                    <c:v>2045.15</c:v>
                  </c:pt>
                  <c:pt idx="332">
                    <c:v>2045.15</c:v>
                  </c:pt>
                  <c:pt idx="334">
                    <c:v>858.74</c:v>
                  </c:pt>
                  <c:pt idx="337">
                    <c:v>1024.96</c:v>
                  </c:pt>
                  <c:pt idx="340">
                    <c:v>1415.18</c:v>
                  </c:pt>
                  <c:pt idx="345">
                    <c:v>1013.06</c:v>
                  </c:pt>
                  <c:pt idx="347">
                    <c:v>2299.36</c:v>
                  </c:pt>
                  <c:pt idx="349">
                    <c:v>2510.99</c:v>
                  </c:pt>
                  <c:pt idx="351">
                    <c:v>2468.03</c:v>
                  </c:pt>
                  <c:pt idx="352">
                    <c:v>11590.32</c:v>
                  </c:pt>
                  <c:pt idx="354">
                    <c:v>1954.76</c:v>
                  </c:pt>
                  <c:pt idx="355">
                    <c:v>1009.34</c:v>
                  </c:pt>
                  <c:pt idx="356">
                    <c:v>1369.86</c:v>
                  </c:pt>
                  <c:pt idx="359">
                    <c:v>900.60</c:v>
                  </c:pt>
                  <c:pt idx="361">
                    <c:v>5234.56</c:v>
                  </c:pt>
                  <c:pt idx="363">
                    <c:v>3062.30</c:v>
                  </c:pt>
                  <c:pt idx="366">
                    <c:v>900.57</c:v>
                  </c:pt>
                  <c:pt idx="367">
                    <c:v>2138.64</c:v>
                  </c:pt>
                  <c:pt idx="371">
                    <c:v>6101.51</c:v>
                  </c:pt>
                  <c:pt idx="373">
                    <c:v>2643.80</c:v>
                  </c:pt>
                  <c:pt idx="379">
                    <c:v>793.65</c:v>
                  </c:pt>
                  <c:pt idx="380">
                    <c:v>3889.97</c:v>
                  </c:pt>
                  <c:pt idx="385">
                    <c:v>7327.42</c:v>
                  </c:pt>
                  <c:pt idx="386">
                    <c:v>51360.55</c:v>
                  </c:pt>
                  <c:pt idx="389">
                    <c:v>1711.76</c:v>
                  </c:pt>
                  <c:pt idx="396">
                    <c:v>835.09</c:v>
                  </c:pt>
                  <c:pt idx="398">
                    <c:v>844.30</c:v>
                  </c:pt>
                  <c:pt idx="401">
                    <c:v>1497.21</c:v>
                  </c:pt>
                  <c:pt idx="410">
                    <c:v>1081.23</c:v>
                  </c:pt>
                  <c:pt idx="413">
                    <c:v>865.04</c:v>
                  </c:pt>
                  <c:pt idx="416">
                    <c:v>475.80</c:v>
                  </c:pt>
                  <c:pt idx="417">
                    <c:v>7310.43</c:v>
                  </c:pt>
                  <c:pt idx="419">
                    <c:v>2611.65</c:v>
                  </c:pt>
                  <c:pt idx="423">
                    <c:v>1866.97</c:v>
                  </c:pt>
                  <c:pt idx="429">
                    <c:v>854.48</c:v>
                  </c:pt>
                  <c:pt idx="431">
                    <c:v>5333.10</c:v>
                  </c:pt>
                  <c:pt idx="433">
                    <c:v>2958.59</c:v>
                  </c:pt>
                  <c:pt idx="440">
                    <c:v>766.1</c:v>
                  </c:pt>
                  <c:pt idx="443">
                    <c:v>3724.69</c:v>
                  </c:pt>
                  <c:pt idx="445">
                    <c:v>931.12</c:v>
                  </c:pt>
                  <c:pt idx="449">
                    <c:v>1824.5</c:v>
                  </c:pt>
                  <c:pt idx="451">
                    <c:v>2400.54</c:v>
                  </c:pt>
                  <c:pt idx="458">
                    <c:v>1623.13</c:v>
                  </c:pt>
                  <c:pt idx="460">
                    <c:v>6779.29</c:v>
                  </c:pt>
                  <c:pt idx="461">
                    <c:v>23147.51</c:v>
                  </c:pt>
                  <c:pt idx="464">
                    <c:v>2079.45</c:v>
                  </c:pt>
                  <c:pt idx="465">
                    <c:v>2026.59</c:v>
                  </c:pt>
                  <c:pt idx="466">
                    <c:v>2224.07</c:v>
                  </c:pt>
                  <c:pt idx="469">
                    <c:v>1052.05</c:v>
                  </c:pt>
                  <c:pt idx="471">
                    <c:v>2400.41</c:v>
                  </c:pt>
                  <c:pt idx="475">
                    <c:v>1868.70</c:v>
                  </c:pt>
                  <c:pt idx="480">
                    <c:v>1361.20</c:v>
                  </c:pt>
                  <c:pt idx="482">
                    <c:v>13012.47</c:v>
                  </c:pt>
                  <c:pt idx="484">
                    <c:v>2407.87</c:v>
                  </c:pt>
                  <c:pt idx="486">
                    <c:v>1227.22</c:v>
                  </c:pt>
                  <c:pt idx="487">
                    <c:v>1164.2</c:v>
                  </c:pt>
                  <c:pt idx="490">
                    <c:v>4799.29</c:v>
                  </c:pt>
                  <c:pt idx="491">
                    <c:v>17811.76</c:v>
                  </c:pt>
                  <c:pt idx="492">
                    <c:v>173208.41</c:v>
                  </c:pt>
                  <c:pt idx="493">
                    <c:v>351869.33</c:v>
                  </c:pt>
                  <c:pt idx="494">
                    <c:v>475.79</c:v>
                  </c:pt>
                  <c:pt idx="495">
                    <c:v>352345.12</c:v>
                  </c:pt>
                  <c:pt idx="499">
                    <c:v>70469.0248</c:v>
                  </c:pt>
                  <c:pt idx="500">
                    <c:v>422814.15</c:v>
                  </c:pt>
                  <c:pt idx="506">
                    <c:v>2722.39</c:v>
                  </c:pt>
                  <c:pt idx="507">
                    <c:v>3026.83</c:v>
                  </c:pt>
                  <c:pt idx="509">
                    <c:v>10495.71</c:v>
                  </c:pt>
                  <c:pt idx="511">
                    <c:v>1347.23</c:v>
                  </c:pt>
                  <c:pt idx="512">
                    <c:v>2131.80</c:v>
                  </c:pt>
                  <c:pt idx="515">
                    <c:v>1444.25</c:v>
                  </c:pt>
                  <c:pt idx="516">
                    <c:v>2448.13</c:v>
                  </c:pt>
                  <c:pt idx="518">
                    <c:v>773.85</c:v>
                  </c:pt>
                  <c:pt idx="521">
                    <c:v>1747.55</c:v>
                  </c:pt>
                  <c:pt idx="525">
                    <c:v>9892.81</c:v>
                  </c:pt>
                  <c:pt idx="526">
                    <c:v>32055.33</c:v>
                  </c:pt>
                  <c:pt idx="529">
                    <c:v>2440.66</c:v>
                  </c:pt>
                  <c:pt idx="531">
                    <c:v>1934.42</c:v>
                  </c:pt>
                  <c:pt idx="534">
                    <c:v>1883.19</c:v>
                  </c:pt>
                  <c:pt idx="538">
                    <c:v>511.98</c:v>
                  </c:pt>
                  <c:pt idx="539">
                    <c:v>1712.11</c:v>
                  </c:pt>
                  <c:pt idx="542">
                    <c:v>1802.91</c:v>
                  </c:pt>
                  <c:pt idx="543">
                    <c:v>1045.65</c:v>
                  </c:pt>
                  <c:pt idx="547">
                    <c:v>11330.92</c:v>
                  </c:pt>
                  <c:pt idx="549">
                    <c:v>2247.38</c:v>
                  </c:pt>
                  <c:pt idx="552">
                    <c:v>2614.91</c:v>
                  </c:pt>
                  <c:pt idx="554">
                    <c:v>5887.78</c:v>
                  </c:pt>
                  <c:pt idx="561">
                    <c:v>3995.77</c:v>
                  </c:pt>
                  <c:pt idx="563">
                    <c:v>14745.84</c:v>
                  </c:pt>
                  <c:pt idx="565">
                    <c:v>3946.09</c:v>
                  </c:pt>
                  <c:pt idx="567">
                    <c:v>2462.17</c:v>
                  </c:pt>
                  <c:pt idx="570">
                    <c:v>101.42</c:v>
                  </c:pt>
                  <c:pt idx="571">
                    <c:v>3091.32</c:v>
                  </c:pt>
                  <c:pt idx="576">
                    <c:v>3108.49</c:v>
                  </c:pt>
                  <c:pt idx="579">
                    <c:v>3021.82</c:v>
                  </c:pt>
                  <c:pt idx="582">
                    <c:v>2173.98</c:v>
                  </c:pt>
                  <c:pt idx="585">
                    <c:v>17905.290</c:v>
                  </c:pt>
                  <c:pt idx="587">
                    <c:v>2834.31</c:v>
                  </c:pt>
                  <c:pt idx="589">
                    <c:v>3620.08</c:v>
                  </c:pt>
                  <c:pt idx="595">
                    <c:v>1498.54</c:v>
                  </c:pt>
                  <c:pt idx="598">
                    <c:v>7952.93</c:v>
                  </c:pt>
                  <c:pt idx="600">
                    <c:v>1429.38</c:v>
                  </c:pt>
                  <c:pt idx="601">
                    <c:v>1208.51</c:v>
                  </c:pt>
                  <c:pt idx="603">
                    <c:v>2824.88</c:v>
                  </c:pt>
                  <c:pt idx="606">
                    <c:v>2288.35</c:v>
                  </c:pt>
                  <c:pt idx="607">
                    <c:v>7751.120</c:v>
                  </c:pt>
                  <c:pt idx="608">
                    <c:v>59686.100</c:v>
                  </c:pt>
                  <c:pt idx="611">
                    <c:v>3163.08</c:v>
                  </c:pt>
                  <c:pt idx="613">
                    <c:v>1263.96</c:v>
                  </c:pt>
                  <c:pt idx="614">
                    <c:v>1092.72</c:v>
                  </c:pt>
                  <c:pt idx="615">
                    <c:v>2943.18</c:v>
                  </c:pt>
                  <c:pt idx="616">
                    <c:v>1265.07</c:v>
                  </c:pt>
                  <c:pt idx="617">
                    <c:v>660.13</c:v>
                  </c:pt>
                  <c:pt idx="618">
                    <c:v>2559.72</c:v>
                  </c:pt>
                  <c:pt idx="619">
                    <c:v>1299.49</c:v>
                  </c:pt>
                  <c:pt idx="620">
                    <c:v>14247.35</c:v>
                  </c:pt>
                  <c:pt idx="622">
                    <c:v>3073.00</c:v>
                  </c:pt>
                  <c:pt idx="623">
                    <c:v>1433.73</c:v>
                  </c:pt>
                  <c:pt idx="624">
                    <c:v>3116.47</c:v>
                  </c:pt>
                  <c:pt idx="630">
                    <c:v>2790.07</c:v>
                  </c:pt>
                  <c:pt idx="632">
                    <c:v>4936.14</c:v>
                  </c:pt>
                  <c:pt idx="633">
                    <c:v>4877.87</c:v>
                  </c:pt>
                  <c:pt idx="636">
                    <c:v>20227.280</c:v>
                  </c:pt>
                  <c:pt idx="638">
                    <c:v>3434.12</c:v>
                  </c:pt>
                  <c:pt idx="639">
                    <c:v>2774.71</c:v>
                  </c:pt>
                  <c:pt idx="641">
                    <c:v>235.71</c:v>
                  </c:pt>
                  <c:pt idx="643">
                    <c:v>3585.77</c:v>
                  </c:pt>
                  <c:pt idx="644">
                    <c:v>1279.30</c:v>
                  </c:pt>
                  <c:pt idx="646">
                    <c:v>2098.89</c:v>
                  </c:pt>
                  <c:pt idx="649">
                    <c:v>2982.68</c:v>
                  </c:pt>
                  <c:pt idx="651">
                    <c:v>819.80</c:v>
                  </c:pt>
                  <c:pt idx="652">
                    <c:v>17210.98</c:v>
                  </c:pt>
                  <c:pt idx="654">
                    <c:v>2910.70</c:v>
                  </c:pt>
                  <c:pt idx="655">
                    <c:v>1298.44</c:v>
                  </c:pt>
                  <c:pt idx="656">
                    <c:v>1766.84</c:v>
                  </c:pt>
                  <c:pt idx="657">
                    <c:v>807.78</c:v>
                  </c:pt>
                  <c:pt idx="659">
                    <c:v>3487.13</c:v>
                  </c:pt>
                  <c:pt idx="661">
                    <c:v>3508.9</c:v>
                  </c:pt>
                  <c:pt idx="663">
                    <c:v>3308.18</c:v>
                  </c:pt>
                  <c:pt idx="665">
                    <c:v>3710.57</c:v>
                  </c:pt>
                  <c:pt idx="667">
                    <c:v>3660.04</c:v>
                  </c:pt>
                  <c:pt idx="668">
                    <c:v>3312.40</c:v>
                  </c:pt>
                  <c:pt idx="669">
                    <c:v>2011.06</c:v>
                  </c:pt>
                  <c:pt idx="670">
                    <c:v>1109.81</c:v>
                  </c:pt>
                  <c:pt idx="672">
                    <c:v>30891.850</c:v>
                  </c:pt>
                  <c:pt idx="673">
                    <c:v>82577.460</c:v>
                  </c:pt>
                  <c:pt idx="674">
                    <c:v>202942.640</c:v>
                  </c:pt>
                  <c:pt idx="677">
                    <c:v>2026.89</c:v>
                  </c:pt>
                  <c:pt idx="680">
                    <c:v>4229.69</c:v>
                  </c:pt>
                  <c:pt idx="684">
                    <c:v>2422.28</c:v>
                  </c:pt>
                  <c:pt idx="686">
                    <c:v>1025.29</c:v>
                  </c:pt>
                  <c:pt idx="691">
                    <c:v>2184.30</c:v>
                  </c:pt>
                  <c:pt idx="696">
                    <c:v>11888.45</c:v>
                  </c:pt>
                  <c:pt idx="698">
                    <c:v>2547.22</c:v>
                  </c:pt>
                  <c:pt idx="701">
                    <c:v>2728.21</c:v>
                  </c:pt>
                  <c:pt idx="704">
                    <c:v>2891.35</c:v>
                  </c:pt>
                  <c:pt idx="706">
                    <c:v>2649.38</c:v>
                  </c:pt>
                  <c:pt idx="709">
                    <c:v>3289.27</c:v>
                  </c:pt>
                  <c:pt idx="711">
                    <c:v>800.05</c:v>
                  </c:pt>
                  <c:pt idx="713">
                    <c:v>928.01</c:v>
                  </c:pt>
                  <c:pt idx="714">
                    <c:v>15833.49</c:v>
                  </c:pt>
                  <c:pt idx="716">
                    <c:v>2301.15</c:v>
                  </c:pt>
                  <c:pt idx="720">
                    <c:v>2792.40</c:v>
                  </c:pt>
                  <c:pt idx="722">
                    <c:v>3116.20</c:v>
                  </c:pt>
                  <c:pt idx="725">
                    <c:v>8209.75</c:v>
                  </c:pt>
                  <c:pt idx="727">
                    <c:v>2523.27</c:v>
                  </c:pt>
                  <c:pt idx="728">
                    <c:v>2951.52</c:v>
                  </c:pt>
                  <c:pt idx="729">
                    <c:v>2434.08</c:v>
                  </c:pt>
                  <c:pt idx="731">
                    <c:v>1436.46</c:v>
                  </c:pt>
                  <c:pt idx="734">
                    <c:v>9345.33</c:v>
                  </c:pt>
                  <c:pt idx="736">
                    <c:v>3066.54</c:v>
                  </c:pt>
                  <c:pt idx="738">
                    <c:v>970.39</c:v>
                  </c:pt>
                  <c:pt idx="740">
                    <c:v>3040.77</c:v>
                  </c:pt>
                  <c:pt idx="742">
                    <c:v>7402.02</c:v>
                  </c:pt>
                  <c:pt idx="752">
                    <c:v>14479.720</c:v>
                  </c:pt>
                  <c:pt idx="753">
                    <c:v>59756.740</c:v>
                  </c:pt>
                  <c:pt idx="756">
                    <c:v>2510.96</c:v>
                  </c:pt>
                  <c:pt idx="761">
                    <c:v>3257.43</c:v>
                  </c:pt>
                  <c:pt idx="763">
                    <c:v>6569.49</c:v>
                  </c:pt>
                  <c:pt idx="768">
                    <c:v>2722.99</c:v>
                  </c:pt>
                  <c:pt idx="770">
                    <c:v>15060.87</c:v>
                  </c:pt>
                  <c:pt idx="772">
                    <c:v>1707.04</c:v>
                  </c:pt>
                  <c:pt idx="774">
                    <c:v>3858.71</c:v>
                  </c:pt>
                  <c:pt idx="776">
                    <c:v>1329.27</c:v>
                  </c:pt>
                  <c:pt idx="777">
                    <c:v>3092.32</c:v>
                  </c:pt>
                  <c:pt idx="783">
                    <c:v>1459.82</c:v>
                  </c:pt>
                  <c:pt idx="786">
                    <c:v>3465.24</c:v>
                  </c:pt>
                  <c:pt idx="790">
                    <c:v>926.06</c:v>
                  </c:pt>
                  <c:pt idx="795">
                    <c:v>15838.460</c:v>
                  </c:pt>
                  <c:pt idx="796">
                    <c:v>30899.330</c:v>
                  </c:pt>
                  <c:pt idx="799">
                    <c:v>6048.33</c:v>
                  </c:pt>
                  <c:pt idx="809">
                    <c:v>376.20</c:v>
                  </c:pt>
                  <c:pt idx="812">
                    <c:v>416.61</c:v>
                  </c:pt>
                  <c:pt idx="814">
                    <c:v>114.28</c:v>
                  </c:pt>
                  <c:pt idx="815">
                    <c:v>556.78</c:v>
                  </c:pt>
                  <c:pt idx="817">
                    <c:v>2198.54</c:v>
                  </c:pt>
                  <c:pt idx="824">
                    <c:v>9710.74</c:v>
                  </c:pt>
                  <c:pt idx="826">
                    <c:v>2502.95</c:v>
                  </c:pt>
                  <c:pt idx="830">
                    <c:v>2077.96</c:v>
                  </c:pt>
                  <c:pt idx="831">
                    <c:v>4580.910</c:v>
                  </c:pt>
                  <c:pt idx="833">
                    <c:v>2371.14</c:v>
                  </c:pt>
                  <c:pt idx="836">
                    <c:v>2371.14</c:v>
                  </c:pt>
                  <c:pt idx="838">
                    <c:v>657.58</c:v>
                  </c:pt>
                  <c:pt idx="841">
                    <c:v>1496.24</c:v>
                  </c:pt>
                  <c:pt idx="844">
                    <c:v>2119.58</c:v>
                  </c:pt>
                  <c:pt idx="849">
                    <c:v>1353.75</c:v>
                  </c:pt>
                  <c:pt idx="851">
                    <c:v>2240.05</c:v>
                  </c:pt>
                  <c:pt idx="853">
                    <c:v>2476.19</c:v>
                  </c:pt>
                  <c:pt idx="855">
                    <c:v>3491.12</c:v>
                  </c:pt>
                  <c:pt idx="856">
                    <c:v>13834.510</c:v>
                  </c:pt>
                  <c:pt idx="858">
                    <c:v>786.21</c:v>
                  </c:pt>
                  <c:pt idx="859">
                    <c:v>1409.09</c:v>
                  </c:pt>
                  <c:pt idx="860">
                    <c:v>1837.71</c:v>
                  </c:pt>
                  <c:pt idx="863">
                    <c:v>844.56</c:v>
                  </c:pt>
                  <c:pt idx="865">
                    <c:v>4877.57</c:v>
                  </c:pt>
                  <c:pt idx="867">
                    <c:v>4265.93</c:v>
                  </c:pt>
                  <c:pt idx="870">
                    <c:v>1272.27</c:v>
                  </c:pt>
                  <c:pt idx="871">
                    <c:v>2002.72</c:v>
                  </c:pt>
                  <c:pt idx="875">
                    <c:v>7540.92</c:v>
                  </c:pt>
                  <c:pt idx="877">
                    <c:v>2602.97</c:v>
                  </c:pt>
                  <c:pt idx="883">
                    <c:v>990.90</c:v>
                  </c:pt>
                  <c:pt idx="884">
                    <c:v>5894.98</c:v>
                  </c:pt>
                  <c:pt idx="889">
                    <c:v>9488.850</c:v>
                  </c:pt>
                  <c:pt idx="890">
                    <c:v>52404.640</c:v>
                  </c:pt>
                  <c:pt idx="893">
                    <c:v>2020.84</c:v>
                  </c:pt>
                  <c:pt idx="900">
                    <c:v>735.53</c:v>
                  </c:pt>
                  <c:pt idx="902">
                    <c:v>854.19</c:v>
                  </c:pt>
                  <c:pt idx="905">
                    <c:v>1665.82</c:v>
                  </c:pt>
                  <c:pt idx="914">
                    <c:v>1534.12</c:v>
                  </c:pt>
                  <c:pt idx="917">
                    <c:v>1071.65</c:v>
                  </c:pt>
                  <c:pt idx="920">
                    <c:v>158.68</c:v>
                  </c:pt>
                  <c:pt idx="921">
                    <c:v>8040.83</c:v>
                  </c:pt>
                  <c:pt idx="923">
                    <c:v>3372.50</c:v>
                  </c:pt>
                  <c:pt idx="927">
                    <c:v>2093.25</c:v>
                  </c:pt>
                  <c:pt idx="933">
                    <c:v>813.40</c:v>
                  </c:pt>
                  <c:pt idx="935">
                    <c:v>6279.15</c:v>
                  </c:pt>
                  <c:pt idx="937">
                    <c:v>3083.19</c:v>
                  </c:pt>
                  <c:pt idx="944">
                    <c:v>325.16</c:v>
                  </c:pt>
                  <c:pt idx="947">
                    <c:v>3408.35</c:v>
                  </c:pt>
                  <c:pt idx="949">
                    <c:v>1168.58</c:v>
                  </c:pt>
                  <c:pt idx="953">
                    <c:v>1776.89</c:v>
                  </c:pt>
                  <c:pt idx="955">
                    <c:v>1653.67</c:v>
                  </c:pt>
                  <c:pt idx="962">
                    <c:v>1237.35</c:v>
                  </c:pt>
                  <c:pt idx="964">
                    <c:v>5836.49</c:v>
                  </c:pt>
                  <c:pt idx="965">
                    <c:v>23564.82</c:v>
                  </c:pt>
                  <c:pt idx="968">
                    <c:v>2322.10</c:v>
                  </c:pt>
                  <c:pt idx="969">
                    <c:v>1718.95</c:v>
                  </c:pt>
                  <c:pt idx="970">
                    <c:v>2993.34</c:v>
                  </c:pt>
                  <c:pt idx="973">
                    <c:v>1231.16</c:v>
                  </c:pt>
                  <c:pt idx="975">
                    <c:v>3053.96</c:v>
                  </c:pt>
                  <c:pt idx="979">
                    <c:v>1557.23</c:v>
                  </c:pt>
                  <c:pt idx="984">
                    <c:v>1400.41</c:v>
                  </c:pt>
                  <c:pt idx="986">
                    <c:v>14277.15</c:v>
                  </c:pt>
                  <c:pt idx="988">
                    <c:v>2498.36</c:v>
                  </c:pt>
                  <c:pt idx="990">
                    <c:v>1512.64</c:v>
                  </c:pt>
                  <c:pt idx="991">
                    <c:v>1232.17</c:v>
                  </c:pt>
                  <c:pt idx="994">
                    <c:v>5243.17</c:v>
                  </c:pt>
                  <c:pt idx="995">
                    <c:v>19520.32</c:v>
                  </c:pt>
                  <c:pt idx="996">
                    <c:v>186145.85</c:v>
                  </c:pt>
                  <c:pt idx="997">
                    <c:v>389088.49</c:v>
                  </c:pt>
                  <c:pt idx="999">
                    <c:v>5105.21</c:v>
                  </c:pt>
                  <c:pt idx="1001">
                    <c:v> 383,983.28 </c:v>
                  </c:pt>
                  <c:pt idx="1004">
                    <c:v>-21795.57</c:v>
                  </c:pt>
                </c:lvl>
                <c:lvl>
                  <c:pt idx="2">
                    <c:v>1939.10</c:v>
                  </c:pt>
                  <c:pt idx="3">
                    <c:v>1974.31</c:v>
                  </c:pt>
                  <c:pt idx="5">
                    <c:v>7526.20</c:v>
                  </c:pt>
                  <c:pt idx="7">
                    <c:v>1120.5</c:v>
                  </c:pt>
                  <c:pt idx="8">
                    <c:v>1722.03</c:v>
                  </c:pt>
                  <c:pt idx="11">
                    <c:v>861.65</c:v>
                  </c:pt>
                  <c:pt idx="12">
                    <c:v>1978.77</c:v>
                  </c:pt>
                  <c:pt idx="14">
                    <c:v>807.67</c:v>
                  </c:pt>
                  <c:pt idx="17">
                    <c:v>1875.75</c:v>
                  </c:pt>
                  <c:pt idx="21">
                    <c:v>8366.37</c:v>
                  </c:pt>
                  <c:pt idx="22">
                    <c:v>27196.65</c:v>
                  </c:pt>
                  <c:pt idx="25">
                    <c:v>1939.79</c:v>
                  </c:pt>
                  <c:pt idx="27">
                    <c:v>1980.05</c:v>
                  </c:pt>
                  <c:pt idx="30">
                    <c:v>1890.89</c:v>
                  </c:pt>
                  <c:pt idx="34">
                    <c:v>819.34</c:v>
                  </c:pt>
                  <c:pt idx="35">
                    <c:v>1450.36</c:v>
                  </c:pt>
                  <c:pt idx="38">
                    <c:v>1939.47</c:v>
                  </c:pt>
                  <c:pt idx="39">
                    <c:v>1967.98</c:v>
                  </c:pt>
                  <c:pt idx="43">
                    <c:v>11987.88</c:v>
                  </c:pt>
                  <c:pt idx="45">
                    <c:v>1722.68</c:v>
                  </c:pt>
                  <c:pt idx="48">
                    <c:v>1981.42</c:v>
                  </c:pt>
                  <c:pt idx="50">
                    <c:v>2628.68</c:v>
                  </c:pt>
                  <c:pt idx="56">
                    <c:v>1067.93</c:v>
                  </c:pt>
                  <c:pt idx="57">
                    <c:v>2671.98</c:v>
                  </c:pt>
                  <c:pt idx="59">
                    <c:v>10072.69</c:v>
                  </c:pt>
                  <c:pt idx="61">
                    <c:v>2391.65</c:v>
                  </c:pt>
                  <c:pt idx="63">
                    <c:v>1895.22</c:v>
                  </c:pt>
                  <c:pt idx="66">
                    <c:v>1984.45</c:v>
                  </c:pt>
                  <c:pt idx="67">
                    <c:v>1979.52</c:v>
                  </c:pt>
                  <c:pt idx="72">
                    <c:v>1971.77</c:v>
                  </c:pt>
                  <c:pt idx="75">
                    <c:v>1938.94</c:v>
                  </c:pt>
                  <c:pt idx="78">
                    <c:v>1894.14</c:v>
                  </c:pt>
                  <c:pt idx="81">
                    <c:v>14055.69</c:v>
                  </c:pt>
                  <c:pt idx="83">
                    <c:v>1939.63</c:v>
                  </c:pt>
                  <c:pt idx="85">
                    <c:v>1979.40</c:v>
                  </c:pt>
                  <c:pt idx="91">
                    <c:v>1890.20</c:v>
                  </c:pt>
                  <c:pt idx="94">
                    <c:v>5809.23</c:v>
                  </c:pt>
                  <c:pt idx="96">
                    <c:v>826.73</c:v>
                  </c:pt>
                  <c:pt idx="97">
                    <c:v>834.81</c:v>
                  </c:pt>
                  <c:pt idx="99">
                    <c:v>1980.06</c:v>
                  </c:pt>
                  <c:pt idx="102">
                    <c:v>1941.54</c:v>
                  </c:pt>
                  <c:pt idx="103">
                    <c:v>5583.14</c:v>
                  </c:pt>
                  <c:pt idx="104">
                    <c:v>47508.63</c:v>
                  </c:pt>
                  <c:pt idx="107">
                    <c:v>1965.37</c:v>
                  </c:pt>
                  <c:pt idx="109">
                    <c:v>855.39</c:v>
                  </c:pt>
                  <c:pt idx="110">
                    <c:v>852.44</c:v>
                  </c:pt>
                  <c:pt idx="111">
                    <c:v>1971.27</c:v>
                  </c:pt>
                  <c:pt idx="112">
                    <c:v>854.06</c:v>
                  </c:pt>
                  <c:pt idx="113">
                    <c:v>855.43</c:v>
                  </c:pt>
                  <c:pt idx="114">
                    <c:v>1714.14</c:v>
                  </c:pt>
                  <c:pt idx="115">
                    <c:v>811.24</c:v>
                  </c:pt>
                  <c:pt idx="116">
                    <c:v>9879.34</c:v>
                  </c:pt>
                  <c:pt idx="118">
                    <c:v>1961.25</c:v>
                  </c:pt>
                  <c:pt idx="119">
                    <c:v>1709.03</c:v>
                  </c:pt>
                  <c:pt idx="120">
                    <c:v>1966.72</c:v>
                  </c:pt>
                  <c:pt idx="126">
                    <c:v>1924.08</c:v>
                  </c:pt>
                  <c:pt idx="128">
                    <c:v>2829.91</c:v>
                  </c:pt>
                  <c:pt idx="129">
                    <c:v>2774.06</c:v>
                  </c:pt>
                  <c:pt idx="132">
                    <c:v>13165.05</c:v>
                  </c:pt>
                  <c:pt idx="134">
                    <c:v>1849.43</c:v>
                  </c:pt>
                  <c:pt idx="135">
                    <c:v>1984.83</c:v>
                  </c:pt>
                  <c:pt idx="137">
                    <c:v>854.47</c:v>
                  </c:pt>
                  <c:pt idx="139">
                    <c:v>1983.23</c:v>
                  </c:pt>
                  <c:pt idx="140">
                    <c:v>945.81</c:v>
                  </c:pt>
                  <c:pt idx="142">
                    <c:v>1934.43</c:v>
                  </c:pt>
                  <c:pt idx="145">
                    <c:v>1936.94</c:v>
                  </c:pt>
                  <c:pt idx="147">
                    <c:v>861.40</c:v>
                  </c:pt>
                  <c:pt idx="148">
                    <c:v>12350.54</c:v>
                  </c:pt>
                  <c:pt idx="150">
                    <c:v>1938.47</c:v>
                  </c:pt>
                  <c:pt idx="151">
                    <c:v>839.47</c:v>
                  </c:pt>
                  <c:pt idx="152">
                    <c:v>1201.32</c:v>
                  </c:pt>
                  <c:pt idx="155">
                    <c:v>1979.99</c:v>
                  </c:pt>
                  <c:pt idx="157">
                    <c:v>1981.76</c:v>
                  </c:pt>
                  <c:pt idx="159">
                    <c:v>1894.33</c:v>
                  </c:pt>
                  <c:pt idx="161">
                    <c:v>1937.43</c:v>
                  </c:pt>
                  <c:pt idx="163">
                    <c:v>1980.93</c:v>
                  </c:pt>
                  <c:pt idx="164">
                    <c:v>1936.46</c:v>
                  </c:pt>
                  <c:pt idx="165">
                    <c:v>1095.51</c:v>
                  </c:pt>
                  <c:pt idx="166">
                    <c:v>859.24</c:v>
                  </c:pt>
                  <c:pt idx="168">
                    <c:v>17644.91</c:v>
                  </c:pt>
                  <c:pt idx="169">
                    <c:v>53039.84</c:v>
                  </c:pt>
                  <c:pt idx="170">
                    <c:v>150904.92</c:v>
                  </c:pt>
                  <c:pt idx="173">
                    <c:v>1976.51</c:v>
                  </c:pt>
                  <c:pt idx="176">
                    <c:v>2579.78</c:v>
                  </c:pt>
                  <c:pt idx="180">
                    <c:v>1932.48</c:v>
                  </c:pt>
                  <c:pt idx="182">
                    <c:v>1935.87</c:v>
                  </c:pt>
                  <c:pt idx="187">
                    <c:v>2789.13</c:v>
                  </c:pt>
                  <c:pt idx="192">
                    <c:v>11213.77</c:v>
                  </c:pt>
                  <c:pt idx="194">
                    <c:v>1980.98</c:v>
                  </c:pt>
                  <c:pt idx="197">
                    <c:v>1960.81</c:v>
                  </c:pt>
                  <c:pt idx="200">
                    <c:v>1976.39</c:v>
                  </c:pt>
                  <c:pt idx="202">
                    <c:v>1935.16</c:v>
                  </c:pt>
                  <c:pt idx="205">
                    <c:v>1979.02</c:v>
                  </c:pt>
                  <c:pt idx="207">
                    <c:v>814.70</c:v>
                  </c:pt>
                  <c:pt idx="209">
                    <c:v>687.20</c:v>
                  </c:pt>
                  <c:pt idx="210">
                    <c:v>11334.26</c:v>
                  </c:pt>
                  <c:pt idx="212">
                    <c:v>1958.93</c:v>
                  </c:pt>
                  <c:pt idx="216">
                    <c:v>2406.91</c:v>
                  </c:pt>
                  <c:pt idx="218">
                    <c:v>1963.07</c:v>
                  </c:pt>
                  <c:pt idx="221">
                    <c:v>6328.91</c:v>
                  </c:pt>
                  <c:pt idx="223">
                    <c:v>1980.33</c:v>
                  </c:pt>
                  <c:pt idx="224">
                    <c:v>1895.35</c:v>
                  </c:pt>
                  <c:pt idx="225">
                    <c:v>1927.75</c:v>
                  </c:pt>
                  <c:pt idx="227">
                    <c:v>1975.47</c:v>
                  </c:pt>
                  <c:pt idx="230">
                    <c:v>7778.90</c:v>
                  </c:pt>
                  <c:pt idx="232">
                    <c:v>1957.35</c:v>
                  </c:pt>
                  <c:pt idx="234">
                    <c:v>759.69</c:v>
                  </c:pt>
                  <c:pt idx="236">
                    <c:v>2215.68</c:v>
                  </c:pt>
                  <c:pt idx="238">
                    <c:v>4473.80</c:v>
                  </c:pt>
                  <c:pt idx="248">
                    <c:v>9406.52</c:v>
                  </c:pt>
                  <c:pt idx="249">
                    <c:v>46062.36</c:v>
                  </c:pt>
                  <c:pt idx="252">
                    <c:v>1957.76</c:v>
                  </c:pt>
                  <c:pt idx="257">
                    <c:v>1882.23</c:v>
                  </c:pt>
                  <c:pt idx="259">
                    <c:v>3844.30</c:v>
                  </c:pt>
                  <c:pt idx="264">
                    <c:v>1926.01</c:v>
                  </c:pt>
                  <c:pt idx="266">
                    <c:v>9610.30</c:v>
                  </c:pt>
                  <c:pt idx="268">
                    <c:v>1892.88</c:v>
                  </c:pt>
                  <c:pt idx="270">
                    <c:v>2349.14</c:v>
                  </c:pt>
                  <c:pt idx="272">
                    <c:v>859.63</c:v>
                  </c:pt>
                  <c:pt idx="273">
                    <c:v>1925.00</c:v>
                  </c:pt>
                  <c:pt idx="279">
                    <c:v>1939.47</c:v>
                  </c:pt>
                  <c:pt idx="282">
                    <c:v>1793.48</c:v>
                  </c:pt>
                  <c:pt idx="286">
                    <c:v>1926.72</c:v>
                  </c:pt>
                  <c:pt idx="291">
                    <c:v>12686.32</c:v>
                  </c:pt>
                  <c:pt idx="292">
                    <c:v>22296.62</c:v>
                  </c:pt>
                  <c:pt idx="295">
                    <c:v>4961.68</c:v>
                  </c:pt>
                  <c:pt idx="305">
                    <c:v>767.38</c:v>
                  </c:pt>
                  <c:pt idx="308">
                    <c:v>1706.80</c:v>
                  </c:pt>
                  <c:pt idx="310">
                    <c:v>1303.47</c:v>
                  </c:pt>
                  <c:pt idx="311">
                    <c:v>823.82</c:v>
                  </c:pt>
                  <c:pt idx="313">
                    <c:v>3285.45</c:v>
                  </c:pt>
                  <c:pt idx="320">
                    <c:v>12848.60</c:v>
                  </c:pt>
                  <c:pt idx="322">
                    <c:v>1772.07</c:v>
                  </c:pt>
                  <c:pt idx="326">
                    <c:v>1700.07</c:v>
                  </c:pt>
                  <c:pt idx="327">
                    <c:v>3472.14</c:v>
                  </c:pt>
                  <c:pt idx="329">
                    <c:v>1693.41</c:v>
                  </c:pt>
                  <c:pt idx="332">
                    <c:v>1693.41</c:v>
                  </c:pt>
                  <c:pt idx="334">
                    <c:v>850.31</c:v>
                  </c:pt>
                  <c:pt idx="337">
                    <c:v>847.55</c:v>
                  </c:pt>
                  <c:pt idx="340">
                    <c:v>1147.63</c:v>
                  </c:pt>
                  <c:pt idx="345">
                    <c:v>855.44</c:v>
                  </c:pt>
                  <c:pt idx="347">
                    <c:v>1917.79</c:v>
                  </c:pt>
                  <c:pt idx="349">
                    <c:v>2058.45</c:v>
                  </c:pt>
                  <c:pt idx="351">
                    <c:v>1974.47</c:v>
                  </c:pt>
                  <c:pt idx="352">
                    <c:v>9651.64</c:v>
                  </c:pt>
                  <c:pt idx="354">
                    <c:v>1715.76</c:v>
                  </c:pt>
                  <c:pt idx="355">
                    <c:v>855.60</c:v>
                  </c:pt>
                  <c:pt idx="356">
                    <c:v>1370.81</c:v>
                  </c:pt>
                  <c:pt idx="359">
                    <c:v>855.85</c:v>
                  </c:pt>
                  <c:pt idx="361">
                    <c:v>4798.02</c:v>
                  </c:pt>
                  <c:pt idx="363">
                    <c:v>2572.17</c:v>
                  </c:pt>
                  <c:pt idx="366">
                    <c:v>859.92</c:v>
                  </c:pt>
                  <c:pt idx="367">
                    <c:v>1964.56</c:v>
                  </c:pt>
                  <c:pt idx="371">
                    <c:v>5396.65</c:v>
                  </c:pt>
                  <c:pt idx="373">
                    <c:v>2542.09</c:v>
                  </c:pt>
                  <c:pt idx="379">
                    <c:v>858.84</c:v>
                  </c:pt>
                  <c:pt idx="380">
                    <c:v>3234.93</c:v>
                  </c:pt>
                  <c:pt idx="385">
                    <c:v>6635.86</c:v>
                  </c:pt>
                  <c:pt idx="386">
                    <c:v>44496.32</c:v>
                  </c:pt>
                  <c:pt idx="389">
                    <c:v>1713.37</c:v>
                  </c:pt>
                  <c:pt idx="396">
                    <c:v>857.20</c:v>
                  </c:pt>
                  <c:pt idx="398">
                    <c:v>855.98</c:v>
                  </c:pt>
                  <c:pt idx="401">
                    <c:v>1497.08</c:v>
                  </c:pt>
                  <c:pt idx="410">
                    <c:v>855.06</c:v>
                  </c:pt>
                  <c:pt idx="413">
                    <c:v>856.29</c:v>
                  </c:pt>
                  <c:pt idx="416">
                    <c:v>550.00</c:v>
                  </c:pt>
                  <c:pt idx="417">
                    <c:v>7184.98</c:v>
                  </c:pt>
                  <c:pt idx="419">
                    <c:v>2153.14</c:v>
                  </c:pt>
                  <c:pt idx="423">
                    <c:v>1716.13</c:v>
                  </c:pt>
                  <c:pt idx="429">
                    <c:v>859.94</c:v>
                  </c:pt>
                  <c:pt idx="431">
                    <c:v>4729.21</c:v>
                  </c:pt>
                  <c:pt idx="433">
                    <c:v>2749.81</c:v>
                  </c:pt>
                  <c:pt idx="440">
                    <c:v>858.04</c:v>
                  </c:pt>
                  <c:pt idx="443">
                    <c:v>3607.85</c:v>
                  </c:pt>
                  <c:pt idx="445">
                    <c:v>858.22</c:v>
                  </c:pt>
                  <c:pt idx="449">
                    <c:v>1551.14</c:v>
                  </c:pt>
                  <c:pt idx="451">
                    <c:v>1935.38</c:v>
                  </c:pt>
                  <c:pt idx="458">
                    <c:v>1721.42</c:v>
                  </c:pt>
                  <c:pt idx="460">
                    <c:v>6066.16</c:v>
                  </c:pt>
                  <c:pt idx="461">
                    <c:v>21588.20</c:v>
                  </c:pt>
                  <c:pt idx="464">
                    <c:v>1706.05</c:v>
                  </c:pt>
                  <c:pt idx="465">
                    <c:v>1714.84</c:v>
                  </c:pt>
                  <c:pt idx="466">
                    <c:v>1824.94</c:v>
                  </c:pt>
                  <c:pt idx="469">
                    <c:v>849.86</c:v>
                  </c:pt>
                  <c:pt idx="471">
                    <c:v>1967.47</c:v>
                  </c:pt>
                  <c:pt idx="475">
                    <c:v>1533.36</c:v>
                  </c:pt>
                  <c:pt idx="480">
                    <c:v>1272.37</c:v>
                  </c:pt>
                  <c:pt idx="482">
                    <c:v>10868.89</c:v>
                  </c:pt>
                  <c:pt idx="484">
                    <c:v>1975.07</c:v>
                  </c:pt>
                  <c:pt idx="486">
                    <c:v>1005.99</c:v>
                  </c:pt>
                  <c:pt idx="487">
                    <c:v>962.02</c:v>
                  </c:pt>
                  <c:pt idx="490">
                    <c:v>3943.08</c:v>
                  </c:pt>
                  <c:pt idx="491">
                    <c:v>14811.97</c:v>
                  </c:pt>
                  <c:pt idx="492">
                    <c:v>149255.47</c:v>
                  </c:pt>
                  <c:pt idx="493">
                    <c:v>300160.39</c:v>
                  </c:pt>
                  <c:pt idx="504">
                    <c:v>0.000</c:v>
                  </c:pt>
                  <c:pt idx="505">
                    <c:v>0.000</c:v>
                  </c:pt>
                  <c:pt idx="506">
                    <c:v>0.090</c:v>
                  </c:pt>
                  <c:pt idx="507">
                    <c:v>0</c:v>
                  </c:pt>
                  <c:pt idx="508">
                    <c:v>0</c:v>
                  </c:pt>
                  <c:pt idx="509">
                    <c:v>0.09</c:v>
                  </c:pt>
                  <c:pt idx="511">
                    <c:v>0</c:v>
                  </c:pt>
                  <c:pt idx="512">
                    <c:v>0.000</c:v>
                  </c:pt>
                  <c:pt idx="513">
                    <c:v>0.000</c:v>
                  </c:pt>
                  <c:pt idx="514">
                    <c:v>0.000</c:v>
                  </c:pt>
                  <c:pt idx="515">
                    <c:v>0.000</c:v>
                  </c:pt>
                  <c:pt idx="516">
                    <c:v>0.700</c:v>
                  </c:pt>
                  <c:pt idx="517">
                    <c:v>0.000</c:v>
                  </c:pt>
                  <c:pt idx="518">
                    <c:v>0.000</c:v>
                  </c:pt>
                  <c:pt idx="519">
                    <c:v>0.000</c:v>
                  </c:pt>
                  <c:pt idx="520">
                    <c:v>0.000</c:v>
                  </c:pt>
                  <c:pt idx="521">
                    <c:v>0.000</c:v>
                  </c:pt>
                  <c:pt idx="522">
                    <c:v>0.150</c:v>
                  </c:pt>
                  <c:pt idx="523">
                    <c:v>0.000</c:v>
                  </c:pt>
                  <c:pt idx="524">
                    <c:v>0.000</c:v>
                  </c:pt>
                  <c:pt idx="525">
                    <c:v>0.85</c:v>
                  </c:pt>
                  <c:pt idx="526">
                    <c:v>2.91</c:v>
                  </c:pt>
                  <c:pt idx="529">
                    <c:v>0.000</c:v>
                  </c:pt>
                  <c:pt idx="530">
                    <c:v>0.000</c:v>
                  </c:pt>
                  <c:pt idx="531">
                    <c:v>0.000</c:v>
                  </c:pt>
                  <c:pt idx="532">
                    <c:v>0.000</c:v>
                  </c:pt>
                  <c:pt idx="533">
                    <c:v>0.000</c:v>
                  </c:pt>
                  <c:pt idx="534">
                    <c:v>0.000</c:v>
                  </c:pt>
                  <c:pt idx="535">
                    <c:v>0.000</c:v>
                  </c:pt>
                  <c:pt idx="536">
                    <c:v>0.000</c:v>
                  </c:pt>
                  <c:pt idx="537">
                    <c:v>0.000</c:v>
                  </c:pt>
                  <c:pt idx="538">
                    <c:v>0.000</c:v>
                  </c:pt>
                  <c:pt idx="539">
                    <c:v>0.000</c:v>
                  </c:pt>
                  <c:pt idx="540">
                    <c:v>0.000</c:v>
                  </c:pt>
                  <c:pt idx="541">
                    <c:v>0.000</c:v>
                  </c:pt>
                  <c:pt idx="542">
                    <c:v>0.000</c:v>
                  </c:pt>
                  <c:pt idx="543">
                    <c:v>0.000</c:v>
                  </c:pt>
                  <c:pt idx="544">
                    <c:v>0.000</c:v>
                  </c:pt>
                  <c:pt idx="545">
                    <c:v>0.000</c:v>
                  </c:pt>
                  <c:pt idx="546">
                    <c:v>0.000</c:v>
                  </c:pt>
                  <c:pt idx="547">
                    <c:v>0.000</c:v>
                  </c:pt>
                  <c:pt idx="549">
                    <c:v>0.000</c:v>
                  </c:pt>
                  <c:pt idx="550">
                    <c:v>0.000</c:v>
                  </c:pt>
                  <c:pt idx="551">
                    <c:v>0.000</c:v>
                  </c:pt>
                  <c:pt idx="552">
                    <c:v>0</c:v>
                  </c:pt>
                  <c:pt idx="553">
                    <c:v>0</c:v>
                  </c:pt>
                  <c:pt idx="554">
                    <c:v>0</c:v>
                  </c:pt>
                  <c:pt idx="555">
                    <c:v>0</c:v>
                  </c:pt>
                  <c:pt idx="556">
                    <c:v>0</c:v>
                  </c:pt>
                  <c:pt idx="557">
                    <c:v>0</c:v>
                  </c:pt>
                  <c:pt idx="558">
                    <c:v>0</c:v>
                  </c:pt>
                  <c:pt idx="559">
                    <c:v>0</c:v>
                  </c:pt>
                  <c:pt idx="560">
                    <c:v>0</c:v>
                  </c:pt>
                  <c:pt idx="561">
                    <c:v>0.000</c:v>
                  </c:pt>
                  <c:pt idx="562">
                    <c:v>0.000</c:v>
                  </c:pt>
                  <c:pt idx="563">
                    <c:v>0.000</c:v>
                  </c:pt>
                  <c:pt idx="565">
                    <c:v>0.000</c:v>
                  </c:pt>
                  <c:pt idx="566">
                    <c:v>0.000</c:v>
                  </c:pt>
                  <c:pt idx="567">
                    <c:v>0.000</c:v>
                  </c:pt>
                  <c:pt idx="568">
                    <c:v>0.000</c:v>
                  </c:pt>
                  <c:pt idx="569">
                    <c:v>0.000</c:v>
                  </c:pt>
                  <c:pt idx="570">
                    <c:v>0.000</c:v>
                  </c:pt>
                  <c:pt idx="571">
                    <c:v>0.000</c:v>
                  </c:pt>
                  <c:pt idx="572">
                    <c:v>0.000</c:v>
                  </c:pt>
                  <c:pt idx="573">
                    <c:v>0.000</c:v>
                  </c:pt>
                  <c:pt idx="574">
                    <c:v>0.000</c:v>
                  </c:pt>
                  <c:pt idx="575">
                    <c:v>0.000</c:v>
                  </c:pt>
                  <c:pt idx="576">
                    <c:v>0.000</c:v>
                  </c:pt>
                  <c:pt idx="577">
                    <c:v>0.000</c:v>
                  </c:pt>
                  <c:pt idx="578">
                    <c:v>0.000</c:v>
                  </c:pt>
                  <c:pt idx="579">
                    <c:v>0.000</c:v>
                  </c:pt>
                  <c:pt idx="580">
                    <c:v>0.000</c:v>
                  </c:pt>
                  <c:pt idx="581">
                    <c:v>0.000</c:v>
                  </c:pt>
                  <c:pt idx="582">
                    <c:v>0.000</c:v>
                  </c:pt>
                  <c:pt idx="583">
                    <c:v>0.000</c:v>
                  </c:pt>
                  <c:pt idx="584">
                    <c:v>0.000</c:v>
                  </c:pt>
                  <c:pt idx="585">
                    <c:v>0.000</c:v>
                  </c:pt>
                  <c:pt idx="587">
                    <c:v>0.000</c:v>
                  </c:pt>
                  <c:pt idx="588">
                    <c:v>0.000</c:v>
                  </c:pt>
                  <c:pt idx="589">
                    <c:v>0.000</c:v>
                  </c:pt>
                  <c:pt idx="590">
                    <c:v>0.000</c:v>
                  </c:pt>
                  <c:pt idx="591">
                    <c:v>0.000</c:v>
                  </c:pt>
                  <c:pt idx="592">
                    <c:v>0.000</c:v>
                  </c:pt>
                  <c:pt idx="593">
                    <c:v>0.000</c:v>
                  </c:pt>
                  <c:pt idx="594">
                    <c:v>0.000</c:v>
                  </c:pt>
                  <c:pt idx="595">
                    <c:v>0.815</c:v>
                  </c:pt>
                  <c:pt idx="596">
                    <c:v>0.000</c:v>
                  </c:pt>
                  <c:pt idx="597">
                    <c:v>0.212</c:v>
                  </c:pt>
                  <c:pt idx="598">
                    <c:v>1.027</c:v>
                  </c:pt>
                  <c:pt idx="600">
                    <c:v>0</c:v>
                  </c:pt>
                  <c:pt idx="601">
                    <c:v>0</c:v>
                  </c:pt>
                  <c:pt idx="602">
                    <c:v>0</c:v>
                  </c:pt>
                  <c:pt idx="603">
                    <c:v>0.000</c:v>
                  </c:pt>
                  <c:pt idx="604">
                    <c:v>0.000</c:v>
                  </c:pt>
                  <c:pt idx="605">
                    <c:v>0.000</c:v>
                  </c:pt>
                  <c:pt idx="606">
                    <c:v>0.000</c:v>
                  </c:pt>
                  <c:pt idx="607">
                    <c:v>0.000</c:v>
                  </c:pt>
                  <c:pt idx="608">
                    <c:v>1.027</c:v>
                  </c:pt>
                  <c:pt idx="611">
                    <c:v>0.000</c:v>
                  </c:pt>
                  <c:pt idx="612">
                    <c:v>0.000</c:v>
                  </c:pt>
                  <c:pt idx="613">
                    <c:v>0.000</c:v>
                  </c:pt>
                  <c:pt idx="614">
                    <c:v>0.00</c:v>
                  </c:pt>
                  <c:pt idx="615">
                    <c:v>0.000</c:v>
                  </c:pt>
                  <c:pt idx="616">
                    <c:v>0.000</c:v>
                  </c:pt>
                  <c:pt idx="617">
                    <c:v>0.010</c:v>
                  </c:pt>
                  <c:pt idx="618">
                    <c:v>0.000</c:v>
                  </c:pt>
                  <c:pt idx="619">
                    <c:v>0.000</c:v>
                  </c:pt>
                  <c:pt idx="620">
                    <c:v>0.010</c:v>
                  </c:pt>
                  <c:pt idx="622">
                    <c:v>0.000</c:v>
                  </c:pt>
                  <c:pt idx="623">
                    <c:v>0.000</c:v>
                  </c:pt>
                  <c:pt idx="624">
                    <c:v>0.000</c:v>
                  </c:pt>
                  <c:pt idx="625">
                    <c:v>0.000</c:v>
                  </c:pt>
                  <c:pt idx="626">
                    <c:v>0.000</c:v>
                  </c:pt>
                  <c:pt idx="630">
                    <c:v>0.000</c:v>
                  </c:pt>
                  <c:pt idx="631">
                    <c:v>0.000</c:v>
                  </c:pt>
                  <c:pt idx="632">
                    <c:v>0.000</c:v>
                  </c:pt>
                  <c:pt idx="633">
                    <c:v>0.000</c:v>
                  </c:pt>
                  <c:pt idx="634">
                    <c:v>0.000</c:v>
                  </c:pt>
                  <c:pt idx="635">
                    <c:v>0.000</c:v>
                  </c:pt>
                  <c:pt idx="636">
                    <c:v>0.000</c:v>
                  </c:pt>
                  <c:pt idx="638">
                    <c:v>0.000</c:v>
                  </c:pt>
                  <c:pt idx="639">
                    <c:v>0.000</c:v>
                  </c:pt>
                  <c:pt idx="640">
                    <c:v>0.000</c:v>
                  </c:pt>
                  <c:pt idx="641">
                    <c:v>3.815</c:v>
                  </c:pt>
                  <c:pt idx="642">
                    <c:v>5.430</c:v>
                  </c:pt>
                  <c:pt idx="643">
                    <c:v>0.000</c:v>
                  </c:pt>
                  <c:pt idx="644">
                    <c:v>0.000</c:v>
                  </c:pt>
                  <c:pt idx="645">
                    <c:v>0.000</c:v>
                  </c:pt>
                  <c:pt idx="646">
                    <c:v>0.003</c:v>
                  </c:pt>
                  <c:pt idx="647">
                    <c:v>0.000</c:v>
                  </c:pt>
                  <c:pt idx="648">
                    <c:v>0.000</c:v>
                  </c:pt>
                  <c:pt idx="649">
                    <c:v>0.000</c:v>
                  </c:pt>
                  <c:pt idx="650">
                    <c:v>0.000</c:v>
                  </c:pt>
                  <c:pt idx="651">
                    <c:v>0.000</c:v>
                  </c:pt>
                  <c:pt idx="652">
                    <c:v>9.248</c:v>
                  </c:pt>
                  <c:pt idx="654">
                    <c:v>0.000</c:v>
                  </c:pt>
                  <c:pt idx="655">
                    <c:v>0.000</c:v>
                  </c:pt>
                  <c:pt idx="656">
                    <c:v>0.000</c:v>
                  </c:pt>
                  <c:pt idx="657">
                    <c:v>0.000</c:v>
                  </c:pt>
                  <c:pt idx="658">
                    <c:v>0.000</c:v>
                  </c:pt>
                  <c:pt idx="659">
                    <c:v>0.000</c:v>
                  </c:pt>
                  <c:pt idx="660">
                    <c:v>3.230</c:v>
                  </c:pt>
                  <c:pt idx="661">
                    <c:v>0.000</c:v>
                  </c:pt>
                  <c:pt idx="662">
                    <c:v>0.000</c:v>
                  </c:pt>
                  <c:pt idx="663">
                    <c:v>0.000</c:v>
                  </c:pt>
                  <c:pt idx="664">
                    <c:v>0.000</c:v>
                  </c:pt>
                  <c:pt idx="665">
                    <c:v>0.000</c:v>
                  </c:pt>
                  <c:pt idx="666">
                    <c:v>0.000</c:v>
                  </c:pt>
                  <c:pt idx="667">
                    <c:v>0.000</c:v>
                  </c:pt>
                  <c:pt idx="668">
                    <c:v>0.005</c:v>
                  </c:pt>
                  <c:pt idx="669">
                    <c:v>0.000</c:v>
                  </c:pt>
                  <c:pt idx="670">
                    <c:v>0.000</c:v>
                  </c:pt>
                  <c:pt idx="671">
                    <c:v>0.000</c:v>
                  </c:pt>
                  <c:pt idx="672">
                    <c:v>3.235</c:v>
                  </c:pt>
                  <c:pt idx="673">
                    <c:v>12.493</c:v>
                  </c:pt>
                  <c:pt idx="674">
                    <c:v>16.930</c:v>
                  </c:pt>
                  <c:pt idx="677">
                    <c:v>0.000</c:v>
                  </c:pt>
                  <c:pt idx="678">
                    <c:v>0.000</c:v>
                  </c:pt>
                  <c:pt idx="679">
                    <c:v>0.000</c:v>
                  </c:pt>
                  <c:pt idx="680">
                    <c:v>0.297</c:v>
                  </c:pt>
                  <c:pt idx="681">
                    <c:v>0.000</c:v>
                  </c:pt>
                  <c:pt idx="682">
                    <c:v>0.000</c:v>
                  </c:pt>
                  <c:pt idx="683">
                    <c:v>0.000</c:v>
                  </c:pt>
                  <c:pt idx="684">
                    <c:v>0.000</c:v>
                  </c:pt>
                  <c:pt idx="685">
                    <c:v>0.000</c:v>
                  </c:pt>
                  <c:pt idx="686">
                    <c:v>1.970</c:v>
                  </c:pt>
                  <c:pt idx="687">
                    <c:v>6.500</c:v>
                  </c:pt>
                  <c:pt idx="688">
                    <c:v>0.000</c:v>
                  </c:pt>
                  <c:pt idx="689">
                    <c:v>0.000</c:v>
                  </c:pt>
                  <c:pt idx="690">
                    <c:v>0.200</c:v>
                  </c:pt>
                  <c:pt idx="691">
                    <c:v>0.590</c:v>
                  </c:pt>
                  <c:pt idx="692">
                    <c:v>3.700</c:v>
                  </c:pt>
                  <c:pt idx="693">
                    <c:v>4.630</c:v>
                  </c:pt>
                  <c:pt idx="694">
                    <c:v>2.950</c:v>
                  </c:pt>
                  <c:pt idx="695">
                    <c:v>0.000</c:v>
                  </c:pt>
                  <c:pt idx="696">
                    <c:v>20.837</c:v>
                  </c:pt>
                  <c:pt idx="698">
                    <c:v>0.000</c:v>
                  </c:pt>
                  <c:pt idx="699">
                    <c:v>0.000</c:v>
                  </c:pt>
                  <c:pt idx="700">
                    <c:v>0.000</c:v>
                  </c:pt>
                  <c:pt idx="701">
                    <c:v>0.000</c:v>
                  </c:pt>
                  <c:pt idx="702">
                    <c:v>0.000</c:v>
                  </c:pt>
                  <c:pt idx="703">
                    <c:v>0.000</c:v>
                  </c:pt>
                  <c:pt idx="704">
                    <c:v>0.000</c:v>
                  </c:pt>
                  <c:pt idx="705">
                    <c:v>0.000</c:v>
                  </c:pt>
                  <c:pt idx="706">
                    <c:v>0.000</c:v>
                  </c:pt>
                  <c:pt idx="707">
                    <c:v>0.000</c:v>
                  </c:pt>
                  <c:pt idx="708">
                    <c:v>0.000</c:v>
                  </c:pt>
                  <c:pt idx="709">
                    <c:v>0.000</c:v>
                  </c:pt>
                  <c:pt idx="710">
                    <c:v>0.000</c:v>
                  </c:pt>
                  <c:pt idx="711">
                    <c:v>0.000</c:v>
                  </c:pt>
                  <c:pt idx="712">
                    <c:v>0.000</c:v>
                  </c:pt>
                  <c:pt idx="713">
                    <c:v>0.000</c:v>
                  </c:pt>
                  <c:pt idx="714">
                    <c:v>0.000</c:v>
                  </c:pt>
                  <c:pt idx="716">
                    <c:v>0.000</c:v>
                  </c:pt>
                  <c:pt idx="717">
                    <c:v>0.000</c:v>
                  </c:pt>
                  <c:pt idx="718">
                    <c:v>0.000</c:v>
                  </c:pt>
                  <c:pt idx="719">
                    <c:v>0.000</c:v>
                  </c:pt>
                  <c:pt idx="720">
                    <c:v>0.000</c:v>
                  </c:pt>
                  <c:pt idx="721">
                    <c:v>0.000</c:v>
                  </c:pt>
                  <c:pt idx="722">
                    <c:v>0.000</c:v>
                  </c:pt>
                  <c:pt idx="723">
                    <c:v>0.000</c:v>
                  </c:pt>
                  <c:pt idx="724">
                    <c:v>0.000</c:v>
                  </c:pt>
                  <c:pt idx="727">
                    <c:v>0.000</c:v>
                  </c:pt>
                  <c:pt idx="728">
                    <c:v>0.000</c:v>
                  </c:pt>
                  <c:pt idx="729">
                    <c:v>0.000</c:v>
                  </c:pt>
                  <c:pt idx="730">
                    <c:v>0.000</c:v>
                  </c:pt>
                  <c:pt idx="731">
                    <c:v>0.000</c:v>
                  </c:pt>
                  <c:pt idx="732">
                    <c:v>0.000</c:v>
                  </c:pt>
                  <c:pt idx="733">
                    <c:v>0.000</c:v>
                  </c:pt>
                  <c:pt idx="736">
                    <c:v>0.000</c:v>
                  </c:pt>
                  <c:pt idx="737">
                    <c:v>0.000</c:v>
                  </c:pt>
                  <c:pt idx="738">
                    <c:v>0.000</c:v>
                  </c:pt>
                  <c:pt idx="739">
                    <c:v>0.000</c:v>
                  </c:pt>
                  <c:pt idx="740">
                    <c:v>0.000</c:v>
                  </c:pt>
                  <c:pt idx="741">
                    <c:v>0.000</c:v>
                  </c:pt>
                  <c:pt idx="742">
                    <c:v>0.000</c:v>
                  </c:pt>
                  <c:pt idx="743">
                    <c:v>0.000</c:v>
                  </c:pt>
                  <c:pt idx="744">
                    <c:v>0.000</c:v>
                  </c:pt>
                  <c:pt idx="745">
                    <c:v>0.000</c:v>
                  </c:pt>
                  <c:pt idx="746">
                    <c:v>0.000</c:v>
                  </c:pt>
                  <c:pt idx="747">
                    <c:v>0.000</c:v>
                  </c:pt>
                  <c:pt idx="748">
                    <c:v>0.000</c:v>
                  </c:pt>
                  <c:pt idx="749">
                    <c:v>0.000</c:v>
                  </c:pt>
                  <c:pt idx="750">
                    <c:v>0.000</c:v>
                  </c:pt>
                  <c:pt idx="751">
                    <c:v>0.000</c:v>
                  </c:pt>
                  <c:pt idx="752">
                    <c:v>0.000</c:v>
                  </c:pt>
                  <c:pt idx="753">
                    <c:v>20.837</c:v>
                  </c:pt>
                  <c:pt idx="756">
                    <c:v>0.002</c:v>
                  </c:pt>
                  <c:pt idx="757">
                    <c:v>0.000</c:v>
                  </c:pt>
                  <c:pt idx="758">
                    <c:v>0.000</c:v>
                  </c:pt>
                  <c:pt idx="759">
                    <c:v>0.000</c:v>
                  </c:pt>
                  <c:pt idx="760">
                    <c:v>0.000</c:v>
                  </c:pt>
                  <c:pt idx="761">
                    <c:v>0.000</c:v>
                  </c:pt>
                  <c:pt idx="762">
                    <c:v>0.000</c:v>
                  </c:pt>
                  <c:pt idx="763">
                    <c:v>0.000</c:v>
                  </c:pt>
                  <c:pt idx="764">
                    <c:v>0.000</c:v>
                  </c:pt>
                  <c:pt idx="765">
                    <c:v>0.180</c:v>
                  </c:pt>
                  <c:pt idx="766">
                    <c:v>0.000</c:v>
                  </c:pt>
                  <c:pt idx="767">
                    <c:v>0.000</c:v>
                  </c:pt>
                  <c:pt idx="768">
                    <c:v>0.000</c:v>
                  </c:pt>
                  <c:pt idx="769">
                    <c:v>0.030</c:v>
                  </c:pt>
                  <c:pt idx="770">
                    <c:v>0.212</c:v>
                  </c:pt>
                  <c:pt idx="772">
                    <c:v>0.000</c:v>
                  </c:pt>
                  <c:pt idx="773">
                    <c:v>0.000</c:v>
                  </c:pt>
                  <c:pt idx="774">
                    <c:v>0.000</c:v>
                  </c:pt>
                  <c:pt idx="775">
                    <c:v>0.000</c:v>
                  </c:pt>
                  <c:pt idx="776">
                    <c:v>0.000</c:v>
                  </c:pt>
                  <c:pt idx="777">
                    <c:v>0.000</c:v>
                  </c:pt>
                  <c:pt idx="778">
                    <c:v>0.000</c:v>
                  </c:pt>
                  <c:pt idx="779">
                    <c:v>0.000</c:v>
                  </c:pt>
                  <c:pt idx="780">
                    <c:v>0.000</c:v>
                  </c:pt>
                  <c:pt idx="781">
                    <c:v>0.000</c:v>
                  </c:pt>
                  <c:pt idx="782">
                    <c:v>0.000</c:v>
                  </c:pt>
                  <c:pt idx="783">
                    <c:v>0.000</c:v>
                  </c:pt>
                  <c:pt idx="784">
                    <c:v>0.000</c:v>
                  </c:pt>
                  <c:pt idx="785">
                    <c:v>0.000</c:v>
                  </c:pt>
                  <c:pt idx="786">
                    <c:v>0.000</c:v>
                  </c:pt>
                  <c:pt idx="787">
                    <c:v>0.000</c:v>
                  </c:pt>
                  <c:pt idx="788">
                    <c:v>0.000</c:v>
                  </c:pt>
                  <c:pt idx="789">
                    <c:v>0.000</c:v>
                  </c:pt>
                  <c:pt idx="790">
                    <c:v>1.130</c:v>
                  </c:pt>
                  <c:pt idx="791">
                    <c:v>0.000</c:v>
                  </c:pt>
                  <c:pt idx="792">
                    <c:v>0.000</c:v>
                  </c:pt>
                  <c:pt idx="793">
                    <c:v>0.000</c:v>
                  </c:pt>
                  <c:pt idx="794">
                    <c:v>0.000</c:v>
                  </c:pt>
                  <c:pt idx="795">
                    <c:v>1.130</c:v>
                  </c:pt>
                  <c:pt idx="796">
                    <c:v>1.342</c:v>
                  </c:pt>
                  <c:pt idx="799">
                    <c:v>0.000</c:v>
                  </c:pt>
                  <c:pt idx="800">
                    <c:v>0.000</c:v>
                  </c:pt>
                  <c:pt idx="801">
                    <c:v>0.000</c:v>
                  </c:pt>
                  <c:pt idx="802">
                    <c:v>0.000</c:v>
                  </c:pt>
                  <c:pt idx="803">
                    <c:v>0.000</c:v>
                  </c:pt>
                  <c:pt idx="804">
                    <c:v>0.000</c:v>
                  </c:pt>
                  <c:pt idx="805">
                    <c:v>0.000</c:v>
                  </c:pt>
                  <c:pt idx="806">
                    <c:v>0.000</c:v>
                  </c:pt>
                  <c:pt idx="807">
                    <c:v>0.000</c:v>
                  </c:pt>
                  <c:pt idx="808">
                    <c:v>0.000</c:v>
                  </c:pt>
                  <c:pt idx="809">
                    <c:v>0.000</c:v>
                  </c:pt>
                  <c:pt idx="810">
                    <c:v>0.000</c:v>
                  </c:pt>
                  <c:pt idx="811">
                    <c:v>0.000</c:v>
                  </c:pt>
                  <c:pt idx="812">
                    <c:v>0.100</c:v>
                  </c:pt>
                  <c:pt idx="813">
                    <c:v>0.000</c:v>
                  </c:pt>
                  <c:pt idx="814">
                    <c:v>3.800</c:v>
                  </c:pt>
                  <c:pt idx="815">
                    <c:v>0.005</c:v>
                  </c:pt>
                  <c:pt idx="816">
                    <c:v>0.000</c:v>
                  </c:pt>
                  <c:pt idx="817">
                    <c:v>0.000</c:v>
                  </c:pt>
                  <c:pt idx="818">
                    <c:v>0.000</c:v>
                  </c:pt>
                  <c:pt idx="819">
                    <c:v>0.000</c:v>
                  </c:pt>
                  <c:pt idx="820">
                    <c:v>0.000</c:v>
                  </c:pt>
                  <c:pt idx="821">
                    <c:v>0.000</c:v>
                  </c:pt>
                  <c:pt idx="822">
                    <c:v>0.000</c:v>
                  </c:pt>
                  <c:pt idx="823">
                    <c:v>0.000</c:v>
                  </c:pt>
                  <c:pt idx="824">
                    <c:v>3.905</c:v>
                  </c:pt>
                  <c:pt idx="826">
                    <c:v>0.000</c:v>
                  </c:pt>
                  <c:pt idx="827">
                    <c:v>0.000</c:v>
                  </c:pt>
                  <c:pt idx="828">
                    <c:v>0.000</c:v>
                  </c:pt>
                  <c:pt idx="829">
                    <c:v>0.000</c:v>
                  </c:pt>
                  <c:pt idx="830">
                    <c:v>1.250</c:v>
                  </c:pt>
                  <c:pt idx="831">
                    <c:v>1.250</c:v>
                  </c:pt>
                  <c:pt idx="833">
                    <c:v>0.000</c:v>
                  </c:pt>
                  <c:pt idx="834">
                    <c:v>0.030</c:v>
                  </c:pt>
                  <c:pt idx="835">
                    <c:v>0.000</c:v>
                  </c:pt>
                  <c:pt idx="836">
                    <c:v>0.030</c:v>
                  </c:pt>
                  <c:pt idx="838">
                    <c:v>0.000</c:v>
                  </c:pt>
                  <c:pt idx="839">
                    <c:v>0.000</c:v>
                  </c:pt>
                  <c:pt idx="840">
                    <c:v>0.000</c:v>
                  </c:pt>
                  <c:pt idx="841">
                    <c:v>0.000</c:v>
                  </c:pt>
                  <c:pt idx="842">
                    <c:v>0.000</c:v>
                  </c:pt>
                  <c:pt idx="843">
                    <c:v>0.000</c:v>
                  </c:pt>
                  <c:pt idx="844">
                    <c:v>0.000</c:v>
                  </c:pt>
                  <c:pt idx="845">
                    <c:v>0.000</c:v>
                  </c:pt>
                  <c:pt idx="846">
                    <c:v>0.000</c:v>
                  </c:pt>
                  <c:pt idx="847">
                    <c:v>0.000</c:v>
                  </c:pt>
                  <c:pt idx="848">
                    <c:v>0.000</c:v>
                  </c:pt>
                  <c:pt idx="849">
                    <c:v>0.000</c:v>
                  </c:pt>
                  <c:pt idx="850">
                    <c:v>0.000</c:v>
                  </c:pt>
                  <c:pt idx="851">
                    <c:v>0.000</c:v>
                  </c:pt>
                  <c:pt idx="852">
                    <c:v>0.000</c:v>
                  </c:pt>
                  <c:pt idx="853">
                    <c:v>0.000</c:v>
                  </c:pt>
                  <c:pt idx="854">
                    <c:v>0.000</c:v>
                  </c:pt>
                  <c:pt idx="855">
                    <c:v>0.000</c:v>
                  </c:pt>
                  <c:pt idx="856">
                    <c:v>0.000</c:v>
                  </c:pt>
                  <c:pt idx="858">
                    <c:v>0.000</c:v>
                  </c:pt>
                  <c:pt idx="859">
                    <c:v>0.000</c:v>
                  </c:pt>
                  <c:pt idx="860">
                    <c:v>0.000</c:v>
                  </c:pt>
                  <c:pt idx="861">
                    <c:v>0.000</c:v>
                  </c:pt>
                  <c:pt idx="862">
                    <c:v>0.000</c:v>
                  </c:pt>
                  <c:pt idx="863">
                    <c:v>0.000</c:v>
                  </c:pt>
                  <c:pt idx="864">
                    <c:v>0.000</c:v>
                  </c:pt>
                  <c:pt idx="867">
                    <c:v>0.000</c:v>
                  </c:pt>
                  <c:pt idx="868">
                    <c:v>0.000</c:v>
                  </c:pt>
                  <c:pt idx="869">
                    <c:v>0.000</c:v>
                  </c:pt>
                  <c:pt idx="870">
                    <c:v>0.000</c:v>
                  </c:pt>
                  <c:pt idx="871">
                    <c:v>0.000</c:v>
                  </c:pt>
                  <c:pt idx="872">
                    <c:v>0.000</c:v>
                  </c:pt>
                  <c:pt idx="873">
                    <c:v>0.000</c:v>
                  </c:pt>
                  <c:pt idx="874">
                    <c:v>0.000</c:v>
                  </c:pt>
                  <c:pt idx="877">
                    <c:v>0.000</c:v>
                  </c:pt>
                  <c:pt idx="878">
                    <c:v>0.000</c:v>
                  </c:pt>
                  <c:pt idx="879">
                    <c:v>0.000</c:v>
                  </c:pt>
                  <c:pt idx="880">
                    <c:v>0.000</c:v>
                  </c:pt>
                  <c:pt idx="881">
                    <c:v>0.000</c:v>
                  </c:pt>
                  <c:pt idx="882">
                    <c:v>0.000</c:v>
                  </c:pt>
                  <c:pt idx="883">
                    <c:v>0.000</c:v>
                  </c:pt>
                  <c:pt idx="884">
                    <c:v>0.000</c:v>
                  </c:pt>
                  <c:pt idx="885">
                    <c:v>0.000</c:v>
                  </c:pt>
                  <c:pt idx="886">
                    <c:v>0.000</c:v>
                  </c:pt>
                  <c:pt idx="887">
                    <c:v>0.000</c:v>
                  </c:pt>
                  <c:pt idx="888">
                    <c:v>0.000</c:v>
                  </c:pt>
                  <c:pt idx="889">
                    <c:v>0.000</c:v>
                  </c:pt>
                  <c:pt idx="890">
                    <c:v>5.185</c:v>
                  </c:pt>
                  <c:pt idx="893">
                    <c:v>0.000</c:v>
                  </c:pt>
                  <c:pt idx="894">
                    <c:v>0.000</c:v>
                  </c:pt>
                  <c:pt idx="895">
                    <c:v>0.000</c:v>
                  </c:pt>
                  <c:pt idx="896">
                    <c:v>0.000</c:v>
                  </c:pt>
                  <c:pt idx="897">
                    <c:v>0.000</c:v>
                  </c:pt>
                  <c:pt idx="898">
                    <c:v>0.000</c:v>
                  </c:pt>
                  <c:pt idx="899">
                    <c:v>0.000</c:v>
                  </c:pt>
                  <c:pt idx="900">
                    <c:v>0.000</c:v>
                  </c:pt>
                  <c:pt idx="901">
                    <c:v>0.000</c:v>
                  </c:pt>
                  <c:pt idx="902">
                    <c:v>0.000</c:v>
                  </c:pt>
                  <c:pt idx="903">
                    <c:v>0.000</c:v>
                  </c:pt>
                  <c:pt idx="904">
                    <c:v>1.142</c:v>
                  </c:pt>
                  <c:pt idx="905">
                    <c:v>0.000</c:v>
                  </c:pt>
                  <c:pt idx="906">
                    <c:v>0.000</c:v>
                  </c:pt>
                  <c:pt idx="907">
                    <c:v>0.000</c:v>
                  </c:pt>
                  <c:pt idx="908">
                    <c:v>0.000</c:v>
                  </c:pt>
                  <c:pt idx="909">
                    <c:v>0.210</c:v>
                  </c:pt>
                  <c:pt idx="910">
                    <c:v>0.150</c:v>
                  </c:pt>
                  <c:pt idx="911">
                    <c:v>0.000</c:v>
                  </c:pt>
                  <c:pt idx="912">
                    <c:v>0.000</c:v>
                  </c:pt>
                  <c:pt idx="913">
                    <c:v>0.000</c:v>
                  </c:pt>
                  <c:pt idx="914">
                    <c:v>0.000</c:v>
                  </c:pt>
                  <c:pt idx="915">
                    <c:v>0.000</c:v>
                  </c:pt>
                  <c:pt idx="916">
                    <c:v>0.000</c:v>
                  </c:pt>
                  <c:pt idx="917">
                    <c:v>0.000</c:v>
                  </c:pt>
                  <c:pt idx="918">
                    <c:v>0.000</c:v>
                  </c:pt>
                  <c:pt idx="919">
                    <c:v>0.000</c:v>
                  </c:pt>
                  <c:pt idx="920">
                    <c:v>0.755</c:v>
                  </c:pt>
                  <c:pt idx="921">
                    <c:v>1.502</c:v>
                  </c:pt>
                  <c:pt idx="923">
                    <c:v>0.000</c:v>
                  </c:pt>
                  <c:pt idx="924">
                    <c:v>0.000</c:v>
                  </c:pt>
                  <c:pt idx="925">
                    <c:v>0.000</c:v>
                  </c:pt>
                  <c:pt idx="926">
                    <c:v>0.000</c:v>
                  </c:pt>
                  <c:pt idx="927">
                    <c:v>0.000</c:v>
                  </c:pt>
                  <c:pt idx="928">
                    <c:v>0.000</c:v>
                  </c:pt>
                  <c:pt idx="929">
                    <c:v>0.000</c:v>
                  </c:pt>
                  <c:pt idx="930">
                    <c:v>0.000</c:v>
                  </c:pt>
                  <c:pt idx="931">
                    <c:v>0.000</c:v>
                  </c:pt>
                  <c:pt idx="932">
                    <c:v>0.000</c:v>
                  </c:pt>
                  <c:pt idx="933">
                    <c:v>0.000</c:v>
                  </c:pt>
                  <c:pt idx="934">
                    <c:v>0.005</c:v>
                  </c:pt>
                  <c:pt idx="935">
                    <c:v>0.005</c:v>
                  </c:pt>
                  <c:pt idx="937">
                    <c:v>0.000</c:v>
                  </c:pt>
                  <c:pt idx="938">
                    <c:v>0.000</c:v>
                  </c:pt>
                  <c:pt idx="939">
                    <c:v>0.000</c:v>
                  </c:pt>
                  <c:pt idx="940">
                    <c:v>0.000</c:v>
                  </c:pt>
                  <c:pt idx="941">
                    <c:v>0.000</c:v>
                  </c:pt>
                  <c:pt idx="942">
                    <c:v>0.000</c:v>
                  </c:pt>
                  <c:pt idx="943">
                    <c:v>0.000</c:v>
                  </c:pt>
                  <c:pt idx="944">
                    <c:v>0.000</c:v>
                  </c:pt>
                  <c:pt idx="945">
                    <c:v>0.000</c:v>
                  </c:pt>
                  <c:pt idx="946">
                    <c:v>0.000</c:v>
                  </c:pt>
                  <c:pt idx="947">
                    <c:v>0.000</c:v>
                  </c:pt>
                  <c:pt idx="949">
                    <c:v>0.000</c:v>
                  </c:pt>
                  <c:pt idx="950">
                    <c:v>0.000</c:v>
                  </c:pt>
                  <c:pt idx="951">
                    <c:v>0.000</c:v>
                  </c:pt>
                  <c:pt idx="952">
                    <c:v>0.000</c:v>
                  </c:pt>
                  <c:pt idx="953">
                    <c:v>0.000</c:v>
                  </c:pt>
                  <c:pt idx="954">
                    <c:v>0.000</c:v>
                  </c:pt>
                  <c:pt idx="955">
                    <c:v>0.000</c:v>
                  </c:pt>
                  <c:pt idx="956">
                    <c:v>0.000</c:v>
                  </c:pt>
                  <c:pt idx="957">
                    <c:v>0.000</c:v>
                  </c:pt>
                  <c:pt idx="958">
                    <c:v>0.000</c:v>
                  </c:pt>
                  <c:pt idx="959">
                    <c:v>0.000</c:v>
                  </c:pt>
                  <c:pt idx="960">
                    <c:v>0.710</c:v>
                  </c:pt>
                  <c:pt idx="961">
                    <c:v>0.000</c:v>
                  </c:pt>
                  <c:pt idx="962">
                    <c:v>0.000</c:v>
                  </c:pt>
                  <c:pt idx="963">
                    <c:v>0.000</c:v>
                  </c:pt>
                  <c:pt idx="964">
                    <c:v>0.710</c:v>
                  </c:pt>
                  <c:pt idx="965">
                    <c:v>2.217</c:v>
                  </c:pt>
                  <c:pt idx="968">
                    <c:v>0.000</c:v>
                  </c:pt>
                  <c:pt idx="969">
                    <c:v>0.000</c:v>
                  </c:pt>
                  <c:pt idx="970">
                    <c:v>0.000</c:v>
                  </c:pt>
                  <c:pt idx="971">
                    <c:v>0.000</c:v>
                  </c:pt>
                  <c:pt idx="972">
                    <c:v>0.000</c:v>
                  </c:pt>
                  <c:pt idx="973">
                    <c:v>0.000</c:v>
                  </c:pt>
                  <c:pt idx="974">
                    <c:v>0.000</c:v>
                  </c:pt>
                  <c:pt idx="975">
                    <c:v>0.000</c:v>
                  </c:pt>
                  <c:pt idx="976">
                    <c:v>0.000</c:v>
                  </c:pt>
                  <c:pt idx="977">
                    <c:v>0.000</c:v>
                  </c:pt>
                  <c:pt idx="978">
                    <c:v>0.000</c:v>
                  </c:pt>
                  <c:pt idx="979">
                    <c:v>0.000</c:v>
                  </c:pt>
                  <c:pt idx="980">
                    <c:v>0.000</c:v>
                  </c:pt>
                  <c:pt idx="981">
                    <c:v>0.000</c:v>
                  </c:pt>
                  <c:pt idx="982">
                    <c:v>0.000</c:v>
                  </c:pt>
                  <c:pt idx="983">
                    <c:v>0.000</c:v>
                  </c:pt>
                  <c:pt idx="984">
                    <c:v>0.000</c:v>
                  </c:pt>
                  <c:pt idx="985">
                    <c:v>0.000</c:v>
                  </c:pt>
                  <c:pt idx="988">
                    <c:v>0.000</c:v>
                  </c:pt>
                  <c:pt idx="989">
                    <c:v>0.000</c:v>
                  </c:pt>
                  <c:pt idx="990">
                    <c:v>0.000</c:v>
                  </c:pt>
                  <c:pt idx="991">
                    <c:v>0.000</c:v>
                  </c:pt>
                  <c:pt idx="992">
                    <c:v>0.000</c:v>
                  </c:pt>
                  <c:pt idx="993">
                    <c:v>0.000</c:v>
                  </c:pt>
                  <c:pt idx="994">
                    <c:v>0.000</c:v>
                  </c:pt>
                  <c:pt idx="995">
                    <c:v>0.000</c:v>
                  </c:pt>
                  <c:pt idx="996">
                    <c:v>29.581</c:v>
                  </c:pt>
                  <c:pt idx="997">
                    <c:v>49.411</c:v>
                  </c:pt>
                  <c:pt idx="1004">
                    <c:v>547.451</c:v>
                  </c:pt>
                </c:lvl>
                <c:lvl>
                  <c:pt idx="2">
                    <c:v>2250.00</c:v>
                  </c:pt>
                  <c:pt idx="3">
                    <c:v>2300</c:v>
                  </c:pt>
                  <c:pt idx="5">
                    <c:v>8750.00</c:v>
                  </c:pt>
                  <c:pt idx="7">
                    <c:v>1300</c:v>
                  </c:pt>
                  <c:pt idx="8">
                    <c:v>2000.00</c:v>
                  </c:pt>
                  <c:pt idx="11">
                    <c:v>1000.00</c:v>
                  </c:pt>
                  <c:pt idx="12">
                    <c:v>2300.00</c:v>
                  </c:pt>
                  <c:pt idx="14">
                    <c:v>950.00</c:v>
                  </c:pt>
                  <c:pt idx="17">
                    <c:v>2200.00</c:v>
                  </c:pt>
                  <c:pt idx="21">
                    <c:v>9750.00</c:v>
                  </c:pt>
                  <c:pt idx="22">
                    <c:v>31700.00</c:v>
                  </c:pt>
                  <c:pt idx="25">
                    <c:v>2250.00</c:v>
                  </c:pt>
                  <c:pt idx="27">
                    <c:v>2300.00</c:v>
                  </c:pt>
                  <c:pt idx="30">
                    <c:v>2200.00</c:v>
                  </c:pt>
                  <c:pt idx="34">
                    <c:v>950.00</c:v>
                  </c:pt>
                  <c:pt idx="35">
                    <c:v>1700.00</c:v>
                  </c:pt>
                  <c:pt idx="38">
                    <c:v>2250.00</c:v>
                  </c:pt>
                  <c:pt idx="39">
                    <c:v>2300.00</c:v>
                  </c:pt>
                  <c:pt idx="43">
                    <c:v>13950.00</c:v>
                  </c:pt>
                  <c:pt idx="45">
                    <c:v>2000.00</c:v>
                  </c:pt>
                  <c:pt idx="48">
                    <c:v>2300</c:v>
                  </c:pt>
                  <c:pt idx="50">
                    <c:v>3050</c:v>
                  </c:pt>
                  <c:pt idx="56">
                    <c:v>1250</c:v>
                  </c:pt>
                  <c:pt idx="57">
                    <c:v>3100.00</c:v>
                  </c:pt>
                  <c:pt idx="59">
                    <c:v>11700.00</c:v>
                  </c:pt>
                  <c:pt idx="61">
                    <c:v>2775.00</c:v>
                  </c:pt>
                  <c:pt idx="63">
                    <c:v>2200.00</c:v>
                  </c:pt>
                  <c:pt idx="66">
                    <c:v>2300.00</c:v>
                  </c:pt>
                  <c:pt idx="67">
                    <c:v>2300.00</c:v>
                  </c:pt>
                  <c:pt idx="72">
                    <c:v>2300.00</c:v>
                  </c:pt>
                  <c:pt idx="75">
                    <c:v>2250</c:v>
                  </c:pt>
                  <c:pt idx="78">
                    <c:v>2200</c:v>
                  </c:pt>
                  <c:pt idx="81">
                    <c:v>16325.00</c:v>
                  </c:pt>
                  <c:pt idx="83">
                    <c:v>2250.00</c:v>
                  </c:pt>
                  <c:pt idx="85">
                    <c:v>2300.00</c:v>
                  </c:pt>
                  <c:pt idx="91">
                    <c:v>2250.00</c:v>
                  </c:pt>
                  <c:pt idx="94">
                    <c:v>6800.00</c:v>
                  </c:pt>
                  <c:pt idx="96">
                    <c:v>970</c:v>
                  </c:pt>
                  <c:pt idx="97">
                    <c:v>980</c:v>
                  </c:pt>
                  <c:pt idx="99">
                    <c:v>2300.00</c:v>
                  </c:pt>
                  <c:pt idx="102">
                    <c:v>2250.00</c:v>
                  </c:pt>
                  <c:pt idx="103">
                    <c:v>6500.00</c:v>
                  </c:pt>
                  <c:pt idx="104">
                    <c:v>55275.00</c:v>
                  </c:pt>
                  <c:pt idx="107">
                    <c:v>2300.00</c:v>
                  </c:pt>
                  <c:pt idx="109">
                    <c:v>1000.00</c:v>
                  </c:pt>
                  <c:pt idx="110">
                    <c:v>1000.00</c:v>
                  </c:pt>
                  <c:pt idx="111">
                    <c:v>2300.00</c:v>
                  </c:pt>
                  <c:pt idx="112">
                    <c:v>1000.00</c:v>
                  </c:pt>
                  <c:pt idx="113">
                    <c:v>1000.00</c:v>
                  </c:pt>
                  <c:pt idx="114">
                    <c:v>2000.00</c:v>
                  </c:pt>
                  <c:pt idx="115">
                    <c:v>950.00</c:v>
                  </c:pt>
                  <c:pt idx="116">
                    <c:v>11550.00</c:v>
                  </c:pt>
                  <c:pt idx="118">
                    <c:v>2300.00</c:v>
                  </c:pt>
                  <c:pt idx="119">
                    <c:v>2000.00</c:v>
                  </c:pt>
                  <c:pt idx="120">
                    <c:v>2300.00</c:v>
                  </c:pt>
                  <c:pt idx="126">
                    <c:v>2250.00</c:v>
                  </c:pt>
                  <c:pt idx="128">
                    <c:v>3300.00</c:v>
                  </c:pt>
                  <c:pt idx="129">
                    <c:v>3250.00</c:v>
                  </c:pt>
                  <c:pt idx="132">
                    <c:v>15400.00</c:v>
                  </c:pt>
                  <c:pt idx="134">
                    <c:v>2150.00</c:v>
                  </c:pt>
                  <c:pt idx="135">
                    <c:v>2300.00</c:v>
                  </c:pt>
                  <c:pt idx="137">
                    <c:v>1000.00</c:v>
                  </c:pt>
                  <c:pt idx="139">
                    <c:v>2300.00</c:v>
                  </c:pt>
                  <c:pt idx="140">
                    <c:v>1100.00</c:v>
                  </c:pt>
                  <c:pt idx="142">
                    <c:v>2250.00</c:v>
                  </c:pt>
                  <c:pt idx="145">
                    <c:v>2250.00</c:v>
                  </c:pt>
                  <c:pt idx="147">
                    <c:v>1000.00</c:v>
                  </c:pt>
                  <c:pt idx="148">
                    <c:v>14350.00</c:v>
                  </c:pt>
                  <c:pt idx="150">
                    <c:v>2250.00</c:v>
                  </c:pt>
                  <c:pt idx="151">
                    <c:v>975.00</c:v>
                  </c:pt>
                  <c:pt idx="152">
                    <c:v>1400.00</c:v>
                  </c:pt>
                  <c:pt idx="155">
                    <c:v>2300.00</c:v>
                  </c:pt>
                  <c:pt idx="157">
                    <c:v>2300.00</c:v>
                  </c:pt>
                  <c:pt idx="159">
                    <c:v>2200.00</c:v>
                  </c:pt>
                  <c:pt idx="161">
                    <c:v>2250.00</c:v>
                  </c:pt>
                  <c:pt idx="163">
                    <c:v>2300.00</c:v>
                  </c:pt>
                  <c:pt idx="164">
                    <c:v>2250.00</c:v>
                  </c:pt>
                  <c:pt idx="165">
                    <c:v>1275.00</c:v>
                  </c:pt>
                  <c:pt idx="166">
                    <c:v>1000.00</c:v>
                  </c:pt>
                  <c:pt idx="168">
                    <c:v>20500.00</c:v>
                  </c:pt>
                  <c:pt idx="169">
                    <c:v>61800.00</c:v>
                  </c:pt>
                  <c:pt idx="170">
                    <c:v>175675.00</c:v>
                  </c:pt>
                  <c:pt idx="173">
                    <c:v>2300.00</c:v>
                  </c:pt>
                  <c:pt idx="176">
                    <c:v>3000.00</c:v>
                  </c:pt>
                  <c:pt idx="180">
                    <c:v>2250.00</c:v>
                  </c:pt>
                  <c:pt idx="182">
                    <c:v>2250.00</c:v>
                  </c:pt>
                  <c:pt idx="187">
                    <c:v>3250.00</c:v>
                  </c:pt>
                  <c:pt idx="192">
                    <c:v>13050.00</c:v>
                  </c:pt>
                  <c:pt idx="194">
                    <c:v>2300.00</c:v>
                  </c:pt>
                  <c:pt idx="197">
                    <c:v>2300.00</c:v>
                  </c:pt>
                  <c:pt idx="200">
                    <c:v>2300.00</c:v>
                  </c:pt>
                  <c:pt idx="202">
                    <c:v>2250.00</c:v>
                  </c:pt>
                  <c:pt idx="205">
                    <c:v>2300.00</c:v>
                  </c:pt>
                  <c:pt idx="207">
                    <c:v>950.00</c:v>
                  </c:pt>
                  <c:pt idx="209">
                    <c:v>800.00</c:v>
                  </c:pt>
                  <c:pt idx="210">
                    <c:v>13200.00</c:v>
                  </c:pt>
                  <c:pt idx="212">
                    <c:v>2300.00</c:v>
                  </c:pt>
                  <c:pt idx="216">
                    <c:v>2800.00</c:v>
                  </c:pt>
                  <c:pt idx="218">
                    <c:v>2300.00</c:v>
                  </c:pt>
                  <c:pt idx="221">
                    <c:v>7400.00</c:v>
                  </c:pt>
                  <c:pt idx="223">
                    <c:v>2300.00</c:v>
                  </c:pt>
                  <c:pt idx="224">
                    <c:v>2200.00</c:v>
                  </c:pt>
                  <c:pt idx="225">
                    <c:v>2250.00</c:v>
                  </c:pt>
                  <c:pt idx="227">
                    <c:v>2300.00</c:v>
                  </c:pt>
                  <c:pt idx="230">
                    <c:v>9050.00</c:v>
                  </c:pt>
                  <c:pt idx="232">
                    <c:v>2300.00</c:v>
                  </c:pt>
                  <c:pt idx="234">
                    <c:v>900.00</c:v>
                  </c:pt>
                  <c:pt idx="236">
                    <c:v>2600.00</c:v>
                  </c:pt>
                  <c:pt idx="238">
                    <c:v>5250.00</c:v>
                  </c:pt>
                  <c:pt idx="248">
                    <c:v>11050.00</c:v>
                  </c:pt>
                  <c:pt idx="249">
                    <c:v>53750.00</c:v>
                  </c:pt>
                  <c:pt idx="252">
                    <c:v>2300.00</c:v>
                  </c:pt>
                  <c:pt idx="257">
                    <c:v>2200.00</c:v>
                  </c:pt>
                  <c:pt idx="259">
                    <c:v>4500.00</c:v>
                  </c:pt>
                  <c:pt idx="264">
                    <c:v>2250.00</c:v>
                  </c:pt>
                  <c:pt idx="266">
                    <c:v>11250.00</c:v>
                  </c:pt>
                  <c:pt idx="268">
                    <c:v>2200.00</c:v>
                  </c:pt>
                  <c:pt idx="270">
                    <c:v>2750.00</c:v>
                  </c:pt>
                  <c:pt idx="272">
                    <c:v>1000.00</c:v>
                  </c:pt>
                  <c:pt idx="273">
                    <c:v>2250.00</c:v>
                  </c:pt>
                  <c:pt idx="279">
                    <c:v>2250.00</c:v>
                  </c:pt>
                  <c:pt idx="282">
                    <c:v>2100.00</c:v>
                  </c:pt>
                  <c:pt idx="286">
                    <c:v>2250.00</c:v>
                  </c:pt>
                  <c:pt idx="291">
                    <c:v>14800.00</c:v>
                  </c:pt>
                  <c:pt idx="292">
                    <c:v>26050.00</c:v>
                  </c:pt>
                  <c:pt idx="295">
                    <c:v>5800.00</c:v>
                  </c:pt>
                  <c:pt idx="305">
                    <c:v>900.00</c:v>
                  </c:pt>
                  <c:pt idx="308">
                    <c:v>2100.00</c:v>
                  </c:pt>
                  <c:pt idx="310">
                    <c:v>1500.00</c:v>
                  </c:pt>
                  <c:pt idx="311">
                    <c:v>950.00</c:v>
                  </c:pt>
                  <c:pt idx="313">
                    <c:v>3800.00</c:v>
                  </c:pt>
                  <c:pt idx="320">
                    <c:v>15050.00</c:v>
                  </c:pt>
                  <c:pt idx="322">
                    <c:v>2100.00</c:v>
                  </c:pt>
                  <c:pt idx="326">
                    <c:v>2000.00</c:v>
                  </c:pt>
                  <c:pt idx="327">
                    <c:v>4100.00</c:v>
                  </c:pt>
                  <c:pt idx="329">
                    <c:v>1950.00</c:v>
                  </c:pt>
                  <c:pt idx="332">
                    <c:v>1950.00</c:v>
                  </c:pt>
                  <c:pt idx="334">
                    <c:v>1000.00</c:v>
                  </c:pt>
                  <c:pt idx="337">
                    <c:v>1000.00</c:v>
                  </c:pt>
                  <c:pt idx="340">
                    <c:v>1350.00</c:v>
                  </c:pt>
                  <c:pt idx="345">
                    <c:v>1000.00</c:v>
                  </c:pt>
                  <c:pt idx="347">
                    <c:v>2250.00</c:v>
                  </c:pt>
                  <c:pt idx="349">
                    <c:v>2400.00</c:v>
                  </c:pt>
                  <c:pt idx="351">
                    <c:v>2300.00</c:v>
                  </c:pt>
                  <c:pt idx="352">
                    <c:v>11300.00</c:v>
                  </c:pt>
                  <c:pt idx="354">
                    <c:v>2000.00</c:v>
                  </c:pt>
                  <c:pt idx="355">
                    <c:v>1000.00</c:v>
                  </c:pt>
                  <c:pt idx="356">
                    <c:v>1600.00</c:v>
                  </c:pt>
                  <c:pt idx="359">
                    <c:v>1000.00</c:v>
                  </c:pt>
                  <c:pt idx="361">
                    <c:v>5600.00</c:v>
                  </c:pt>
                  <c:pt idx="363">
                    <c:v>3000.00</c:v>
                  </c:pt>
                  <c:pt idx="366">
                    <c:v>1000.00</c:v>
                  </c:pt>
                  <c:pt idx="367">
                    <c:v>2300.00</c:v>
                  </c:pt>
                  <c:pt idx="371">
                    <c:v>6300.00</c:v>
                  </c:pt>
                  <c:pt idx="373">
                    <c:v>3000.00</c:v>
                  </c:pt>
                  <c:pt idx="379">
                    <c:v>1000.00</c:v>
                  </c:pt>
                  <c:pt idx="380">
                    <c:v>3800.00</c:v>
                  </c:pt>
                  <c:pt idx="385">
                    <c:v>7800.00</c:v>
                  </c:pt>
                  <c:pt idx="386">
                    <c:v>52100.00</c:v>
                  </c:pt>
                  <c:pt idx="389">
                    <c:v>2000.00</c:v>
                  </c:pt>
                  <c:pt idx="396">
                    <c:v>1000.00</c:v>
                  </c:pt>
                  <c:pt idx="398">
                    <c:v>1000.00</c:v>
                  </c:pt>
                  <c:pt idx="401">
                    <c:v>1750.00</c:v>
                  </c:pt>
                  <c:pt idx="410">
                    <c:v>1000.00</c:v>
                  </c:pt>
                  <c:pt idx="413">
                    <c:v>1000.00</c:v>
                  </c:pt>
                  <c:pt idx="416">
                    <c:v>550.00</c:v>
                  </c:pt>
                  <c:pt idx="417">
                    <c:v>8300.00</c:v>
                  </c:pt>
                  <c:pt idx="419">
                    <c:v>2500.00</c:v>
                  </c:pt>
                  <c:pt idx="423">
                    <c:v>2000.00</c:v>
                  </c:pt>
                  <c:pt idx="429">
                    <c:v>1000.00</c:v>
                  </c:pt>
                  <c:pt idx="431">
                    <c:v>5500.00</c:v>
                  </c:pt>
                  <c:pt idx="433">
                    <c:v>3200.00</c:v>
                  </c:pt>
                  <c:pt idx="440">
                    <c:v>1000.00</c:v>
                  </c:pt>
                  <c:pt idx="443">
                    <c:v>4200.00</c:v>
                  </c:pt>
                  <c:pt idx="445">
                    <c:v>1000.00</c:v>
                  </c:pt>
                  <c:pt idx="449">
                    <c:v>1800.00</c:v>
                  </c:pt>
                  <c:pt idx="451">
                    <c:v>2250</c:v>
                  </c:pt>
                  <c:pt idx="458">
                    <c:v>2000.00</c:v>
                  </c:pt>
                  <c:pt idx="460">
                    <c:v>7050.00</c:v>
                  </c:pt>
                  <c:pt idx="461">
                    <c:v>25050.00</c:v>
                  </c:pt>
                  <c:pt idx="464">
                    <c:v>2000.00</c:v>
                  </c:pt>
                  <c:pt idx="465">
                    <c:v>2000.00</c:v>
                  </c:pt>
                  <c:pt idx="466">
                    <c:v>2150.00</c:v>
                  </c:pt>
                  <c:pt idx="469">
                    <c:v>1000.00</c:v>
                  </c:pt>
                  <c:pt idx="471">
                    <c:v>2300.00</c:v>
                  </c:pt>
                  <c:pt idx="475">
                    <c:v>1800.00</c:v>
                  </c:pt>
                  <c:pt idx="480">
                    <c:v>1500.00</c:v>
                  </c:pt>
                  <c:pt idx="482">
                    <c:v>12750.00</c:v>
                  </c:pt>
                  <c:pt idx="484">
                    <c:v>2300.00</c:v>
                  </c:pt>
                  <c:pt idx="486">
                    <c:v>1175.00</c:v>
                  </c:pt>
                  <c:pt idx="487">
                    <c:v>1125.00</c:v>
                  </c:pt>
                  <c:pt idx="490">
                    <c:v>4600.00</c:v>
                  </c:pt>
                  <c:pt idx="491">
                    <c:v>17350.00</c:v>
                  </c:pt>
                  <c:pt idx="492">
                    <c:v>174300.00</c:v>
                  </c:pt>
                  <c:pt idx="493">
                    <c:v>349975.00</c:v>
                  </c:pt>
                  <c:pt idx="501">
                    <c:v>0.00</c:v>
                  </c:pt>
                  <c:pt idx="504">
                    <c:v>0.00%</c:v>
                  </c:pt>
                  <c:pt idx="505">
                    <c:v>100.00%</c:v>
                  </c:pt>
                  <c:pt idx="506">
                    <c:v>99.12%</c:v>
                  </c:pt>
                  <c:pt idx="507">
                    <c:v>100%</c:v>
                  </c:pt>
                  <c:pt idx="508">
                    <c:v>100%</c:v>
                  </c:pt>
                  <c:pt idx="511">
                    <c:v>100%</c:v>
                  </c:pt>
                  <c:pt idx="512">
                    <c:v>100.00%</c:v>
                  </c:pt>
                  <c:pt idx="513">
                    <c:v>100.00%</c:v>
                  </c:pt>
                  <c:pt idx="514">
                    <c:v>100.00%</c:v>
                  </c:pt>
                  <c:pt idx="515">
                    <c:v>100.00%</c:v>
                  </c:pt>
                  <c:pt idx="516">
                    <c:v>92.84%</c:v>
                  </c:pt>
                  <c:pt idx="517">
                    <c:v>100.00%</c:v>
                  </c:pt>
                  <c:pt idx="518">
                    <c:v>100.00%</c:v>
                  </c:pt>
                  <c:pt idx="519">
                    <c:v>100.00%</c:v>
                  </c:pt>
                  <c:pt idx="520">
                    <c:v>100.00%</c:v>
                  </c:pt>
                  <c:pt idx="521">
                    <c:v>100.00%</c:v>
                  </c:pt>
                  <c:pt idx="522">
                    <c:v>89.66%</c:v>
                  </c:pt>
                  <c:pt idx="523">
                    <c:v>0.00%</c:v>
                  </c:pt>
                  <c:pt idx="524">
                    <c:v>100.00%</c:v>
                  </c:pt>
                  <c:pt idx="529">
                    <c:v>100.00%</c:v>
                  </c:pt>
                  <c:pt idx="530">
                    <c:v>100.00%</c:v>
                  </c:pt>
                  <c:pt idx="531">
                    <c:v>100.00%</c:v>
                  </c:pt>
                  <c:pt idx="532">
                    <c:v>100.00%</c:v>
                  </c:pt>
                  <c:pt idx="533">
                    <c:v>100.00%</c:v>
                  </c:pt>
                  <c:pt idx="534">
                    <c:v>100.00%</c:v>
                  </c:pt>
                  <c:pt idx="535">
                    <c:v>100.00%</c:v>
                  </c:pt>
                  <c:pt idx="536">
                    <c:v>100.00%</c:v>
                  </c:pt>
                  <c:pt idx="537">
                    <c:v>100.00%</c:v>
                  </c:pt>
                  <c:pt idx="538">
                    <c:v>100.00%</c:v>
                  </c:pt>
                  <c:pt idx="539">
                    <c:v>100.00%</c:v>
                  </c:pt>
                  <c:pt idx="540">
                    <c:v>100.00%</c:v>
                  </c:pt>
                  <c:pt idx="541">
                    <c:v>100.00%</c:v>
                  </c:pt>
                  <c:pt idx="542">
                    <c:v>100.00%</c:v>
                  </c:pt>
                  <c:pt idx="543">
                    <c:v>100.00%</c:v>
                  </c:pt>
                  <c:pt idx="544">
                    <c:v>100.00%</c:v>
                  </c:pt>
                  <c:pt idx="545">
                    <c:v>100.00%</c:v>
                  </c:pt>
                  <c:pt idx="546">
                    <c:v>100.00%</c:v>
                  </c:pt>
                  <c:pt idx="549">
                    <c:v>100.00%</c:v>
                  </c:pt>
                  <c:pt idx="550">
                    <c:v>100.00%</c:v>
                  </c:pt>
                  <c:pt idx="551">
                    <c:v>100.00%</c:v>
                  </c:pt>
                  <c:pt idx="552">
                    <c:v>100.00%</c:v>
                  </c:pt>
                  <c:pt idx="553">
                    <c:v>100.00%</c:v>
                  </c:pt>
                  <c:pt idx="554">
                    <c:v>100.00%</c:v>
                  </c:pt>
                  <c:pt idx="555">
                    <c:v>100.00%</c:v>
                  </c:pt>
                  <c:pt idx="556">
                    <c:v>100.00%</c:v>
                  </c:pt>
                  <c:pt idx="557">
                    <c:v>100.00%</c:v>
                  </c:pt>
                  <c:pt idx="558">
                    <c:v>100.00%</c:v>
                  </c:pt>
                  <c:pt idx="559">
                    <c:v>100.00%</c:v>
                  </c:pt>
                  <c:pt idx="560">
                    <c:v>100.00%</c:v>
                  </c:pt>
                  <c:pt idx="561">
                    <c:v>100.00%</c:v>
                  </c:pt>
                  <c:pt idx="562">
                    <c:v>100.00%</c:v>
                  </c:pt>
                  <c:pt idx="565">
                    <c:v>100.00%</c:v>
                  </c:pt>
                  <c:pt idx="566">
                    <c:v>100.00%</c:v>
                  </c:pt>
                  <c:pt idx="567">
                    <c:v>100.00%</c:v>
                  </c:pt>
                  <c:pt idx="568">
                    <c:v>100.00%</c:v>
                  </c:pt>
                  <c:pt idx="569">
                    <c:v>100.00%</c:v>
                  </c:pt>
                  <c:pt idx="570">
                    <c:v>100.00%</c:v>
                  </c:pt>
                  <c:pt idx="571">
                    <c:v>100.00%</c:v>
                  </c:pt>
                  <c:pt idx="572">
                    <c:v>100.00%</c:v>
                  </c:pt>
                  <c:pt idx="573">
                    <c:v>100.00%</c:v>
                  </c:pt>
                  <c:pt idx="574">
                    <c:v>100.00%</c:v>
                  </c:pt>
                  <c:pt idx="575">
                    <c:v>100.00%</c:v>
                  </c:pt>
                  <c:pt idx="576">
                    <c:v>100.00%</c:v>
                  </c:pt>
                  <c:pt idx="577">
                    <c:v>100.00%</c:v>
                  </c:pt>
                  <c:pt idx="578">
                    <c:v>100.00%</c:v>
                  </c:pt>
                  <c:pt idx="579">
                    <c:v>100.00%</c:v>
                  </c:pt>
                  <c:pt idx="580">
                    <c:v>100.00%</c:v>
                  </c:pt>
                  <c:pt idx="581">
                    <c:v>100.00%</c:v>
                  </c:pt>
                  <c:pt idx="582">
                    <c:v>100.00%</c:v>
                  </c:pt>
                  <c:pt idx="583">
                    <c:v>100.00%</c:v>
                  </c:pt>
                  <c:pt idx="584">
                    <c:v>100.00%</c:v>
                  </c:pt>
                  <c:pt idx="587">
                    <c:v>100.00%</c:v>
                  </c:pt>
                  <c:pt idx="588">
                    <c:v>100.00%</c:v>
                  </c:pt>
                  <c:pt idx="589">
                    <c:v>100.00%</c:v>
                  </c:pt>
                  <c:pt idx="590">
                    <c:v>100.00%</c:v>
                  </c:pt>
                  <c:pt idx="591">
                    <c:v>100.00%</c:v>
                  </c:pt>
                  <c:pt idx="592">
                    <c:v>100.00%</c:v>
                  </c:pt>
                  <c:pt idx="593">
                    <c:v>100.00%</c:v>
                  </c:pt>
                  <c:pt idx="594">
                    <c:v>100.00%</c:v>
                  </c:pt>
                  <c:pt idx="595">
                    <c:v>90.86%</c:v>
                  </c:pt>
                  <c:pt idx="596">
                    <c:v>100.00%</c:v>
                  </c:pt>
                  <c:pt idx="597">
                    <c:v>94.45%</c:v>
                  </c:pt>
                  <c:pt idx="600">
                    <c:v>100%</c:v>
                  </c:pt>
                  <c:pt idx="601">
                    <c:v>100%</c:v>
                  </c:pt>
                  <c:pt idx="602">
                    <c:v>100%</c:v>
                  </c:pt>
                  <c:pt idx="603">
                    <c:v>100.00%</c:v>
                  </c:pt>
                  <c:pt idx="604">
                    <c:v>100.00%</c:v>
                  </c:pt>
                  <c:pt idx="605">
                    <c:v>100.00%</c:v>
                  </c:pt>
                  <c:pt idx="606">
                    <c:v>100.00%</c:v>
                  </c:pt>
                  <c:pt idx="611">
                    <c:v>100.00%</c:v>
                  </c:pt>
                  <c:pt idx="612">
                    <c:v>100.00%</c:v>
                  </c:pt>
                  <c:pt idx="613">
                    <c:v>100.00%</c:v>
                  </c:pt>
                  <c:pt idx="614">
                    <c:v>100.0%</c:v>
                  </c:pt>
                  <c:pt idx="615">
                    <c:v>100.00%</c:v>
                  </c:pt>
                  <c:pt idx="616">
                    <c:v>100.00%</c:v>
                  </c:pt>
                  <c:pt idx="617">
                    <c:v>99.83%</c:v>
                  </c:pt>
                  <c:pt idx="618">
                    <c:v>100.00%</c:v>
                  </c:pt>
                  <c:pt idx="619">
                    <c:v>100.00%</c:v>
                  </c:pt>
                  <c:pt idx="622">
                    <c:v>100.00%</c:v>
                  </c:pt>
                  <c:pt idx="623">
                    <c:v>100.00%</c:v>
                  </c:pt>
                  <c:pt idx="624">
                    <c:v>100.00%</c:v>
                  </c:pt>
                  <c:pt idx="625">
                    <c:v>0.00%</c:v>
                  </c:pt>
                  <c:pt idx="626">
                    <c:v>100.00%</c:v>
                  </c:pt>
                  <c:pt idx="630">
                    <c:v>100.00%</c:v>
                  </c:pt>
                  <c:pt idx="631">
                    <c:v>100.00%</c:v>
                  </c:pt>
                  <c:pt idx="632">
                    <c:v>100.00%</c:v>
                  </c:pt>
                  <c:pt idx="633">
                    <c:v>100.00%</c:v>
                  </c:pt>
                  <c:pt idx="634">
                    <c:v>100.00%</c:v>
                  </c:pt>
                  <c:pt idx="635">
                    <c:v>100.00%</c:v>
                  </c:pt>
                  <c:pt idx="638">
                    <c:v>100.00%</c:v>
                  </c:pt>
                  <c:pt idx="639">
                    <c:v>100.00%</c:v>
                  </c:pt>
                  <c:pt idx="640">
                    <c:v>100.00%</c:v>
                  </c:pt>
                  <c:pt idx="641">
                    <c:v>59.26%</c:v>
                  </c:pt>
                  <c:pt idx="642">
                    <c:v>0.00%</c:v>
                  </c:pt>
                  <c:pt idx="643">
                    <c:v>100.00%</c:v>
                  </c:pt>
                  <c:pt idx="644">
                    <c:v>100.00%</c:v>
                  </c:pt>
                  <c:pt idx="645">
                    <c:v>100.00%</c:v>
                  </c:pt>
                  <c:pt idx="646">
                    <c:v>99.96%</c:v>
                  </c:pt>
                  <c:pt idx="647">
                    <c:v>100.00%</c:v>
                  </c:pt>
                  <c:pt idx="648">
                    <c:v>100.00%</c:v>
                  </c:pt>
                  <c:pt idx="649">
                    <c:v>100.00%</c:v>
                  </c:pt>
                  <c:pt idx="650">
                    <c:v>100.00%</c:v>
                  </c:pt>
                  <c:pt idx="651">
                    <c:v>100.00%</c:v>
                  </c:pt>
                  <c:pt idx="654">
                    <c:v>100%</c:v>
                  </c:pt>
                  <c:pt idx="655">
                    <c:v>100%</c:v>
                  </c:pt>
                  <c:pt idx="656">
                    <c:v>100%</c:v>
                  </c:pt>
                  <c:pt idx="657">
                    <c:v>100%</c:v>
                  </c:pt>
                  <c:pt idx="658">
                    <c:v>100%</c:v>
                  </c:pt>
                  <c:pt idx="659">
                    <c:v>100%</c:v>
                  </c:pt>
                  <c:pt idx="660">
                    <c:v>0%</c:v>
                  </c:pt>
                  <c:pt idx="661">
                    <c:v>100%</c:v>
                  </c:pt>
                  <c:pt idx="662">
                    <c:v>100%</c:v>
                  </c:pt>
                  <c:pt idx="663">
                    <c:v>100%</c:v>
                  </c:pt>
                  <c:pt idx="664">
                    <c:v>100%</c:v>
                  </c:pt>
                  <c:pt idx="665">
                    <c:v>100%</c:v>
                  </c:pt>
                  <c:pt idx="666">
                    <c:v>100%</c:v>
                  </c:pt>
                  <c:pt idx="667">
                    <c:v>100%</c:v>
                  </c:pt>
                  <c:pt idx="668">
                    <c:v>100%</c:v>
                  </c:pt>
                  <c:pt idx="669">
                    <c:v>100%</c:v>
                  </c:pt>
                  <c:pt idx="670">
                    <c:v>100%</c:v>
                  </c:pt>
                  <c:pt idx="671">
                    <c:v>100%</c:v>
                  </c:pt>
                  <c:pt idx="677">
                    <c:v>100.00%</c:v>
                  </c:pt>
                  <c:pt idx="678">
                    <c:v>100.00%</c:v>
                  </c:pt>
                  <c:pt idx="679">
                    <c:v>100.00%</c:v>
                  </c:pt>
                  <c:pt idx="680">
                    <c:v>94.97%</c:v>
                  </c:pt>
                  <c:pt idx="681">
                    <c:v>100.00%</c:v>
                  </c:pt>
                  <c:pt idx="682">
                    <c:v>100.00%</c:v>
                  </c:pt>
                  <c:pt idx="683">
                    <c:v>100.00%</c:v>
                  </c:pt>
                  <c:pt idx="684">
                    <c:v>100.00%</c:v>
                  </c:pt>
                  <c:pt idx="685">
                    <c:v>100.00%</c:v>
                  </c:pt>
                  <c:pt idx="686">
                    <c:v>0.00%</c:v>
                  </c:pt>
                  <c:pt idx="687">
                    <c:v>0.00%</c:v>
                  </c:pt>
                  <c:pt idx="688">
                    <c:v>100.00%</c:v>
                  </c:pt>
                  <c:pt idx="689">
                    <c:v>100.00%</c:v>
                  </c:pt>
                  <c:pt idx="690">
                    <c:v>94.40%</c:v>
                  </c:pt>
                  <c:pt idx="691">
                    <c:v>81.62%</c:v>
                  </c:pt>
                  <c:pt idx="692">
                    <c:v>0.00%</c:v>
                  </c:pt>
                  <c:pt idx="693">
                    <c:v>46.35%</c:v>
                  </c:pt>
                  <c:pt idx="694">
                    <c:v>53.17%</c:v>
                  </c:pt>
                  <c:pt idx="695">
                    <c:v>100.00%</c:v>
                  </c:pt>
                  <c:pt idx="698">
                    <c:v>100.00%</c:v>
                  </c:pt>
                  <c:pt idx="699">
                    <c:v>100.00%</c:v>
                  </c:pt>
                  <c:pt idx="700">
                    <c:v>100.00%</c:v>
                  </c:pt>
                  <c:pt idx="701">
                    <c:v>100.00%</c:v>
                  </c:pt>
                  <c:pt idx="702">
                    <c:v>100.00%</c:v>
                  </c:pt>
                  <c:pt idx="703">
                    <c:v>100.00%</c:v>
                  </c:pt>
                  <c:pt idx="704">
                    <c:v>100.00%</c:v>
                  </c:pt>
                  <c:pt idx="705">
                    <c:v>100.00%</c:v>
                  </c:pt>
                  <c:pt idx="706">
                    <c:v>100.00%</c:v>
                  </c:pt>
                  <c:pt idx="707">
                    <c:v>100.00%</c:v>
                  </c:pt>
                  <c:pt idx="708">
                    <c:v>100.00%</c:v>
                  </c:pt>
                  <c:pt idx="709">
                    <c:v>100.00%</c:v>
                  </c:pt>
                  <c:pt idx="710">
                    <c:v>100.00%</c:v>
                  </c:pt>
                  <c:pt idx="711">
                    <c:v>100.00%</c:v>
                  </c:pt>
                  <c:pt idx="712">
                    <c:v>100.00%</c:v>
                  </c:pt>
                  <c:pt idx="713">
                    <c:v>100.00%</c:v>
                  </c:pt>
                  <c:pt idx="716">
                    <c:v>100.00%</c:v>
                  </c:pt>
                  <c:pt idx="717">
                    <c:v>100.00%</c:v>
                  </c:pt>
                  <c:pt idx="718">
                    <c:v>100.00%</c:v>
                  </c:pt>
                  <c:pt idx="719">
                    <c:v>100.00%</c:v>
                  </c:pt>
                  <c:pt idx="720">
                    <c:v>100.00%</c:v>
                  </c:pt>
                  <c:pt idx="721">
                    <c:v>100.00%</c:v>
                  </c:pt>
                  <c:pt idx="722">
                    <c:v>100.00%</c:v>
                  </c:pt>
                  <c:pt idx="723">
                    <c:v>100.00%</c:v>
                  </c:pt>
                  <c:pt idx="724">
                    <c:v>100.00%</c:v>
                  </c:pt>
                  <c:pt idx="727">
                    <c:v>100.00%</c:v>
                  </c:pt>
                  <c:pt idx="728">
                    <c:v>100.00%</c:v>
                  </c:pt>
                  <c:pt idx="729">
                    <c:v>100.00%</c:v>
                  </c:pt>
                  <c:pt idx="730">
                    <c:v>100.00%</c:v>
                  </c:pt>
                  <c:pt idx="731">
                    <c:v>100.00%</c:v>
                  </c:pt>
                  <c:pt idx="732">
                    <c:v>100.00%</c:v>
                  </c:pt>
                  <c:pt idx="733">
                    <c:v>100.00%</c:v>
                  </c:pt>
                  <c:pt idx="736">
                    <c:v>100.00%</c:v>
                  </c:pt>
                  <c:pt idx="737">
                    <c:v>100.00%</c:v>
                  </c:pt>
                  <c:pt idx="738">
                    <c:v>100.00%</c:v>
                  </c:pt>
                  <c:pt idx="739">
                    <c:v>100.00%</c:v>
                  </c:pt>
                  <c:pt idx="740">
                    <c:v>100.00%</c:v>
                  </c:pt>
                  <c:pt idx="741">
                    <c:v>100.00%</c:v>
                  </c:pt>
                  <c:pt idx="742">
                    <c:v>100.00%</c:v>
                  </c:pt>
                  <c:pt idx="743">
                    <c:v>100.00%</c:v>
                  </c:pt>
                  <c:pt idx="744">
                    <c:v>100.00%</c:v>
                  </c:pt>
                  <c:pt idx="745">
                    <c:v>100.00%</c:v>
                  </c:pt>
                  <c:pt idx="746">
                    <c:v>100.00%</c:v>
                  </c:pt>
                  <c:pt idx="747">
                    <c:v>100.00%</c:v>
                  </c:pt>
                  <c:pt idx="748">
                    <c:v>100.00%</c:v>
                  </c:pt>
                  <c:pt idx="749">
                    <c:v>100.00%</c:v>
                  </c:pt>
                  <c:pt idx="750">
                    <c:v>100.00%</c:v>
                  </c:pt>
                  <c:pt idx="751">
                    <c:v>100.00%</c:v>
                  </c:pt>
                  <c:pt idx="756">
                    <c:v>99.86%</c:v>
                  </c:pt>
                  <c:pt idx="757">
                    <c:v>100.00%</c:v>
                  </c:pt>
                  <c:pt idx="758">
                    <c:v>100.00%</c:v>
                  </c:pt>
                  <c:pt idx="759">
                    <c:v>100.00%</c:v>
                  </c:pt>
                  <c:pt idx="760">
                    <c:v>100.00%</c:v>
                  </c:pt>
                  <c:pt idx="761">
                    <c:v>100.00%</c:v>
                  </c:pt>
                  <c:pt idx="762">
                    <c:v>100.00%</c:v>
                  </c:pt>
                  <c:pt idx="763">
                    <c:v>100.00%</c:v>
                  </c:pt>
                  <c:pt idx="764">
                    <c:v>100.00%</c:v>
                  </c:pt>
                  <c:pt idx="765">
                    <c:v>96.41%</c:v>
                  </c:pt>
                  <c:pt idx="766">
                    <c:v>100.00%</c:v>
                  </c:pt>
                  <c:pt idx="767">
                    <c:v>100.00%</c:v>
                  </c:pt>
                  <c:pt idx="768">
                    <c:v>100.00%</c:v>
                  </c:pt>
                  <c:pt idx="769">
                    <c:v>99.68%</c:v>
                  </c:pt>
                  <c:pt idx="772">
                    <c:v>100.00%</c:v>
                  </c:pt>
                  <c:pt idx="773">
                    <c:v>100.00%</c:v>
                  </c:pt>
                  <c:pt idx="774">
                    <c:v>100.00%</c:v>
                  </c:pt>
                  <c:pt idx="775">
                    <c:v>100.00%</c:v>
                  </c:pt>
                  <c:pt idx="776">
                    <c:v>100.00%</c:v>
                  </c:pt>
                  <c:pt idx="777">
                    <c:v>100.00%</c:v>
                  </c:pt>
                  <c:pt idx="778">
                    <c:v>100.00%</c:v>
                  </c:pt>
                  <c:pt idx="779">
                    <c:v>100.00%</c:v>
                  </c:pt>
                  <c:pt idx="780">
                    <c:v>100.00%</c:v>
                  </c:pt>
                  <c:pt idx="781">
                    <c:v>100.00%</c:v>
                  </c:pt>
                  <c:pt idx="782">
                    <c:v>100.00%</c:v>
                  </c:pt>
                  <c:pt idx="783">
                    <c:v>100.00%</c:v>
                  </c:pt>
                  <c:pt idx="784">
                    <c:v>100.00%</c:v>
                  </c:pt>
                  <c:pt idx="785">
                    <c:v>100.00%</c:v>
                  </c:pt>
                  <c:pt idx="786">
                    <c:v>100.00%</c:v>
                  </c:pt>
                  <c:pt idx="787">
                    <c:v>100.00%</c:v>
                  </c:pt>
                  <c:pt idx="788">
                    <c:v>100.00%</c:v>
                  </c:pt>
                  <c:pt idx="789">
                    <c:v>100.00%</c:v>
                  </c:pt>
                  <c:pt idx="790">
                    <c:v>0.00%</c:v>
                  </c:pt>
                  <c:pt idx="791">
                    <c:v>100.00%</c:v>
                  </c:pt>
                  <c:pt idx="792">
                    <c:v>100.00%</c:v>
                  </c:pt>
                  <c:pt idx="793">
                    <c:v>100.00%</c:v>
                  </c:pt>
                  <c:pt idx="794">
                    <c:v>100.00%</c:v>
                  </c:pt>
                  <c:pt idx="799">
                    <c:v>100.00%</c:v>
                  </c:pt>
                  <c:pt idx="800">
                    <c:v>100.00%</c:v>
                  </c:pt>
                  <c:pt idx="801">
                    <c:v>100.00%</c:v>
                  </c:pt>
                  <c:pt idx="802">
                    <c:v>100.00%</c:v>
                  </c:pt>
                  <c:pt idx="803">
                    <c:v>100.00%</c:v>
                  </c:pt>
                  <c:pt idx="804">
                    <c:v>100.00%</c:v>
                  </c:pt>
                  <c:pt idx="805">
                    <c:v>100.00%</c:v>
                  </c:pt>
                  <c:pt idx="806">
                    <c:v>100.00%</c:v>
                  </c:pt>
                  <c:pt idx="807">
                    <c:v>100.00%</c:v>
                  </c:pt>
                  <c:pt idx="808">
                    <c:v>100.00%</c:v>
                  </c:pt>
                  <c:pt idx="809">
                    <c:v>100.00%</c:v>
                  </c:pt>
                  <c:pt idx="810">
                    <c:v>100.00%</c:v>
                  </c:pt>
                  <c:pt idx="811">
                    <c:v>100.00%</c:v>
                  </c:pt>
                  <c:pt idx="812">
                    <c:v>98.07%</c:v>
                  </c:pt>
                  <c:pt idx="813">
                    <c:v>100.00%</c:v>
                  </c:pt>
                  <c:pt idx="814">
                    <c:v>15.56%</c:v>
                  </c:pt>
                  <c:pt idx="815">
                    <c:v>100.00%</c:v>
                  </c:pt>
                  <c:pt idx="816">
                    <c:v>100.00%</c:v>
                  </c:pt>
                  <c:pt idx="817">
                    <c:v>100.00%</c:v>
                  </c:pt>
                  <c:pt idx="818">
                    <c:v>100.00%</c:v>
                  </c:pt>
                  <c:pt idx="819">
                    <c:v>100.00%</c:v>
                  </c:pt>
                  <c:pt idx="820">
                    <c:v>100.00%</c:v>
                  </c:pt>
                  <c:pt idx="821">
                    <c:v>100.00%</c:v>
                  </c:pt>
                  <c:pt idx="822">
                    <c:v>100.00%</c:v>
                  </c:pt>
                  <c:pt idx="826">
                    <c:v>100.00%</c:v>
                  </c:pt>
                  <c:pt idx="827">
                    <c:v>100.00%</c:v>
                  </c:pt>
                  <c:pt idx="828">
                    <c:v>100.00%</c:v>
                  </c:pt>
                  <c:pt idx="829">
                    <c:v>100.00%</c:v>
                  </c:pt>
                  <c:pt idx="830">
                    <c:v>90.57%</c:v>
                  </c:pt>
                  <c:pt idx="833">
                    <c:v>100.00%</c:v>
                  </c:pt>
                  <c:pt idx="834">
                    <c:v>98.87%</c:v>
                  </c:pt>
                  <c:pt idx="835">
                    <c:v>100.00%</c:v>
                  </c:pt>
                  <c:pt idx="838">
                    <c:v>100.00%</c:v>
                  </c:pt>
                  <c:pt idx="839">
                    <c:v>0.00%</c:v>
                  </c:pt>
                  <c:pt idx="840">
                    <c:v>100.00%</c:v>
                  </c:pt>
                  <c:pt idx="841">
                    <c:v>100.00%</c:v>
                  </c:pt>
                  <c:pt idx="842">
                    <c:v>100.00%</c:v>
                  </c:pt>
                  <c:pt idx="843">
                    <c:v>100.00%</c:v>
                  </c:pt>
                  <c:pt idx="844">
                    <c:v>100.00%</c:v>
                  </c:pt>
                  <c:pt idx="845">
                    <c:v>100.00%</c:v>
                  </c:pt>
                  <c:pt idx="846">
                    <c:v>100.00%</c:v>
                  </c:pt>
                  <c:pt idx="847">
                    <c:v>100.00%</c:v>
                  </c:pt>
                  <c:pt idx="848">
                    <c:v>100.00%</c:v>
                  </c:pt>
                  <c:pt idx="849">
                    <c:v>100.00%</c:v>
                  </c:pt>
                  <c:pt idx="850">
                    <c:v>100.00%</c:v>
                  </c:pt>
                  <c:pt idx="851">
                    <c:v>100.00%</c:v>
                  </c:pt>
                  <c:pt idx="852">
                    <c:v>100.00%</c:v>
                  </c:pt>
                  <c:pt idx="853">
                    <c:v>100.00%</c:v>
                  </c:pt>
                  <c:pt idx="854">
                    <c:v>100.00%</c:v>
                  </c:pt>
                  <c:pt idx="855">
                    <c:v>100.00%</c:v>
                  </c:pt>
                  <c:pt idx="858">
                    <c:v>100.00%</c:v>
                  </c:pt>
                  <c:pt idx="859">
                    <c:v>100.00%</c:v>
                  </c:pt>
                  <c:pt idx="860">
                    <c:v>100.00%</c:v>
                  </c:pt>
                  <c:pt idx="861">
                    <c:v>100.00%</c:v>
                  </c:pt>
                  <c:pt idx="862">
                    <c:v>100.00%</c:v>
                  </c:pt>
                  <c:pt idx="863">
                    <c:v>100.00%</c:v>
                  </c:pt>
                  <c:pt idx="864">
                    <c:v>100.00%</c:v>
                  </c:pt>
                  <c:pt idx="867">
                    <c:v>100.00%</c:v>
                  </c:pt>
                  <c:pt idx="868">
                    <c:v>100.00%</c:v>
                  </c:pt>
                  <c:pt idx="869">
                    <c:v>100.00%</c:v>
                  </c:pt>
                  <c:pt idx="870">
                    <c:v>100.00%</c:v>
                  </c:pt>
                  <c:pt idx="871">
                    <c:v>100.00%</c:v>
                  </c:pt>
                  <c:pt idx="872">
                    <c:v>100.00%</c:v>
                  </c:pt>
                  <c:pt idx="873">
                    <c:v>100.00%</c:v>
                  </c:pt>
                  <c:pt idx="874">
                    <c:v>100.00%</c:v>
                  </c:pt>
                  <c:pt idx="877">
                    <c:v>100.00%</c:v>
                  </c:pt>
                  <c:pt idx="878">
                    <c:v>100.00%</c:v>
                  </c:pt>
                  <c:pt idx="879">
                    <c:v>100.00%</c:v>
                  </c:pt>
                  <c:pt idx="880">
                    <c:v>100.00%</c:v>
                  </c:pt>
                  <c:pt idx="881">
                    <c:v>100.00%</c:v>
                  </c:pt>
                  <c:pt idx="882">
                    <c:v>100.00%</c:v>
                  </c:pt>
                  <c:pt idx="883">
                    <c:v>100.00%</c:v>
                  </c:pt>
                  <c:pt idx="884">
                    <c:v>100.00%</c:v>
                  </c:pt>
                  <c:pt idx="885">
                    <c:v>100.00%</c:v>
                  </c:pt>
                  <c:pt idx="886">
                    <c:v>100.00%</c:v>
                  </c:pt>
                  <c:pt idx="887">
                    <c:v>100.00%</c:v>
                  </c:pt>
                  <c:pt idx="888">
                    <c:v>100.00%</c:v>
                  </c:pt>
                  <c:pt idx="893">
                    <c:v>100.00%</c:v>
                  </c:pt>
                  <c:pt idx="894">
                    <c:v>100.00%</c:v>
                  </c:pt>
                  <c:pt idx="895">
                    <c:v>100.00%</c:v>
                  </c:pt>
                  <c:pt idx="896">
                    <c:v>100.00%</c:v>
                  </c:pt>
                  <c:pt idx="897">
                    <c:v>100.00%</c:v>
                  </c:pt>
                  <c:pt idx="898">
                    <c:v>100.00%</c:v>
                  </c:pt>
                  <c:pt idx="899">
                    <c:v>100.00%</c:v>
                  </c:pt>
                  <c:pt idx="900">
                    <c:v>100.00%</c:v>
                  </c:pt>
                  <c:pt idx="901">
                    <c:v>100.00%</c:v>
                  </c:pt>
                  <c:pt idx="902">
                    <c:v>100.00%</c:v>
                  </c:pt>
                  <c:pt idx="903">
                    <c:v>100.00%</c:v>
                  </c:pt>
                  <c:pt idx="904">
                    <c:v>75.17%</c:v>
                  </c:pt>
                  <c:pt idx="905">
                    <c:v>100.00%</c:v>
                  </c:pt>
                  <c:pt idx="906">
                    <c:v>100.00%</c:v>
                  </c:pt>
                  <c:pt idx="907">
                    <c:v>100.00%</c:v>
                  </c:pt>
                  <c:pt idx="908">
                    <c:v>100.00%</c:v>
                  </c:pt>
                  <c:pt idx="909">
                    <c:v>90.28%</c:v>
                  </c:pt>
                  <c:pt idx="910">
                    <c:v>82.35%</c:v>
                  </c:pt>
                  <c:pt idx="911">
                    <c:v>100.00%</c:v>
                  </c:pt>
                  <c:pt idx="912">
                    <c:v>100.00%</c:v>
                  </c:pt>
                  <c:pt idx="913">
                    <c:v>100.00%</c:v>
                  </c:pt>
                  <c:pt idx="914">
                    <c:v>100.00%</c:v>
                  </c:pt>
                  <c:pt idx="915">
                    <c:v>100.00%</c:v>
                  </c:pt>
                  <c:pt idx="916">
                    <c:v>100.00%</c:v>
                  </c:pt>
                  <c:pt idx="917">
                    <c:v>100.00%</c:v>
                  </c:pt>
                  <c:pt idx="918">
                    <c:v>100.00%</c:v>
                  </c:pt>
                  <c:pt idx="919">
                    <c:v>100.00%</c:v>
                  </c:pt>
                  <c:pt idx="920">
                    <c:v>39.84%</c:v>
                  </c:pt>
                  <c:pt idx="923">
                    <c:v>100.00%</c:v>
                  </c:pt>
                  <c:pt idx="924">
                    <c:v>100.00%</c:v>
                  </c:pt>
                  <c:pt idx="925">
                    <c:v>100.00%</c:v>
                  </c:pt>
                  <c:pt idx="926">
                    <c:v>100.00%</c:v>
                  </c:pt>
                  <c:pt idx="927">
                    <c:v>100.00%</c:v>
                  </c:pt>
                  <c:pt idx="928">
                    <c:v>100.00%</c:v>
                  </c:pt>
                  <c:pt idx="929">
                    <c:v>100.00%</c:v>
                  </c:pt>
                  <c:pt idx="930">
                    <c:v>100.00%</c:v>
                  </c:pt>
                  <c:pt idx="931">
                    <c:v>100.00%</c:v>
                  </c:pt>
                  <c:pt idx="932">
                    <c:v>100.00%</c:v>
                  </c:pt>
                  <c:pt idx="933">
                    <c:v>100.00%</c:v>
                  </c:pt>
                  <c:pt idx="934">
                    <c:v>99.92%</c:v>
                  </c:pt>
                  <c:pt idx="937">
                    <c:v>100.00%</c:v>
                  </c:pt>
                  <c:pt idx="938">
                    <c:v>100.00%</c:v>
                  </c:pt>
                  <c:pt idx="939">
                    <c:v>100.00%</c:v>
                  </c:pt>
                  <c:pt idx="940">
                    <c:v>100.00%</c:v>
                  </c:pt>
                  <c:pt idx="941">
                    <c:v>100.00%</c:v>
                  </c:pt>
                  <c:pt idx="942">
                    <c:v>100.00%</c:v>
                  </c:pt>
                  <c:pt idx="943">
                    <c:v>100.00%</c:v>
                  </c:pt>
                  <c:pt idx="944">
                    <c:v>100.00%</c:v>
                  </c:pt>
                  <c:pt idx="945">
                    <c:v>100.00%</c:v>
                  </c:pt>
                  <c:pt idx="946">
                    <c:v>100.00%</c:v>
                  </c:pt>
                  <c:pt idx="949">
                    <c:v>100.00%</c:v>
                  </c:pt>
                  <c:pt idx="950">
                    <c:v>100.00%</c:v>
                  </c:pt>
                  <c:pt idx="951">
                    <c:v>100.00%</c:v>
                  </c:pt>
                  <c:pt idx="952">
                    <c:v>100.00%</c:v>
                  </c:pt>
                  <c:pt idx="953">
                    <c:v>100.00%</c:v>
                  </c:pt>
                  <c:pt idx="954">
                    <c:v>100.00%</c:v>
                  </c:pt>
                  <c:pt idx="955">
                    <c:v>100.00%</c:v>
                  </c:pt>
                  <c:pt idx="956">
                    <c:v>100.00%</c:v>
                  </c:pt>
                  <c:pt idx="957">
                    <c:v>100.00%</c:v>
                  </c:pt>
                  <c:pt idx="958">
                    <c:v>100.00%</c:v>
                  </c:pt>
                  <c:pt idx="959">
                    <c:v>100.00%</c:v>
                  </c:pt>
                  <c:pt idx="960">
                    <c:v>88.46%</c:v>
                  </c:pt>
                  <c:pt idx="961">
                    <c:v>100.00%</c:v>
                  </c:pt>
                  <c:pt idx="962">
                    <c:v>100.00%</c:v>
                  </c:pt>
                  <c:pt idx="963">
                    <c:v>100.00%</c:v>
                  </c:pt>
                  <c:pt idx="968">
                    <c:v>100.00%</c:v>
                  </c:pt>
                  <c:pt idx="969">
                    <c:v>100.00%</c:v>
                  </c:pt>
                  <c:pt idx="970">
                    <c:v>100.00%</c:v>
                  </c:pt>
                  <c:pt idx="971">
                    <c:v>100.00%</c:v>
                  </c:pt>
                  <c:pt idx="972">
                    <c:v>100.00%</c:v>
                  </c:pt>
                  <c:pt idx="973">
                    <c:v>100.00%</c:v>
                  </c:pt>
                  <c:pt idx="974">
                    <c:v>100.00%</c:v>
                  </c:pt>
                  <c:pt idx="975">
                    <c:v>100.00%</c:v>
                  </c:pt>
                  <c:pt idx="976">
                    <c:v>100.00%</c:v>
                  </c:pt>
                  <c:pt idx="977">
                    <c:v>100.00%</c:v>
                  </c:pt>
                  <c:pt idx="978">
                    <c:v>100.00%</c:v>
                  </c:pt>
                  <c:pt idx="979">
                    <c:v>100.00%</c:v>
                  </c:pt>
                  <c:pt idx="980">
                    <c:v>100.00%</c:v>
                  </c:pt>
                  <c:pt idx="981">
                    <c:v>100.00%</c:v>
                  </c:pt>
                  <c:pt idx="982">
                    <c:v>100.00%</c:v>
                  </c:pt>
                  <c:pt idx="983">
                    <c:v>100.00%</c:v>
                  </c:pt>
                  <c:pt idx="984">
                    <c:v>100.00%</c:v>
                  </c:pt>
                  <c:pt idx="985">
                    <c:v>100.00%</c:v>
                  </c:pt>
                  <c:pt idx="988">
                    <c:v>100.00%</c:v>
                  </c:pt>
                  <c:pt idx="989">
                    <c:v>100.00%</c:v>
                  </c:pt>
                  <c:pt idx="990">
                    <c:v>100.00%</c:v>
                  </c:pt>
                  <c:pt idx="991">
                    <c:v>100.00%</c:v>
                  </c:pt>
                  <c:pt idx="992">
                    <c:v>100.00%</c:v>
                  </c:pt>
                  <c:pt idx="993">
                    <c:v>100.00%</c:v>
                  </c:pt>
                </c:lvl>
                <c:lvl>
                  <c:pt idx="0">
                    <c:v>300.00</c:v>
                  </c:pt>
                  <c:pt idx="1">
                    <c:v>950.00</c:v>
                  </c:pt>
                  <c:pt idx="2">
                    <c:v>2250.00</c:v>
                  </c:pt>
                  <c:pt idx="3">
                    <c:v>1300</c:v>
                  </c:pt>
                  <c:pt idx="4">
                    <c:v>1000</c:v>
                  </c:pt>
                  <c:pt idx="5">
                    <c:v>8750.00</c:v>
                  </c:pt>
                  <c:pt idx="7">
                    <c:v>1300</c:v>
                  </c:pt>
                  <c:pt idx="8">
                    <c:v>500.00</c:v>
                  </c:pt>
                  <c:pt idx="9">
                    <c:v>500.00</c:v>
                  </c:pt>
                  <c:pt idx="10">
                    <c:v>1000.00</c:v>
                  </c:pt>
                  <c:pt idx="11">
                    <c:v>1000.00</c:v>
                  </c:pt>
                  <c:pt idx="12">
                    <c:v>2000.00</c:v>
                  </c:pt>
                  <c:pt idx="13">
                    <c:v>300.00</c:v>
                  </c:pt>
                  <c:pt idx="14">
                    <c:v>200.00</c:v>
                  </c:pt>
                  <c:pt idx="15">
                    <c:v>500.00</c:v>
                  </c:pt>
                  <c:pt idx="16">
                    <c:v>250.00</c:v>
                  </c:pt>
                  <c:pt idx="17">
                    <c:v>700.00</c:v>
                  </c:pt>
                  <c:pt idx="18">
                    <c:v>700.00</c:v>
                  </c:pt>
                  <c:pt idx="19">
                    <c:v>300.00</c:v>
                  </c:pt>
                  <c:pt idx="20">
                    <c:v>500.00</c:v>
                  </c:pt>
                  <c:pt idx="21">
                    <c:v>9750.00</c:v>
                  </c:pt>
                  <c:pt idx="22">
                    <c:v>31700.00</c:v>
                  </c:pt>
                  <c:pt idx="25">
                    <c:v>1900.00</c:v>
                  </c:pt>
                  <c:pt idx="26">
                    <c:v>350.00</c:v>
                  </c:pt>
                  <c:pt idx="27">
                    <c:v>1020.00</c:v>
                  </c:pt>
                  <c:pt idx="28">
                    <c:v>280.00</c:v>
                  </c:pt>
                  <c:pt idx="29">
                    <c:v>1000.00</c:v>
                  </c:pt>
                  <c:pt idx="30">
                    <c:v>850.00</c:v>
                  </c:pt>
                  <c:pt idx="31">
                    <c:v>750.00</c:v>
                  </c:pt>
                  <c:pt idx="32">
                    <c:v>450.00</c:v>
                  </c:pt>
                  <c:pt idx="33">
                    <c:v>150.00</c:v>
                  </c:pt>
                  <c:pt idx="34">
                    <c:v>950.00</c:v>
                  </c:pt>
                  <c:pt idx="35">
                    <c:v>700.00</c:v>
                  </c:pt>
                  <c:pt idx="36">
                    <c:v>600.00</c:v>
                  </c:pt>
                  <c:pt idx="37">
                    <c:v>400.00</c:v>
                  </c:pt>
                  <c:pt idx="38">
                    <c:v>2250.00</c:v>
                  </c:pt>
                  <c:pt idx="39">
                    <c:v>1210.00</c:v>
                  </c:pt>
                  <c:pt idx="40">
                    <c:v>480.00</c:v>
                  </c:pt>
                  <c:pt idx="41">
                    <c:v>220.00</c:v>
                  </c:pt>
                  <c:pt idx="42">
                    <c:v>390.00</c:v>
                  </c:pt>
                  <c:pt idx="43">
                    <c:v>13950.00</c:v>
                  </c:pt>
                  <c:pt idx="45">
                    <c:v>640.00</c:v>
                  </c:pt>
                  <c:pt idx="46">
                    <c:v>640.00</c:v>
                  </c:pt>
                  <c:pt idx="47">
                    <c:v>720.00</c:v>
                  </c:pt>
                  <c:pt idx="48">
                    <c:v>1150.00</c:v>
                  </c:pt>
                  <c:pt idx="49">
                    <c:v>1150.00</c:v>
                  </c:pt>
                  <c:pt idx="50">
                    <c:v>1040.00</c:v>
                  </c:pt>
                  <c:pt idx="51">
                    <c:v>400.00</c:v>
                  </c:pt>
                  <c:pt idx="52">
                    <c:v>460.00</c:v>
                  </c:pt>
                  <c:pt idx="53">
                    <c:v>350.00</c:v>
                  </c:pt>
                  <c:pt idx="54">
                    <c:v>700.00</c:v>
                  </c:pt>
                  <c:pt idx="55">
                    <c:v>100.00</c:v>
                  </c:pt>
                  <c:pt idx="56">
                    <c:v>1250</c:v>
                  </c:pt>
                  <c:pt idx="57">
                    <c:v>1735.00</c:v>
                  </c:pt>
                  <c:pt idx="58">
                    <c:v>1365.00</c:v>
                  </c:pt>
                  <c:pt idx="59">
                    <c:v>11700.00</c:v>
                  </c:pt>
                  <c:pt idx="61">
                    <c:v>1575.00</c:v>
                  </c:pt>
                  <c:pt idx="62">
                    <c:v>1200.00</c:v>
                  </c:pt>
                  <c:pt idx="63">
                    <c:v>500.00</c:v>
                  </c:pt>
                  <c:pt idx="64">
                    <c:v>900.00</c:v>
                  </c:pt>
                  <c:pt idx="65">
                    <c:v>800.00</c:v>
                  </c:pt>
                  <c:pt idx="66">
                    <c:v>2300.00</c:v>
                  </c:pt>
                  <c:pt idx="67">
                    <c:v>630.00</c:v>
                  </c:pt>
                  <c:pt idx="68">
                    <c:v>250.00</c:v>
                  </c:pt>
                  <c:pt idx="69">
                    <c:v>425.00</c:v>
                  </c:pt>
                  <c:pt idx="70">
                    <c:v>495.00</c:v>
                  </c:pt>
                  <c:pt idx="71">
                    <c:v>500.00</c:v>
                  </c:pt>
                  <c:pt idx="72">
                    <c:v>1000.00</c:v>
                  </c:pt>
                  <c:pt idx="73">
                    <c:v>900.00</c:v>
                  </c:pt>
                  <c:pt idx="74">
                    <c:v>400.00</c:v>
                  </c:pt>
                  <c:pt idx="75">
                    <c:v>590.00</c:v>
                  </c:pt>
                  <c:pt idx="76">
                    <c:v>1230.00</c:v>
                  </c:pt>
                  <c:pt idx="77">
                    <c:v>430.00</c:v>
                  </c:pt>
                  <c:pt idx="78">
                    <c:v>820.00</c:v>
                  </c:pt>
                  <c:pt idx="79">
                    <c:v>430.00</c:v>
                  </c:pt>
                  <c:pt idx="80">
                    <c:v>950.00</c:v>
                  </c:pt>
                  <c:pt idx="81">
                    <c:v>16325.00</c:v>
                  </c:pt>
                  <c:pt idx="83">
                    <c:v>1900.00</c:v>
                  </c:pt>
                  <c:pt idx="84">
                    <c:v>350.00</c:v>
                  </c:pt>
                  <c:pt idx="85">
                    <c:v>1080.00</c:v>
                  </c:pt>
                  <c:pt idx="86">
                    <c:v>120.00</c:v>
                  </c:pt>
                  <c:pt idx="87">
                    <c:v>310.00</c:v>
                  </c:pt>
                  <c:pt idx="88">
                    <c:v>220.00</c:v>
                  </c:pt>
                  <c:pt idx="89">
                    <c:v>330.00</c:v>
                  </c:pt>
                  <c:pt idx="90">
                    <c:v>240.00</c:v>
                  </c:pt>
                  <c:pt idx="91">
                    <c:v>1190.00</c:v>
                  </c:pt>
                  <c:pt idx="92">
                    <c:v>530.00</c:v>
                  </c:pt>
                  <c:pt idx="93">
                    <c:v>530.00</c:v>
                  </c:pt>
                  <c:pt idx="94">
                    <c:v>6800.00</c:v>
                  </c:pt>
                  <c:pt idx="96">
                    <c:v>970</c:v>
                  </c:pt>
                  <c:pt idx="97">
                    <c:v>490</c:v>
                  </c:pt>
                  <c:pt idx="98">
                    <c:v>490</c:v>
                  </c:pt>
                  <c:pt idx="99">
                    <c:v>900.00</c:v>
                  </c:pt>
                  <c:pt idx="100">
                    <c:v>900.00</c:v>
                  </c:pt>
                  <c:pt idx="101">
                    <c:v>500.00</c:v>
                  </c:pt>
                  <c:pt idx="102">
                    <c:v>2250.00</c:v>
                  </c:pt>
                  <c:pt idx="103">
                    <c:v>6500.00</c:v>
                  </c:pt>
                  <c:pt idx="104">
                    <c:v>55275.00</c:v>
                  </c:pt>
                  <c:pt idx="107">
                    <c:v>1100.00</c:v>
                  </c:pt>
                  <c:pt idx="108">
                    <c:v>1200.00</c:v>
                  </c:pt>
                  <c:pt idx="109">
                    <c:v>1000.00</c:v>
                  </c:pt>
                  <c:pt idx="110">
                    <c:v>1000.00</c:v>
                  </c:pt>
                  <c:pt idx="111">
                    <c:v>2300.00</c:v>
                  </c:pt>
                  <c:pt idx="112">
                    <c:v>1000.00</c:v>
                  </c:pt>
                  <c:pt idx="113">
                    <c:v>1000.00</c:v>
                  </c:pt>
                  <c:pt idx="114">
                    <c:v>2000.00</c:v>
                  </c:pt>
                  <c:pt idx="115">
                    <c:v>950.00</c:v>
                  </c:pt>
                  <c:pt idx="116">
                    <c:v>11550.00</c:v>
                  </c:pt>
                  <c:pt idx="118">
                    <c:v>2300.00</c:v>
                  </c:pt>
                  <c:pt idx="119">
                    <c:v>2000.00</c:v>
                  </c:pt>
                  <c:pt idx="120">
                    <c:v>800.00</c:v>
                  </c:pt>
                  <c:pt idx="121">
                    <c:v>0.00</c:v>
                  </c:pt>
                  <c:pt idx="122">
                    <c:v>500.00</c:v>
                  </c:pt>
                  <c:pt idx="123">
                    <c:v>200.00</c:v>
                  </c:pt>
                  <c:pt idx="124">
                    <c:v>300.00</c:v>
                  </c:pt>
                  <c:pt idx="125">
                    <c:v>500.00</c:v>
                  </c:pt>
                  <c:pt idx="126">
                    <c:v>1200.00</c:v>
                  </c:pt>
                  <c:pt idx="127">
                    <c:v>1050.00</c:v>
                  </c:pt>
                  <c:pt idx="128">
                    <c:v>3300.00</c:v>
                  </c:pt>
                  <c:pt idx="129">
                    <c:v>1650.00</c:v>
                  </c:pt>
                  <c:pt idx="130">
                    <c:v>650.00</c:v>
                  </c:pt>
                  <c:pt idx="131">
                    <c:v>950.00</c:v>
                  </c:pt>
                  <c:pt idx="132">
                    <c:v>15400.00</c:v>
                  </c:pt>
                  <c:pt idx="134">
                    <c:v>2150.00</c:v>
                  </c:pt>
                  <c:pt idx="135">
                    <c:v>820.00</c:v>
                  </c:pt>
                  <c:pt idx="136">
                    <c:v>1480.00</c:v>
                  </c:pt>
                  <c:pt idx="137">
                    <c:v>500.00</c:v>
                  </c:pt>
                  <c:pt idx="138">
                    <c:v>500.00</c:v>
                  </c:pt>
                  <c:pt idx="139">
                    <c:v>2300.00</c:v>
                  </c:pt>
                  <c:pt idx="140">
                    <c:v>750.00</c:v>
                  </c:pt>
                  <c:pt idx="141">
                    <c:v>350.00</c:v>
                  </c:pt>
                  <c:pt idx="142">
                    <c:v>1000.00</c:v>
                  </c:pt>
                  <c:pt idx="143">
                    <c:v>740.00</c:v>
                  </c:pt>
                  <c:pt idx="144">
                    <c:v>510.00</c:v>
                  </c:pt>
                  <c:pt idx="145">
                    <c:v>1210.00</c:v>
                  </c:pt>
                  <c:pt idx="146">
                    <c:v>1040.00</c:v>
                  </c:pt>
                  <c:pt idx="147">
                    <c:v>1000.00</c:v>
                  </c:pt>
                  <c:pt idx="148">
                    <c:v>14350.00</c:v>
                  </c:pt>
                  <c:pt idx="150">
                    <c:v>2250.00</c:v>
                  </c:pt>
                  <c:pt idx="151">
                    <c:v>975.00</c:v>
                  </c:pt>
                  <c:pt idx="152">
                    <c:v>470.00</c:v>
                  </c:pt>
                  <c:pt idx="153">
                    <c:v>470.00</c:v>
                  </c:pt>
                  <c:pt idx="154">
                    <c:v>460.00</c:v>
                  </c:pt>
                  <c:pt idx="155">
                    <c:v>1750.00</c:v>
                  </c:pt>
                  <c:pt idx="156">
                    <c:v>550.00</c:v>
                  </c:pt>
                  <c:pt idx="157">
                    <c:v>1440.00</c:v>
                  </c:pt>
                  <c:pt idx="158">
                    <c:v>860.00</c:v>
                  </c:pt>
                  <c:pt idx="159">
                    <c:v>400.00</c:v>
                  </c:pt>
                  <c:pt idx="160">
                    <c:v>1800.00</c:v>
                  </c:pt>
                  <c:pt idx="161">
                    <c:v>1430.00</c:v>
                  </c:pt>
                  <c:pt idx="162">
                    <c:v>820.00</c:v>
                  </c:pt>
                  <c:pt idx="163">
                    <c:v>2300.00</c:v>
                  </c:pt>
                  <c:pt idx="164">
                    <c:v>2250.00</c:v>
                  </c:pt>
                  <c:pt idx="165">
                    <c:v>1275.00</c:v>
                  </c:pt>
                  <c:pt idx="166">
                    <c:v>500.00</c:v>
                  </c:pt>
                  <c:pt idx="167">
                    <c:v>500.00</c:v>
                  </c:pt>
                  <c:pt idx="168">
                    <c:v>20500.00</c:v>
                  </c:pt>
                  <c:pt idx="169">
                    <c:v>61800.00</c:v>
                  </c:pt>
                  <c:pt idx="170">
                    <c:v>175675.00</c:v>
                  </c:pt>
                  <c:pt idx="173">
                    <c:v>1100.00</c:v>
                  </c:pt>
                  <c:pt idx="174">
                    <c:v>650.00</c:v>
                  </c:pt>
                  <c:pt idx="175">
                    <c:v>550.00</c:v>
                  </c:pt>
                  <c:pt idx="176">
                    <c:v>1000.00</c:v>
                  </c:pt>
                  <c:pt idx="177">
                    <c:v>800.00</c:v>
                  </c:pt>
                  <c:pt idx="178">
                    <c:v>700.00</c:v>
                  </c:pt>
                  <c:pt idx="179">
                    <c:v>500.00</c:v>
                  </c:pt>
                  <c:pt idx="180">
                    <c:v>1350.00</c:v>
                  </c:pt>
                  <c:pt idx="181">
                    <c:v>900.00</c:v>
                  </c:pt>
                  <c:pt idx="182">
                    <c:v>700.00</c:v>
                  </c:pt>
                  <c:pt idx="183">
                    <c:v>650.00</c:v>
                  </c:pt>
                  <c:pt idx="184">
                    <c:v>400.00</c:v>
                  </c:pt>
                  <c:pt idx="185">
                    <c:v>200.00</c:v>
                  </c:pt>
                  <c:pt idx="186">
                    <c:v>300.00</c:v>
                  </c:pt>
                  <c:pt idx="187">
                    <c:v>475.00</c:v>
                  </c:pt>
                  <c:pt idx="188">
                    <c:v>475.00</c:v>
                  </c:pt>
                  <c:pt idx="189">
                    <c:v>1000.00</c:v>
                  </c:pt>
                  <c:pt idx="190">
                    <c:v>700.00</c:v>
                  </c:pt>
                  <c:pt idx="191">
                    <c:v>600.00</c:v>
                  </c:pt>
                  <c:pt idx="192">
                    <c:v>13050.00</c:v>
                  </c:pt>
                  <c:pt idx="194">
                    <c:v>680.00</c:v>
                  </c:pt>
                  <c:pt idx="195">
                    <c:v>1170.00</c:v>
                  </c:pt>
                  <c:pt idx="196">
                    <c:v>450.00</c:v>
                  </c:pt>
                  <c:pt idx="197">
                    <c:v>770.00</c:v>
                  </c:pt>
                  <c:pt idx="198">
                    <c:v>650.00</c:v>
                  </c:pt>
                  <c:pt idx="199">
                    <c:v>880.00</c:v>
                  </c:pt>
                  <c:pt idx="200">
                    <c:v>1700.00</c:v>
                  </c:pt>
                  <c:pt idx="201">
                    <c:v>600.00</c:v>
                  </c:pt>
                  <c:pt idx="202">
                    <c:v>600.00</c:v>
                  </c:pt>
                  <c:pt idx="203">
                    <c:v>700.00</c:v>
                  </c:pt>
                  <c:pt idx="204">
                    <c:v>950.00</c:v>
                  </c:pt>
                  <c:pt idx="205">
                    <c:v>1400.00</c:v>
                  </c:pt>
                  <c:pt idx="206">
                    <c:v>900.00</c:v>
                  </c:pt>
                  <c:pt idx="207">
                    <c:v>530.00</c:v>
                  </c:pt>
                  <c:pt idx="208">
                    <c:v>420.00</c:v>
                  </c:pt>
                  <c:pt idx="209">
                    <c:v>800.00</c:v>
                  </c:pt>
                  <c:pt idx="210">
                    <c:v>13200.00</c:v>
                  </c:pt>
                  <c:pt idx="212">
                    <c:v>700.00</c:v>
                  </c:pt>
                  <c:pt idx="213">
                    <c:v>500.00</c:v>
                  </c:pt>
                  <c:pt idx="214">
                    <c:v>700.00</c:v>
                  </c:pt>
                  <c:pt idx="215">
                    <c:v>400.00</c:v>
                  </c:pt>
                  <c:pt idx="216">
                    <c:v>1800.00</c:v>
                  </c:pt>
                  <c:pt idx="217">
                    <c:v>1000.00</c:v>
                  </c:pt>
                  <c:pt idx="218">
                    <c:v>600.00</c:v>
                  </c:pt>
                  <c:pt idx="219">
                    <c:v>860.00</c:v>
                  </c:pt>
                  <c:pt idx="220">
                    <c:v>840.00</c:v>
                  </c:pt>
                  <c:pt idx="221">
                    <c:v>7400.00</c:v>
                  </c:pt>
                  <c:pt idx="223">
                    <c:v>2300.00</c:v>
                  </c:pt>
                  <c:pt idx="224">
                    <c:v>2200.00</c:v>
                  </c:pt>
                  <c:pt idx="225">
                    <c:v>1210.00</c:v>
                  </c:pt>
                  <c:pt idx="226">
                    <c:v>1040.00</c:v>
                  </c:pt>
                  <c:pt idx="227">
                    <c:v>1140.00</c:v>
                  </c:pt>
                  <c:pt idx="228">
                    <c:v>550.00</c:v>
                  </c:pt>
                  <c:pt idx="229">
                    <c:v>610.00</c:v>
                  </c:pt>
                  <c:pt idx="230">
                    <c:v>9050.00</c:v>
                  </c:pt>
                  <c:pt idx="232">
                    <c:v>1650.00</c:v>
                  </c:pt>
                  <c:pt idx="233">
                    <c:v>650.00</c:v>
                  </c:pt>
                  <c:pt idx="234">
                    <c:v>450.00</c:v>
                  </c:pt>
                  <c:pt idx="235">
                    <c:v>450.00</c:v>
                  </c:pt>
                  <c:pt idx="236">
                    <c:v>1400.00</c:v>
                  </c:pt>
                  <c:pt idx="237">
                    <c:v>1200.00</c:v>
                  </c:pt>
                  <c:pt idx="238">
                    <c:v>700.00</c:v>
                  </c:pt>
                  <c:pt idx="239">
                    <c:v>575.00</c:v>
                  </c:pt>
                  <c:pt idx="240">
                    <c:v>425.00</c:v>
                  </c:pt>
                  <c:pt idx="241">
                    <c:v>550.00</c:v>
                  </c:pt>
                  <c:pt idx="242">
                    <c:v>950.00</c:v>
                  </c:pt>
                  <c:pt idx="243">
                    <c:v>400.00</c:v>
                  </c:pt>
                  <c:pt idx="244">
                    <c:v>750.00</c:v>
                  </c:pt>
                  <c:pt idx="245">
                    <c:v>250.00</c:v>
                  </c:pt>
                  <c:pt idx="246">
                    <c:v>400.00</c:v>
                  </c:pt>
                  <c:pt idx="247">
                    <c:v>250.00</c:v>
                  </c:pt>
                  <c:pt idx="248">
                    <c:v>11050.00</c:v>
                  </c:pt>
                  <c:pt idx="249">
                    <c:v>53750.00</c:v>
                  </c:pt>
                  <c:pt idx="252">
                    <c:v>700.00</c:v>
                  </c:pt>
                  <c:pt idx="253">
                    <c:v>325.00</c:v>
                  </c:pt>
                  <c:pt idx="254">
                    <c:v>225.00</c:v>
                  </c:pt>
                  <c:pt idx="255">
                    <c:v>450.00</c:v>
                  </c:pt>
                  <c:pt idx="256">
                    <c:v>600.00</c:v>
                  </c:pt>
                  <c:pt idx="257">
                    <c:v>1250.00</c:v>
                  </c:pt>
                  <c:pt idx="258">
                    <c:v>950.00</c:v>
                  </c:pt>
                  <c:pt idx="259">
                    <c:v>2250.00</c:v>
                  </c:pt>
                  <c:pt idx="260">
                    <c:v>275.00</c:v>
                  </c:pt>
                  <c:pt idx="261">
                    <c:v>875.00</c:v>
                  </c:pt>
                  <c:pt idx="262">
                    <c:v>650.00</c:v>
                  </c:pt>
                  <c:pt idx="263">
                    <c:v>450.00</c:v>
                  </c:pt>
                  <c:pt idx="264">
                    <c:v>900.00</c:v>
                  </c:pt>
                  <c:pt idx="265">
                    <c:v>1350.00</c:v>
                  </c:pt>
                  <c:pt idx="266">
                    <c:v>11250.00</c:v>
                  </c:pt>
                  <c:pt idx="268">
                    <c:v>825.00</c:v>
                  </c:pt>
                  <c:pt idx="269">
                    <c:v>1375.00</c:v>
                  </c:pt>
                  <c:pt idx="270">
                    <c:v>2250.00</c:v>
                  </c:pt>
                  <c:pt idx="271">
                    <c:v>500.00</c:v>
                  </c:pt>
                  <c:pt idx="272">
                    <c:v>1000.00</c:v>
                  </c:pt>
                  <c:pt idx="273">
                    <c:v>515.00</c:v>
                  </c:pt>
                  <c:pt idx="274">
                    <c:v>340.00</c:v>
                  </c:pt>
                  <c:pt idx="275">
                    <c:v>700.00</c:v>
                  </c:pt>
                  <c:pt idx="276">
                    <c:v>230.00</c:v>
                  </c:pt>
                  <c:pt idx="277">
                    <c:v>225.00</c:v>
                  </c:pt>
                  <c:pt idx="278">
                    <c:v>240.00</c:v>
                  </c:pt>
                  <c:pt idx="279">
                    <c:v>1000.00</c:v>
                  </c:pt>
                  <c:pt idx="280">
                    <c:v>975.00</c:v>
                  </c:pt>
                  <c:pt idx="281">
                    <c:v>275.00</c:v>
                  </c:pt>
                  <c:pt idx="282">
                    <c:v>400.00</c:v>
                  </c:pt>
                  <c:pt idx="283">
                    <c:v>200.00</c:v>
                  </c:pt>
                  <c:pt idx="284">
                    <c:v>500.00</c:v>
                  </c:pt>
                  <c:pt idx="285">
                    <c:v>1000.00</c:v>
                  </c:pt>
                  <c:pt idx="286">
                    <c:v>200.00</c:v>
                  </c:pt>
                  <c:pt idx="287">
                    <c:v>240.00</c:v>
                  </c:pt>
                  <c:pt idx="288">
                    <c:v>410.00</c:v>
                  </c:pt>
                  <c:pt idx="289">
                    <c:v>700.00</c:v>
                  </c:pt>
                  <c:pt idx="290">
                    <c:v>700.00</c:v>
                  </c:pt>
                  <c:pt idx="291">
                    <c:v>14800.00</c:v>
                  </c:pt>
                  <c:pt idx="292">
                    <c:v>26050.00</c:v>
                  </c:pt>
                  <c:pt idx="295">
                    <c:v>350.00</c:v>
                  </c:pt>
                  <c:pt idx="296">
                    <c:v>450.00</c:v>
                  </c:pt>
                  <c:pt idx="297">
                    <c:v>1000.00</c:v>
                  </c:pt>
                  <c:pt idx="298">
                    <c:v>1300.00</c:v>
                  </c:pt>
                  <c:pt idx="299">
                    <c:v>300.00</c:v>
                  </c:pt>
                  <c:pt idx="300">
                    <c:v>300.00</c:v>
                  </c:pt>
                  <c:pt idx="301">
                    <c:v>800.00</c:v>
                  </c:pt>
                  <c:pt idx="302">
                    <c:v>300.00</c:v>
                  </c:pt>
                  <c:pt idx="303">
                    <c:v>180.00</c:v>
                  </c:pt>
                  <c:pt idx="304">
                    <c:v>820.00</c:v>
                  </c:pt>
                  <c:pt idx="305">
                    <c:v>450.00</c:v>
                  </c:pt>
                  <c:pt idx="306">
                    <c:v>250.00</c:v>
                  </c:pt>
                  <c:pt idx="307">
                    <c:v>200.00</c:v>
                  </c:pt>
                  <c:pt idx="308">
                    <c:v>1100.00</c:v>
                  </c:pt>
                  <c:pt idx="309">
                    <c:v>1000.00</c:v>
                  </c:pt>
                  <c:pt idx="310">
                    <c:v>1500.00</c:v>
                  </c:pt>
                  <c:pt idx="311">
                    <c:v>400.00</c:v>
                  </c:pt>
                  <c:pt idx="312">
                    <c:v>550.00</c:v>
                  </c:pt>
                  <c:pt idx="313">
                    <c:v>475.00</c:v>
                  </c:pt>
                  <c:pt idx="314">
                    <c:v>475.00</c:v>
                  </c:pt>
                  <c:pt idx="315">
                    <c:v>450.00</c:v>
                  </c:pt>
                  <c:pt idx="316">
                    <c:v>500.00</c:v>
                  </c:pt>
                  <c:pt idx="317">
                    <c:v>950.00</c:v>
                  </c:pt>
                  <c:pt idx="318">
                    <c:v>500.00</c:v>
                  </c:pt>
                  <c:pt idx="319">
                    <c:v>450.00</c:v>
                  </c:pt>
                  <c:pt idx="320">
                    <c:v>15050.00</c:v>
                  </c:pt>
                  <c:pt idx="322">
                    <c:v>250.00</c:v>
                  </c:pt>
                  <c:pt idx="323">
                    <c:v>550.00</c:v>
                  </c:pt>
                  <c:pt idx="324">
                    <c:v>700.00</c:v>
                  </c:pt>
                  <c:pt idx="325">
                    <c:v>600.00</c:v>
                  </c:pt>
                  <c:pt idx="326">
                    <c:v>2000.00</c:v>
                  </c:pt>
                  <c:pt idx="327">
                    <c:v>4100.00</c:v>
                  </c:pt>
                  <c:pt idx="329">
                    <c:v>950.00</c:v>
                  </c:pt>
                  <c:pt idx="331">
                    <c:v>1000.00</c:v>
                  </c:pt>
                  <c:pt idx="332">
                    <c:v>1950.00</c:v>
                  </c:pt>
                  <c:pt idx="334">
                    <c:v>350.00</c:v>
                  </c:pt>
                  <c:pt idx="335">
                    <c:v>100.00</c:v>
                  </c:pt>
                  <c:pt idx="336">
                    <c:v>550.00</c:v>
                  </c:pt>
                  <c:pt idx="337">
                    <c:v>100.00</c:v>
                  </c:pt>
                  <c:pt idx="338">
                    <c:v>400.00</c:v>
                  </c:pt>
                  <c:pt idx="339">
                    <c:v>500.00</c:v>
                  </c:pt>
                  <c:pt idx="340">
                    <c:v>250.00</c:v>
                  </c:pt>
                  <c:pt idx="341">
                    <c:v>250.00</c:v>
                  </c:pt>
                  <c:pt idx="342">
                    <c:v>275.00</c:v>
                  </c:pt>
                  <c:pt idx="343">
                    <c:v>275.00</c:v>
                  </c:pt>
                  <c:pt idx="344">
                    <c:v>300.00</c:v>
                  </c:pt>
                  <c:pt idx="345">
                    <c:v>500.00</c:v>
                  </c:pt>
                  <c:pt idx="346">
                    <c:v>500.00</c:v>
                  </c:pt>
                  <c:pt idx="347">
                    <c:v>1485.00</c:v>
                  </c:pt>
                  <c:pt idx="348">
                    <c:v>765.00</c:v>
                  </c:pt>
                  <c:pt idx="349">
                    <c:v>1200.00</c:v>
                  </c:pt>
                  <c:pt idx="350">
                    <c:v>1200.00</c:v>
                  </c:pt>
                  <c:pt idx="351">
                    <c:v>2300.00</c:v>
                  </c:pt>
                  <c:pt idx="352">
                    <c:v>11300.00</c:v>
                  </c:pt>
                  <c:pt idx="354">
                    <c:v>2000.00</c:v>
                  </c:pt>
                  <c:pt idx="355">
                    <c:v>1000.00</c:v>
                  </c:pt>
                  <c:pt idx="356">
                    <c:v>550.00</c:v>
                  </c:pt>
                  <c:pt idx="357">
                    <c:v>400.00</c:v>
                  </c:pt>
                  <c:pt idx="358">
                    <c:v>650.00</c:v>
                  </c:pt>
                  <c:pt idx="359">
                    <c:v>750.00</c:v>
                  </c:pt>
                  <c:pt idx="360">
                    <c:v>250.00</c:v>
                  </c:pt>
                  <c:pt idx="361">
                    <c:v>5600.00</c:v>
                  </c:pt>
                  <c:pt idx="363">
                    <c:v>1000.00</c:v>
                  </c:pt>
                  <c:pt idx="364">
                    <c:v>1000.00</c:v>
                  </c:pt>
                  <c:pt idx="365">
                    <c:v>1000.00</c:v>
                  </c:pt>
                  <c:pt idx="366">
                    <c:v>1000.00</c:v>
                  </c:pt>
                  <c:pt idx="367">
                    <c:v>800.00</c:v>
                  </c:pt>
                  <c:pt idx="368">
                    <c:v>600.00</c:v>
                  </c:pt>
                  <c:pt idx="369">
                    <c:v>500.00</c:v>
                  </c:pt>
                  <c:pt idx="370">
                    <c:v>400.00</c:v>
                  </c:pt>
                  <c:pt idx="371">
                    <c:v>6300.00</c:v>
                  </c:pt>
                  <c:pt idx="373">
                    <c:v>800.00</c:v>
                  </c:pt>
                  <c:pt idx="374">
                    <c:v>200.00</c:v>
                  </c:pt>
                  <c:pt idx="375">
                    <c:v>600.00</c:v>
                  </c:pt>
                  <c:pt idx="376">
                    <c:v>200.00</c:v>
                  </c:pt>
                  <c:pt idx="377">
                    <c:v>200.00</c:v>
                  </c:pt>
                  <c:pt idx="378">
                    <c:v>1000.00</c:v>
                  </c:pt>
                  <c:pt idx="379">
                    <c:v>1000.00</c:v>
                  </c:pt>
                  <c:pt idx="380">
                    <c:v>800.00</c:v>
                  </c:pt>
                  <c:pt idx="381">
                    <c:v>700.00</c:v>
                  </c:pt>
                  <c:pt idx="382">
                    <c:v>300.00</c:v>
                  </c:pt>
                  <c:pt idx="383">
                    <c:v>1100.00</c:v>
                  </c:pt>
                  <c:pt idx="384">
                    <c:v>900.00</c:v>
                  </c:pt>
                  <c:pt idx="385">
                    <c:v>7800.00</c:v>
                  </c:pt>
                  <c:pt idx="386">
                    <c:v>52100.00</c:v>
                  </c:pt>
                  <c:pt idx="389">
                    <c:v>500.00</c:v>
                  </c:pt>
                  <c:pt idx="390">
                    <c:v>500.00</c:v>
                  </c:pt>
                  <c:pt idx="391">
                    <c:v>200.00</c:v>
                  </c:pt>
                  <c:pt idx="392">
                    <c:v>200.00</c:v>
                  </c:pt>
                  <c:pt idx="393">
                    <c:v>200.00</c:v>
                  </c:pt>
                  <c:pt idx="394">
                    <c:v>200.00</c:v>
                  </c:pt>
                  <c:pt idx="395">
                    <c:v>200.00</c:v>
                  </c:pt>
                  <c:pt idx="396">
                    <c:v>500.00</c:v>
                  </c:pt>
                  <c:pt idx="397">
                    <c:v>500.00</c:v>
                  </c:pt>
                  <c:pt idx="398">
                    <c:v>300.00</c:v>
                  </c:pt>
                  <c:pt idx="399">
                    <c:v>300.00</c:v>
                  </c:pt>
                  <c:pt idx="400">
                    <c:v>400.00</c:v>
                  </c:pt>
                  <c:pt idx="401">
                    <c:v>380.00</c:v>
                  </c:pt>
                  <c:pt idx="402">
                    <c:v>250.00</c:v>
                  </c:pt>
                  <c:pt idx="403">
                    <c:v>200.00</c:v>
                  </c:pt>
                  <c:pt idx="404">
                    <c:v>150.00</c:v>
                  </c:pt>
                  <c:pt idx="405">
                    <c:v>190.00</c:v>
                  </c:pt>
                  <c:pt idx="406">
                    <c:v>100.00</c:v>
                  </c:pt>
                  <c:pt idx="407">
                    <c:v>100.00</c:v>
                  </c:pt>
                  <c:pt idx="408">
                    <c:v>240.00</c:v>
                  </c:pt>
                  <c:pt idx="409">
                    <c:v>140.00</c:v>
                  </c:pt>
                  <c:pt idx="410">
                    <c:v>200.00</c:v>
                  </c:pt>
                  <c:pt idx="411">
                    <c:v>300.00</c:v>
                  </c:pt>
                  <c:pt idx="412">
                    <c:v>500.00</c:v>
                  </c:pt>
                  <c:pt idx="413">
                    <c:v>100.00</c:v>
                  </c:pt>
                  <c:pt idx="414">
                    <c:v>400.00</c:v>
                  </c:pt>
                  <c:pt idx="415">
                    <c:v>500.00</c:v>
                  </c:pt>
                  <c:pt idx="416">
                    <c:v>457.79</c:v>
                  </c:pt>
                  <c:pt idx="417">
                    <c:v>8207.79</c:v>
                  </c:pt>
                  <c:pt idx="419">
                    <c:v>250.00</c:v>
                  </c:pt>
                  <c:pt idx="420">
                    <c:v>1350.00</c:v>
                  </c:pt>
                  <c:pt idx="421">
                    <c:v>700.00</c:v>
                  </c:pt>
                  <c:pt idx="422">
                    <c:v>200.00</c:v>
                  </c:pt>
                  <c:pt idx="423">
                    <c:v>500.00</c:v>
                  </c:pt>
                  <c:pt idx="424">
                    <c:v>250.00</c:v>
                  </c:pt>
                  <c:pt idx="425">
                    <c:v>250.00</c:v>
                  </c:pt>
                  <c:pt idx="426">
                    <c:v>500.00</c:v>
                  </c:pt>
                  <c:pt idx="427">
                    <c:v>200.00</c:v>
                  </c:pt>
                  <c:pt idx="428">
                    <c:v>300.00</c:v>
                  </c:pt>
                  <c:pt idx="429">
                    <c:v>200.00</c:v>
                  </c:pt>
                  <c:pt idx="430">
                    <c:v>800.00</c:v>
                  </c:pt>
                  <c:pt idx="431">
                    <c:v>5500.00</c:v>
                  </c:pt>
                  <c:pt idx="433">
                    <c:v>350.00</c:v>
                  </c:pt>
                  <c:pt idx="434">
                    <c:v>300.00</c:v>
                  </c:pt>
                  <c:pt idx="435">
                    <c:v>300.00</c:v>
                  </c:pt>
                  <c:pt idx="436">
                    <c:v>250.00</c:v>
                  </c:pt>
                  <c:pt idx="437">
                    <c:v>400.00</c:v>
                  </c:pt>
                  <c:pt idx="438">
                    <c:v>600.00</c:v>
                  </c:pt>
                  <c:pt idx="439">
                    <c:v>1000.00</c:v>
                  </c:pt>
                  <c:pt idx="440">
                    <c:v>400.00</c:v>
                  </c:pt>
                  <c:pt idx="441">
                    <c:v>300.00</c:v>
                  </c:pt>
                  <c:pt idx="442">
                    <c:v>300.00</c:v>
                  </c:pt>
                  <c:pt idx="443">
                    <c:v>4200.00</c:v>
                  </c:pt>
                  <c:pt idx="445">
                    <c:v>200.00</c:v>
                  </c:pt>
                  <c:pt idx="446">
                    <c:v>450.00</c:v>
                  </c:pt>
                  <c:pt idx="447">
                    <c:v>200.00</c:v>
                  </c:pt>
                  <c:pt idx="448">
                    <c:v>150.00</c:v>
                  </c:pt>
                  <c:pt idx="449">
                    <c:v>1000.00</c:v>
                  </c:pt>
                  <c:pt idx="450">
                    <c:v>800.00</c:v>
                  </c:pt>
                  <c:pt idx="451">
                    <c:v>670.00</c:v>
                  </c:pt>
                  <c:pt idx="452">
                    <c:v>240.00</c:v>
                  </c:pt>
                  <c:pt idx="453">
                    <c:v>100.00</c:v>
                  </c:pt>
                  <c:pt idx="454">
                    <c:v>100.00</c:v>
                  </c:pt>
                  <c:pt idx="455">
                    <c:v>130.00</c:v>
                  </c:pt>
                  <c:pt idx="456">
                    <c:v>810.00</c:v>
                  </c:pt>
                  <c:pt idx="457">
                    <c:v>200.00</c:v>
                  </c:pt>
                  <c:pt idx="458">
                    <c:v>1000.00</c:v>
                  </c:pt>
                  <c:pt idx="459">
                    <c:v>1000.00</c:v>
                  </c:pt>
                  <c:pt idx="460">
                    <c:v>7050.00</c:v>
                  </c:pt>
                  <c:pt idx="461">
                    <c:v>24957.79</c:v>
                  </c:pt>
                  <c:pt idx="464">
                    <c:v>2000.00</c:v>
                  </c:pt>
                  <c:pt idx="465">
                    <c:v>2000.00</c:v>
                  </c:pt>
                  <c:pt idx="466">
                    <c:v>600.00</c:v>
                  </c:pt>
                  <c:pt idx="467">
                    <c:v>600.00</c:v>
                  </c:pt>
                  <c:pt idx="468">
                    <c:v>950.00</c:v>
                  </c:pt>
                  <c:pt idx="469">
                    <c:v>550.00</c:v>
                  </c:pt>
                  <c:pt idx="470">
                    <c:v>450.00</c:v>
                  </c:pt>
                  <c:pt idx="471">
                    <c:v>950.00</c:v>
                  </c:pt>
                  <c:pt idx="472">
                    <c:v>575.00</c:v>
                  </c:pt>
                  <c:pt idx="473">
                    <c:v>375.00</c:v>
                  </c:pt>
                  <c:pt idx="474">
                    <c:v>400.00</c:v>
                  </c:pt>
                  <c:pt idx="475">
                    <c:v>600.00</c:v>
                  </c:pt>
                  <c:pt idx="476">
                    <c:v>800.00</c:v>
                  </c:pt>
                  <c:pt idx="477">
                    <c:v>100.00</c:v>
                  </c:pt>
                  <c:pt idx="478">
                    <c:v>150.00</c:v>
                  </c:pt>
                  <c:pt idx="479">
                    <c:v>150.00</c:v>
                  </c:pt>
                  <c:pt idx="480">
                    <c:v>750.00</c:v>
                  </c:pt>
                  <c:pt idx="481">
                    <c:v>750.00</c:v>
                  </c:pt>
                  <c:pt idx="482">
                    <c:v>12750.00</c:v>
                  </c:pt>
                  <c:pt idx="484">
                    <c:v>1350.00</c:v>
                  </c:pt>
                  <c:pt idx="485">
                    <c:v>950.00</c:v>
                  </c:pt>
                  <c:pt idx="486">
                    <c:v>1175.00</c:v>
                  </c:pt>
                  <c:pt idx="487">
                    <c:v>400.00</c:v>
                  </c:pt>
                  <c:pt idx="488">
                    <c:v>325.00</c:v>
                  </c:pt>
                  <c:pt idx="489">
                    <c:v>400.00</c:v>
                  </c:pt>
                  <c:pt idx="490">
                    <c:v>4600.00</c:v>
                  </c:pt>
                  <c:pt idx="491">
                    <c:v>17350.00</c:v>
                  </c:pt>
                  <c:pt idx="492">
                    <c:v>174207.79</c:v>
                  </c:pt>
                  <c:pt idx="493">
                    <c:v>349882.79</c:v>
                  </c:pt>
                  <c:pt idx="495">
                    <c:v>345490.00</c:v>
                  </c:pt>
                  <c:pt idx="497">
                    <c:v>4392.79</c:v>
                  </c:pt>
                  <c:pt idx="504">
                    <c:v>0.00</c:v>
                  </c:pt>
                  <c:pt idx="505">
                    <c:v>2.90</c:v>
                  </c:pt>
                  <c:pt idx="506">
                    <c:v>10.12</c:v>
                  </c:pt>
                  <c:pt idx="507">
                    <c:v>12.04</c:v>
                  </c:pt>
                  <c:pt idx="508">
                    <c:v>4.57</c:v>
                  </c:pt>
                  <c:pt idx="509">
                    <c:v>48.15</c:v>
                  </c:pt>
                  <c:pt idx="511">
                    <c:v>7.41</c:v>
                  </c:pt>
                  <c:pt idx="512">
                    <c:v>2.00</c:v>
                  </c:pt>
                  <c:pt idx="513">
                    <c:v>1.82</c:v>
                  </c:pt>
                  <c:pt idx="514">
                    <c:v>5.22</c:v>
                  </c:pt>
                  <c:pt idx="515">
                    <c:v>5.90</c:v>
                  </c:pt>
                  <c:pt idx="516">
                    <c:v>9.08</c:v>
                  </c:pt>
                  <c:pt idx="517">
                    <c:v>1.47</c:v>
                  </c:pt>
                  <c:pt idx="518">
                    <c:v>1.02</c:v>
                  </c:pt>
                  <c:pt idx="519">
                    <c:v>2.90</c:v>
                  </c:pt>
                  <c:pt idx="520">
                    <c:v>1.52</c:v>
                  </c:pt>
                  <c:pt idx="521">
                    <c:v>3.60</c:v>
                  </c:pt>
                  <c:pt idx="522">
                    <c:v>1.30</c:v>
                  </c:pt>
                  <c:pt idx="523">
                    <c:v>0.00</c:v>
                  </c:pt>
                  <c:pt idx="524">
                    <c:v>1.11</c:v>
                  </c:pt>
                  <c:pt idx="525">
                    <c:v>44.35</c:v>
                  </c:pt>
                  <c:pt idx="526">
                    <c:v>166.94</c:v>
                  </c:pt>
                  <c:pt idx="529">
                    <c:v>9.695</c:v>
                  </c:pt>
                  <c:pt idx="530">
                    <c:v>2.62</c:v>
                  </c:pt>
                  <c:pt idx="531">
                    <c:v>6.42</c:v>
                  </c:pt>
                  <c:pt idx="532">
                    <c:v>2.18</c:v>
                  </c:pt>
                  <c:pt idx="533">
                    <c:v>6.42</c:v>
                  </c:pt>
                  <c:pt idx="534">
                    <c:v>6.45</c:v>
                  </c:pt>
                  <c:pt idx="535">
                    <c:v>9.70</c:v>
                  </c:pt>
                  <c:pt idx="536">
                    <c:v>3.75</c:v>
                  </c:pt>
                  <c:pt idx="537">
                    <c:v>1.72</c:v>
                  </c:pt>
                  <c:pt idx="538">
                    <c:v>2.100</c:v>
                  </c:pt>
                  <c:pt idx="539">
                    <c:v>1.59</c:v>
                  </c:pt>
                  <c:pt idx="540">
                    <c:v>2.146</c:v>
                  </c:pt>
                  <c:pt idx="541">
                    <c:v>1.76</c:v>
                  </c:pt>
                  <c:pt idx="542">
                    <c:v>13.18</c:v>
                  </c:pt>
                  <c:pt idx="543">
                    <c:v>0.85</c:v>
                  </c:pt>
                  <c:pt idx="544">
                    <c:v>0.81</c:v>
                  </c:pt>
                  <c:pt idx="545">
                    <c:v>1.49</c:v>
                  </c:pt>
                  <c:pt idx="546">
                    <c:v>3.24</c:v>
                  </c:pt>
                  <c:pt idx="547">
                    <c:v>76.12</c:v>
                  </c:pt>
                  <c:pt idx="549">
                    <c:v>7.33</c:v>
                  </c:pt>
                  <c:pt idx="550">
                    <c:v>3.98</c:v>
                  </c:pt>
                  <c:pt idx="551">
                    <c:v>4.09</c:v>
                  </c:pt>
                  <c:pt idx="552">
                    <c:v>7.44</c:v>
                  </c:pt>
                  <c:pt idx="553">
                    <c:v>7.65</c:v>
                  </c:pt>
                  <c:pt idx="554">
                    <c:v>9.355</c:v>
                  </c:pt>
                  <c:pt idx="555">
                    <c:v>2.63</c:v>
                  </c:pt>
                  <c:pt idx="556">
                    <c:v>3.46</c:v>
                  </c:pt>
                  <c:pt idx="557">
                    <c:v>2.8</c:v>
                  </c:pt>
                  <c:pt idx="558">
                    <c:v>1.59</c:v>
                  </c:pt>
                  <c:pt idx="559">
                    <c:v>0.255</c:v>
                  </c:pt>
                  <c:pt idx="560">
                    <c:v>7.55</c:v>
                  </c:pt>
                  <c:pt idx="561">
                    <c:v>10.750</c:v>
                  </c:pt>
                  <c:pt idx="562">
                    <c:v>8.96</c:v>
                  </c:pt>
                  <c:pt idx="563">
                    <c:v>77.84</c:v>
                  </c:pt>
                  <c:pt idx="565">
                    <c:v>9.42</c:v>
                  </c:pt>
                  <c:pt idx="566">
                    <c:v>9.220</c:v>
                  </c:pt>
                  <c:pt idx="567">
                    <c:v>2.785</c:v>
                  </c:pt>
                  <c:pt idx="568">
                    <c:v>6.488</c:v>
                  </c:pt>
                  <c:pt idx="569">
                    <c:v>5.42</c:v>
                  </c:pt>
                  <c:pt idx="570">
                    <c:v>13.88</c:v>
                  </c:pt>
                  <c:pt idx="571">
                    <c:v>3.90</c:v>
                  </c:pt>
                  <c:pt idx="572">
                    <c:v>2.41</c:v>
                  </c:pt>
                  <c:pt idx="573">
                    <c:v>1.953</c:v>
                  </c:pt>
                  <c:pt idx="574">
                    <c:v>3.830</c:v>
                  </c:pt>
                  <c:pt idx="575">
                    <c:v>3.428</c:v>
                  </c:pt>
                  <c:pt idx="576">
                    <c:v>8.72</c:v>
                  </c:pt>
                  <c:pt idx="577">
                    <c:v>7.59</c:v>
                  </c:pt>
                  <c:pt idx="578">
                    <c:v>3.98</c:v>
                  </c:pt>
                  <c:pt idx="579">
                    <c:v>3.76</c:v>
                  </c:pt>
                  <c:pt idx="580">
                    <c:v>7.89</c:v>
                  </c:pt>
                  <c:pt idx="581">
                    <c:v>2.98</c:v>
                  </c:pt>
                  <c:pt idx="582">
                    <c:v>6.994</c:v>
                  </c:pt>
                  <c:pt idx="583">
                    <c:v>1.65</c:v>
                  </c:pt>
                  <c:pt idx="584">
                    <c:v>6.877</c:v>
                  </c:pt>
                  <c:pt idx="585">
                    <c:v>113.17</c:v>
                  </c:pt>
                  <c:pt idx="587">
                    <c:v>12.80</c:v>
                  </c:pt>
                  <c:pt idx="588">
                    <c:v>4.946</c:v>
                  </c:pt>
                  <c:pt idx="589">
                    <c:v>5.40</c:v>
                  </c:pt>
                  <c:pt idx="590">
                    <c:v>0.48</c:v>
                  </c:pt>
                  <c:pt idx="591">
                    <c:v>3.20</c:v>
                  </c:pt>
                  <c:pt idx="592">
                    <c:v>4.00</c:v>
                  </c:pt>
                  <c:pt idx="593">
                    <c:v>4.00</c:v>
                  </c:pt>
                  <c:pt idx="594">
                    <c:v>3.30</c:v>
                  </c:pt>
                  <c:pt idx="595">
                    <c:v>8.10</c:v>
                  </c:pt>
                  <c:pt idx="596">
                    <c:v>2.81</c:v>
                  </c:pt>
                  <c:pt idx="597">
                    <c:v>3.61</c:v>
                  </c:pt>
                  <c:pt idx="598">
                    <c:v>52.64</c:v>
                  </c:pt>
                  <c:pt idx="600">
                    <c:v>25.59</c:v>
                  </c:pt>
                  <c:pt idx="601">
                    <c:v>4.04</c:v>
                  </c:pt>
                  <c:pt idx="602">
                    <c:v>20.842</c:v>
                  </c:pt>
                  <c:pt idx="603">
                    <c:v>5.43</c:v>
                  </c:pt>
                  <c:pt idx="604">
                    <c:v>1.07</c:v>
                  </c:pt>
                  <c:pt idx="605">
                    <c:v>7.51</c:v>
                  </c:pt>
                  <c:pt idx="606">
                    <c:v>17.85</c:v>
                  </c:pt>
                  <c:pt idx="607">
                    <c:v>82.33</c:v>
                  </c:pt>
                  <c:pt idx="608">
                    <c:v>402.11</c:v>
                  </c:pt>
                  <c:pt idx="611">
                    <c:v>6.91</c:v>
                  </c:pt>
                  <c:pt idx="612">
                    <c:v>7.85</c:v>
                  </c:pt>
                  <c:pt idx="613">
                    <c:v>4.63</c:v>
                  </c:pt>
                  <c:pt idx="614">
                    <c:v>4.740</c:v>
                  </c:pt>
                  <c:pt idx="615">
                    <c:v>10.365</c:v>
                  </c:pt>
                  <c:pt idx="616">
                    <c:v>6.09</c:v>
                  </c:pt>
                  <c:pt idx="617">
                    <c:v>6.01</c:v>
                  </c:pt>
                  <c:pt idx="618">
                    <c:v>3.53</c:v>
                  </c:pt>
                  <c:pt idx="619">
                    <c:v>5.56</c:v>
                  </c:pt>
                  <c:pt idx="620">
                    <c:v>55.680</c:v>
                  </c:pt>
                  <c:pt idx="622">
                    <c:v>14.00</c:v>
                  </c:pt>
                  <c:pt idx="623">
                    <c:v>8.33</c:v>
                  </c:pt>
                  <c:pt idx="624">
                    <c:v>6.66</c:v>
                  </c:pt>
                  <c:pt idx="625">
                    <c:v>0.00</c:v>
                  </c:pt>
                  <c:pt idx="626">
                    <c:v>1.8000</c:v>
                  </c:pt>
                  <c:pt idx="630">
                    <c:v>5.56</c:v>
                  </c:pt>
                  <c:pt idx="631">
                    <c:v>6.38</c:v>
                  </c:pt>
                  <c:pt idx="632">
                    <c:v>14.84</c:v>
                  </c:pt>
                  <c:pt idx="633">
                    <c:v>3.67</c:v>
                  </c:pt>
                  <c:pt idx="634">
                    <c:v>4.04</c:v>
                  </c:pt>
                  <c:pt idx="635">
                    <c:v>5.72</c:v>
                  </c:pt>
                  <c:pt idx="636">
                    <c:v>71.000</c:v>
                  </c:pt>
                  <c:pt idx="638">
                    <c:v>6.48</c:v>
                  </c:pt>
                  <c:pt idx="639">
                    <c:v>1.93</c:v>
                  </c:pt>
                  <c:pt idx="640">
                    <c:v>1.97</c:v>
                  </c:pt>
                  <c:pt idx="641">
                    <c:v>5.55</c:v>
                  </c:pt>
                  <c:pt idx="642">
                    <c:v>0.00</c:v>
                  </c:pt>
                  <c:pt idx="643">
                    <c:v>11.79</c:v>
                  </c:pt>
                  <c:pt idx="644">
                    <c:v>4.75</c:v>
                  </c:pt>
                  <c:pt idx="645">
                    <c:v>1.42</c:v>
                  </c:pt>
                  <c:pt idx="646">
                    <c:v>7.78</c:v>
                  </c:pt>
                  <c:pt idx="647">
                    <c:v>4.04</c:v>
                  </c:pt>
                  <c:pt idx="648">
                    <c:v>2.00</c:v>
                  </c:pt>
                  <c:pt idx="649">
                    <c:v>5.61</c:v>
                  </c:pt>
                  <c:pt idx="650">
                    <c:v>6.70</c:v>
                  </c:pt>
                  <c:pt idx="651">
                    <c:v>4.80</c:v>
                  </c:pt>
                  <c:pt idx="652">
                    <c:v>64.81</c:v>
                  </c:pt>
                  <c:pt idx="654">
                    <c:v>9.07</c:v>
                  </c:pt>
                  <c:pt idx="655">
                    <c:v>6.85</c:v>
                  </c:pt>
                  <c:pt idx="656">
                    <c:v>3.00</c:v>
                  </c:pt>
                  <c:pt idx="657">
                    <c:v>2.89</c:v>
                  </c:pt>
                  <c:pt idx="658">
                    <c:v>3.07</c:v>
                  </c:pt>
                  <c:pt idx="659">
                    <c:v>10.57</c:v>
                  </c:pt>
                  <c:pt idx="660">
                    <c:v>0.00</c:v>
                  </c:pt>
                  <c:pt idx="661">
                    <c:v>6.33</c:v>
                  </c:pt>
                  <c:pt idx="662">
                    <c:v>4.90</c:v>
                  </c:pt>
                  <c:pt idx="663">
                    <c:v>3.00</c:v>
                  </c:pt>
                  <c:pt idx="664">
                    <c:v>9.40</c:v>
                  </c:pt>
                  <c:pt idx="665">
                    <c:v>11.25</c:v>
                  </c:pt>
                  <c:pt idx="666">
                    <c:v>7.24</c:v>
                  </c:pt>
                  <c:pt idx="667">
                    <c:v>16.52</c:v>
                  </c:pt>
                  <c:pt idx="668">
                    <c:v>17.70</c:v>
                  </c:pt>
                  <c:pt idx="669">
                    <c:v>6.33</c:v>
                  </c:pt>
                  <c:pt idx="670">
                    <c:v>4.51</c:v>
                  </c:pt>
                  <c:pt idx="671">
                    <c:v>2.15</c:v>
                  </c:pt>
                  <c:pt idx="672">
                    <c:v>124.8</c:v>
                  </c:pt>
                  <c:pt idx="673">
                    <c:v>316.25</c:v>
                  </c:pt>
                  <c:pt idx="674">
                    <c:v>1029.880</c:v>
                  </c:pt>
                  <c:pt idx="677">
                    <c:v>7.70</c:v>
                  </c:pt>
                  <c:pt idx="678">
                    <c:v>4.97</c:v>
                  </c:pt>
                  <c:pt idx="679">
                    <c:v>3.92</c:v>
                  </c:pt>
                  <c:pt idx="680">
                    <c:v>5.60</c:v>
                  </c:pt>
                  <c:pt idx="681">
                    <c:v>3.30</c:v>
                  </c:pt>
                  <c:pt idx="682">
                    <c:v>3.47</c:v>
                  </c:pt>
                  <c:pt idx="683">
                    <c:v>2.79</c:v>
                  </c:pt>
                  <c:pt idx="684">
                    <c:v>13.83</c:v>
                  </c:pt>
                  <c:pt idx="685">
                    <c:v>7.07</c:v>
                  </c:pt>
                  <c:pt idx="686">
                    <c:v>0.00</c:v>
                  </c:pt>
                  <c:pt idx="687">
                    <c:v>0.00</c:v>
                  </c:pt>
                  <c:pt idx="688">
                    <c:v>3.02</c:v>
                  </c:pt>
                  <c:pt idx="689">
                    <c:v>1.21</c:v>
                  </c:pt>
                  <c:pt idx="690">
                    <c:v>3.37</c:v>
                  </c:pt>
                  <c:pt idx="691">
                    <c:v>2.62</c:v>
                  </c:pt>
                  <c:pt idx="692">
                    <c:v>0.00</c:v>
                  </c:pt>
                  <c:pt idx="693">
                    <c:v>4.00</c:v>
                  </c:pt>
                  <c:pt idx="694">
                    <c:v>3.35</c:v>
                  </c:pt>
                  <c:pt idx="695">
                    <c:v>4.32</c:v>
                  </c:pt>
                  <c:pt idx="696">
                    <c:v>74.538</c:v>
                  </c:pt>
                  <c:pt idx="698">
                    <c:v>0.60</c:v>
                  </c:pt>
                  <c:pt idx="699">
                    <c:v>1.02</c:v>
                  </c:pt>
                  <c:pt idx="700">
                    <c:v>4.29</c:v>
                  </c:pt>
                  <c:pt idx="701">
                    <c:v>10.42</c:v>
                  </c:pt>
                  <c:pt idx="702">
                    <c:v>7.02</c:v>
                  </c:pt>
                  <c:pt idx="703">
                    <c:v>7.56</c:v>
                  </c:pt>
                  <c:pt idx="704">
                    <c:v>11.08</c:v>
                  </c:pt>
                  <c:pt idx="705">
                    <c:v>4.78</c:v>
                  </c:pt>
                  <c:pt idx="706">
                    <c:v>4.37</c:v>
                  </c:pt>
                  <c:pt idx="707">
                    <c:v>6.75</c:v>
                  </c:pt>
                  <c:pt idx="708">
                    <c:v>8.80</c:v>
                  </c:pt>
                  <c:pt idx="709">
                    <c:v>10.97</c:v>
                  </c:pt>
                  <c:pt idx="710">
                    <c:v>5.26</c:v>
                  </c:pt>
                  <c:pt idx="711">
                    <c:v>3.88</c:v>
                  </c:pt>
                  <c:pt idx="712">
                    <c:v>4.00</c:v>
                  </c:pt>
                  <c:pt idx="713">
                    <c:v>10.50</c:v>
                  </c:pt>
                  <c:pt idx="714">
                    <c:v>101.30</c:v>
                  </c:pt>
                  <c:pt idx="716">
                    <c:v>7.00</c:v>
                  </c:pt>
                  <c:pt idx="717">
                    <c:v>4.90</c:v>
                  </c:pt>
                  <c:pt idx="718">
                    <c:v>8.45</c:v>
                  </c:pt>
                  <c:pt idx="719">
                    <c:v>0.415</c:v>
                  </c:pt>
                  <c:pt idx="720">
                    <c:v>14.00</c:v>
                  </c:pt>
                  <c:pt idx="721">
                    <c:v>1.26</c:v>
                  </c:pt>
                  <c:pt idx="722">
                    <c:v>6.85</c:v>
                  </c:pt>
                  <c:pt idx="723">
                    <c:v>6.65</c:v>
                  </c:pt>
                  <c:pt idx="724">
                    <c:v>7.25</c:v>
                  </c:pt>
                  <c:pt idx="725">
                    <c:v>56.78</c:v>
                  </c:pt>
                  <c:pt idx="727">
                    <c:v>11.20</c:v>
                  </c:pt>
                  <c:pt idx="728">
                    <c:v>9.85</c:v>
                  </c:pt>
                  <c:pt idx="729">
                    <c:v>8.20</c:v>
                  </c:pt>
                  <c:pt idx="730">
                    <c:v>8.50</c:v>
                  </c:pt>
                  <c:pt idx="731">
                    <c:v>1.40</c:v>
                  </c:pt>
                  <c:pt idx="732">
                    <c:v>1.50</c:v>
                  </c:pt>
                  <c:pt idx="733">
                    <c:v>9.16</c:v>
                  </c:pt>
                  <c:pt idx="734">
                    <c:v>49.81</c:v>
                  </c:pt>
                  <c:pt idx="736">
                    <c:v>17.230</c:v>
                  </c:pt>
                  <c:pt idx="737">
                    <c:v>5.22</c:v>
                  </c:pt>
                  <c:pt idx="738">
                    <c:v>4.50</c:v>
                  </c:pt>
                  <c:pt idx="739">
                    <c:v>3.74</c:v>
                  </c:pt>
                  <c:pt idx="740">
                    <c:v>12.50</c:v>
                  </c:pt>
                  <c:pt idx="741">
                    <c:v>12.02</c:v>
                  </c:pt>
                  <c:pt idx="742">
                    <c:v>5.00</c:v>
                  </c:pt>
                  <c:pt idx="743">
                    <c:v>4.62</c:v>
                  </c:pt>
                  <c:pt idx="744">
                    <c:v>4.40</c:v>
                  </c:pt>
                  <c:pt idx="745">
                    <c:v>5.09</c:v>
                  </c:pt>
                  <c:pt idx="746">
                    <c:v>8.95</c:v>
                  </c:pt>
                  <c:pt idx="747">
                    <c:v>9.56</c:v>
                  </c:pt>
                  <c:pt idx="748">
                    <c:v>7.00</c:v>
                  </c:pt>
                  <c:pt idx="749">
                    <c:v>3.20</c:v>
                  </c:pt>
                  <c:pt idx="750">
                    <c:v>5.36</c:v>
                  </c:pt>
                  <c:pt idx="751">
                    <c:v>2.10</c:v>
                  </c:pt>
                  <c:pt idx="752">
                    <c:v>110.49</c:v>
                  </c:pt>
                  <c:pt idx="753">
                    <c:v>392.913</c:v>
                  </c:pt>
                  <c:pt idx="756">
                    <c:v>1.428</c:v>
                  </c:pt>
                  <c:pt idx="757">
                    <c:v>0.800</c:v>
                  </c:pt>
                  <c:pt idx="758">
                    <c:v>1.870</c:v>
                  </c:pt>
                  <c:pt idx="759">
                    <c:v>3.160</c:v>
                  </c:pt>
                  <c:pt idx="760">
                    <c:v>6.040</c:v>
                  </c:pt>
                  <c:pt idx="761">
                    <c:v>6.700</c:v>
                  </c:pt>
                  <c:pt idx="762">
                    <c:v>5.370</c:v>
                  </c:pt>
                  <c:pt idx="763">
                    <c:v>5.485</c:v>
                  </c:pt>
                  <c:pt idx="764">
                    <c:v>1.830</c:v>
                  </c:pt>
                  <c:pt idx="765">
                    <c:v>4.830</c:v>
                  </c:pt>
                  <c:pt idx="766">
                    <c:v>5.150</c:v>
                  </c:pt>
                  <c:pt idx="767">
                    <c:v>4.189</c:v>
                  </c:pt>
                  <c:pt idx="768">
                    <c:v>5.136</c:v>
                  </c:pt>
                  <c:pt idx="769">
                    <c:v>9.441</c:v>
                  </c:pt>
                  <c:pt idx="770">
                    <c:v>61.43</c:v>
                  </c:pt>
                  <c:pt idx="772">
                    <c:v>7.08</c:v>
                  </c:pt>
                  <c:pt idx="773">
                    <c:v>10.21</c:v>
                  </c:pt>
                  <c:pt idx="774">
                    <c:v>9.30</c:v>
                  </c:pt>
                  <c:pt idx="775">
                    <c:v>3.03</c:v>
                  </c:pt>
                  <c:pt idx="776">
                    <c:v>1.46</c:v>
                  </c:pt>
                  <c:pt idx="777">
                    <c:v>2.02</c:v>
                  </c:pt>
                  <c:pt idx="778">
                    <c:v>2.02</c:v>
                  </c:pt>
                  <c:pt idx="779">
                    <c:v>5.18</c:v>
                  </c:pt>
                  <c:pt idx="780">
                    <c:v>1.97</c:v>
                  </c:pt>
                  <c:pt idx="781">
                    <c:v>0.90</c:v>
                  </c:pt>
                  <c:pt idx="782">
                    <c:v>1.80</c:v>
                  </c:pt>
                  <c:pt idx="783">
                    <c:v>2.30</c:v>
                  </c:pt>
                  <c:pt idx="784">
                    <c:v>5.15</c:v>
                  </c:pt>
                  <c:pt idx="785">
                    <c:v>1.78</c:v>
                  </c:pt>
                  <c:pt idx="786">
                    <c:v>2.82</c:v>
                  </c:pt>
                  <c:pt idx="787">
                    <c:v>0.85</c:v>
                  </c:pt>
                  <c:pt idx="788">
                    <c:v>3.72</c:v>
                  </c:pt>
                  <c:pt idx="789">
                    <c:v>1.83</c:v>
                  </c:pt>
                  <c:pt idx="790">
                    <c:v>0.00</c:v>
                  </c:pt>
                  <c:pt idx="791">
                    <c:v>1.83</c:v>
                  </c:pt>
                  <c:pt idx="792">
                    <c:v>5.74</c:v>
                  </c:pt>
                  <c:pt idx="793">
                    <c:v>6.75</c:v>
                  </c:pt>
                  <c:pt idx="794">
                    <c:v>4.28</c:v>
                  </c:pt>
                  <c:pt idx="795">
                    <c:v>82.02</c:v>
                  </c:pt>
                  <c:pt idx="796">
                    <c:v>143.45</c:v>
                  </c:pt>
                  <c:pt idx="799">
                    <c:v>3.25</c:v>
                  </c:pt>
                  <c:pt idx="800">
                    <c:v>2.40</c:v>
                  </c:pt>
                  <c:pt idx="801">
                    <c:v>3.77</c:v>
                  </c:pt>
                  <c:pt idx="802">
                    <c:v>7.41</c:v>
                  </c:pt>
                  <c:pt idx="803">
                    <c:v>8.50</c:v>
                  </c:pt>
                  <c:pt idx="804">
                    <c:v>1.87</c:v>
                  </c:pt>
                  <c:pt idx="805">
                    <c:v>6.56</c:v>
                  </c:pt>
                  <c:pt idx="806">
                    <c:v>1.85</c:v>
                  </c:pt>
                  <c:pt idx="807">
                    <c:v>1.118</c:v>
                  </c:pt>
                  <c:pt idx="808">
                    <c:v>6.347</c:v>
                  </c:pt>
                  <c:pt idx="809">
                    <c:v>3.96</c:v>
                  </c:pt>
                  <c:pt idx="810">
                    <c:v>1.20</c:v>
                  </c:pt>
                  <c:pt idx="811">
                    <c:v>0.94</c:v>
                  </c:pt>
                  <c:pt idx="812">
                    <c:v>5.08</c:v>
                  </c:pt>
                  <c:pt idx="813">
                    <c:v>7.653</c:v>
                  </c:pt>
                  <c:pt idx="814">
                    <c:v>0.70</c:v>
                  </c:pt>
                  <c:pt idx="815">
                    <c:v>2.69</c:v>
                  </c:pt>
                  <c:pt idx="816">
                    <c:v>4.69</c:v>
                  </c:pt>
                  <c:pt idx="817">
                    <c:v>4.90</c:v>
                  </c:pt>
                  <c:pt idx="818">
                    <c:v>4.60</c:v>
                  </c:pt>
                  <c:pt idx="819">
                    <c:v>5.10</c:v>
                  </c:pt>
                  <c:pt idx="820">
                    <c:v>1.96</c:v>
                  </c:pt>
                  <c:pt idx="821">
                    <c:v>7.15</c:v>
                  </c:pt>
                  <c:pt idx="822">
                    <c:v>1.62</c:v>
                  </c:pt>
                  <c:pt idx="824">
                    <c:v>95.32</c:v>
                  </c:pt>
                  <c:pt idx="826">
                    <c:v>2.00</c:v>
                  </c:pt>
                  <c:pt idx="827">
                    <c:v>7.97</c:v>
                  </c:pt>
                  <c:pt idx="828">
                    <c:v>4.05</c:v>
                  </c:pt>
                  <c:pt idx="829">
                    <c:v>6.00</c:v>
                  </c:pt>
                  <c:pt idx="830">
                    <c:v>12.00</c:v>
                  </c:pt>
                  <c:pt idx="831">
                    <c:v>32.02</c:v>
                  </c:pt>
                  <c:pt idx="833">
                    <c:v>12.240</c:v>
                  </c:pt>
                  <c:pt idx="834">
                    <c:v>2.620</c:v>
                  </c:pt>
                  <c:pt idx="835">
                    <c:v>8.86</c:v>
                  </c:pt>
                  <c:pt idx="836">
                    <c:v>23.72</c:v>
                  </c:pt>
                  <c:pt idx="838">
                    <c:v>2.26</c:v>
                  </c:pt>
                  <c:pt idx="839">
                    <c:v>0.00</c:v>
                  </c:pt>
                  <c:pt idx="840">
                    <c:v>1.125</c:v>
                  </c:pt>
                  <c:pt idx="841">
                    <c:v>0.63</c:v>
                  </c:pt>
                  <c:pt idx="842">
                    <c:v>7.73</c:v>
                  </c:pt>
                  <c:pt idx="843">
                    <c:v>3.78</c:v>
                  </c:pt>
                  <c:pt idx="844">
                    <c:v>1.32</c:v>
                  </c:pt>
                  <c:pt idx="845">
                    <c:v>1.35</c:v>
                  </c:pt>
                  <c:pt idx="846">
                    <c:v>2.19</c:v>
                  </c:pt>
                  <c:pt idx="847">
                    <c:v>2.01</c:v>
                  </c:pt>
                  <c:pt idx="848">
                    <c:v>0.73</c:v>
                  </c:pt>
                  <c:pt idx="849">
                    <c:v>1.45</c:v>
                  </c:pt>
                  <c:pt idx="850">
                    <c:v>4.67</c:v>
                  </c:pt>
                  <c:pt idx="851">
                    <c:v>12.46</c:v>
                  </c:pt>
                  <c:pt idx="852">
                    <c:v>4.44</c:v>
                  </c:pt>
                  <c:pt idx="853">
                    <c:v>8.40</c:v>
                  </c:pt>
                  <c:pt idx="854">
                    <c:v>7.57</c:v>
                  </c:pt>
                  <c:pt idx="855">
                    <c:v>12.60</c:v>
                  </c:pt>
                  <c:pt idx="856">
                    <c:v>74.701</c:v>
                  </c:pt>
                  <c:pt idx="858">
                    <c:v>12.25</c:v>
                  </c:pt>
                  <c:pt idx="859">
                    <c:v>8.32</c:v>
                  </c:pt>
                  <c:pt idx="860">
                    <c:v>3.33</c:v>
                  </c:pt>
                  <c:pt idx="861">
                    <c:v>2.83</c:v>
                  </c:pt>
                  <c:pt idx="862">
                    <c:v>3.53</c:v>
                  </c:pt>
                  <c:pt idx="863">
                    <c:v>4.65</c:v>
                  </c:pt>
                  <c:pt idx="864">
                    <c:v>1.38</c:v>
                  </c:pt>
                  <c:pt idx="865">
                    <c:v>36.288</c:v>
                  </c:pt>
                  <c:pt idx="867">
                    <c:v>8.90</c:v>
                  </c:pt>
                  <c:pt idx="868">
                    <c:v>8.23</c:v>
                  </c:pt>
                  <c:pt idx="869">
                    <c:v>5.65</c:v>
                  </c:pt>
                  <c:pt idx="870">
                    <c:v>8.48</c:v>
                  </c:pt>
                  <c:pt idx="871">
                    <c:v>5.05</c:v>
                  </c:pt>
                  <c:pt idx="872">
                    <c:v>4.20</c:v>
                  </c:pt>
                  <c:pt idx="873">
                    <c:v>3.90</c:v>
                  </c:pt>
                  <c:pt idx="874">
                    <c:v>3.69</c:v>
                  </c:pt>
                  <c:pt idx="875">
                    <c:v>48.09</c:v>
                  </c:pt>
                  <c:pt idx="877">
                    <c:v>6.615</c:v>
                  </c:pt>
                  <c:pt idx="878">
                    <c:v>1.87</c:v>
                  </c:pt>
                  <c:pt idx="879">
                    <c:v>3.40</c:v>
                  </c:pt>
                  <c:pt idx="880">
                    <c:v>1.60</c:v>
                  </c:pt>
                  <c:pt idx="881">
                    <c:v>1.19</c:v>
                  </c:pt>
                  <c:pt idx="882">
                    <c:v>6.76</c:v>
                  </c:pt>
                  <c:pt idx="883">
                    <c:v>6.55</c:v>
                  </c:pt>
                  <c:pt idx="884">
                    <c:v>5.84</c:v>
                  </c:pt>
                  <c:pt idx="885">
                    <c:v>5.35</c:v>
                  </c:pt>
                  <c:pt idx="886">
                    <c:v>2.11</c:v>
                  </c:pt>
                  <c:pt idx="887">
                    <c:v>7.60</c:v>
                  </c:pt>
                  <c:pt idx="888">
                    <c:v>10.12</c:v>
                  </c:pt>
                  <c:pt idx="889">
                    <c:v>58.99</c:v>
                  </c:pt>
                  <c:pt idx="890">
                    <c:v>369.12</c:v>
                  </c:pt>
                  <c:pt idx="893">
                    <c:v>5.75</c:v>
                  </c:pt>
                  <c:pt idx="894">
                    <c:v>2.66</c:v>
                  </c:pt>
                  <c:pt idx="895">
                    <c:v>1.55</c:v>
                  </c:pt>
                  <c:pt idx="896">
                    <c:v>2.46</c:v>
                  </c:pt>
                  <c:pt idx="897">
                    <c:v>1.167</c:v>
                  </c:pt>
                  <c:pt idx="898">
                    <c:v>1.72</c:v>
                  </c:pt>
                  <c:pt idx="899">
                    <c:v>1.28</c:v>
                  </c:pt>
                  <c:pt idx="900">
                    <c:v>4.04</c:v>
                  </c:pt>
                  <c:pt idx="901">
                    <c:v>4.25</c:v>
                  </c:pt>
                  <c:pt idx="902">
                    <c:v>2.655</c:v>
                  </c:pt>
                  <c:pt idx="903">
                    <c:v>2.512</c:v>
                  </c:pt>
                  <c:pt idx="904">
                    <c:v>3.458</c:v>
                  </c:pt>
                  <c:pt idx="905">
                    <c:v>3.13</c:v>
                  </c:pt>
                  <c:pt idx="906">
                    <c:v>2.42</c:v>
                  </c:pt>
                  <c:pt idx="907">
                    <c:v>3.60</c:v>
                  </c:pt>
                  <c:pt idx="908">
                    <c:v>1.04</c:v>
                  </c:pt>
                  <c:pt idx="909">
                    <c:v>1.95</c:v>
                  </c:pt>
                  <c:pt idx="910">
                    <c:v>0.70</c:v>
                  </c:pt>
                  <c:pt idx="911">
                    <c:v>0.774</c:v>
                  </c:pt>
                  <c:pt idx="912">
                    <c:v>3.03</c:v>
                  </c:pt>
                  <c:pt idx="913">
                    <c:v>1.344</c:v>
                  </c:pt>
                  <c:pt idx="914">
                    <c:v>1.635</c:v>
                  </c:pt>
                  <c:pt idx="915">
                    <c:v>4.500</c:v>
                  </c:pt>
                  <c:pt idx="916">
                    <c:v>4.20</c:v>
                  </c:pt>
                  <c:pt idx="917">
                    <c:v>1.29</c:v>
                  </c:pt>
                  <c:pt idx="918">
                    <c:v>3.190</c:v>
                  </c:pt>
                  <c:pt idx="919">
                    <c:v>2.03</c:v>
                  </c:pt>
                  <c:pt idx="920">
                    <c:v>0.50</c:v>
                  </c:pt>
                  <c:pt idx="921">
                    <c:v>68.83</c:v>
                  </c:pt>
                  <c:pt idx="923">
                    <c:v>2.41</c:v>
                  </c:pt>
                  <c:pt idx="924">
                    <c:v>9.33</c:v>
                  </c:pt>
                  <c:pt idx="925">
                    <c:v>4.15</c:v>
                  </c:pt>
                  <c:pt idx="926">
                    <c:v>1.55</c:v>
                  </c:pt>
                  <c:pt idx="927">
                    <c:v>4.13</c:v>
                  </c:pt>
                  <c:pt idx="928">
                    <c:v>2.13</c:v>
                  </c:pt>
                  <c:pt idx="929">
                    <c:v>1.53</c:v>
                  </c:pt>
                  <c:pt idx="930">
                    <c:v>1.35</c:v>
                  </c:pt>
                  <c:pt idx="931">
                    <c:v>0.80</c:v>
                  </c:pt>
                  <c:pt idx="932">
                    <c:v>6.50</c:v>
                  </c:pt>
                  <c:pt idx="933">
                    <c:v>0.75</c:v>
                  </c:pt>
                  <c:pt idx="934">
                    <c:v>5.98</c:v>
                  </c:pt>
                  <c:pt idx="935">
                    <c:v>40.600</c:v>
                  </c:pt>
                  <c:pt idx="937">
                    <c:v>2.43</c:v>
                  </c:pt>
                  <c:pt idx="938">
                    <c:v>1.82</c:v>
                  </c:pt>
                  <c:pt idx="939">
                    <c:v>1.85</c:v>
                  </c:pt>
                  <c:pt idx="940">
                    <c:v>1.88</c:v>
                  </c:pt>
                  <c:pt idx="941">
                    <c:v>2.70</c:v>
                  </c:pt>
                  <c:pt idx="942">
                    <c:v>3.80</c:v>
                  </c:pt>
                  <c:pt idx="943">
                    <c:v>6.20</c:v>
                  </c:pt>
                  <c:pt idx="944">
                    <c:v>2.70</c:v>
                  </c:pt>
                  <c:pt idx="945">
                    <c:v>2.28</c:v>
                  </c:pt>
                  <c:pt idx="946">
                    <c:v>2.10</c:v>
                  </c:pt>
                  <c:pt idx="947">
                    <c:v>27.75</c:v>
                  </c:pt>
                  <c:pt idx="949">
                    <c:v>1.64</c:v>
                  </c:pt>
                  <c:pt idx="950">
                    <c:v>4.32</c:v>
                  </c:pt>
                  <c:pt idx="951">
                    <c:v>1.06</c:v>
                  </c:pt>
                  <c:pt idx="952">
                    <c:v>0.98</c:v>
                  </c:pt>
                  <c:pt idx="953">
                    <c:v>3.49</c:v>
                  </c:pt>
                  <c:pt idx="954">
                    <c:v>6.06</c:v>
                  </c:pt>
                  <c:pt idx="955">
                    <c:v>5.14</c:v>
                  </c:pt>
                  <c:pt idx="956">
                    <c:v>2.10</c:v>
                  </c:pt>
                  <c:pt idx="957">
                    <c:v>0.55</c:v>
                  </c:pt>
                  <c:pt idx="958">
                    <c:v>0.87</c:v>
                  </c:pt>
                  <c:pt idx="959">
                    <c:v>0.97</c:v>
                  </c:pt>
                  <c:pt idx="960">
                    <c:v>5.44</c:v>
                  </c:pt>
                  <c:pt idx="961">
                    <c:v>1.54</c:v>
                  </c:pt>
                  <c:pt idx="962">
                    <c:v>6.00</c:v>
                  </c:pt>
                  <c:pt idx="963">
                    <c:v>6.60</c:v>
                  </c:pt>
                  <c:pt idx="964">
                    <c:v>46.74</c:v>
                  </c:pt>
                  <c:pt idx="965">
                    <c:v>183.919</c:v>
                  </c:pt>
                  <c:pt idx="968">
                    <c:v>12.24</c:v>
                  </c:pt>
                  <c:pt idx="969">
                    <c:v>16.86</c:v>
                  </c:pt>
                  <c:pt idx="970">
                    <c:v>5.040</c:v>
                  </c:pt>
                  <c:pt idx="971">
                    <c:v>5.43</c:v>
                  </c:pt>
                  <c:pt idx="972">
                    <c:v>9.47</c:v>
                  </c:pt>
                  <c:pt idx="973">
                    <c:v>5.54</c:v>
                  </c:pt>
                  <c:pt idx="974">
                    <c:v>3.81</c:v>
                  </c:pt>
                  <c:pt idx="975">
                    <c:v>7.04</c:v>
                  </c:pt>
                  <c:pt idx="976">
                    <c:v>3.71</c:v>
                  </c:pt>
                  <c:pt idx="977">
                    <c:v>2.55</c:v>
                  </c:pt>
                  <c:pt idx="978">
                    <c:v>2.40</c:v>
                  </c:pt>
                  <c:pt idx="979">
                    <c:v>4.00</c:v>
                  </c:pt>
                  <c:pt idx="980">
                    <c:v>5.67</c:v>
                  </c:pt>
                  <c:pt idx="981">
                    <c:v>0.93</c:v>
                  </c:pt>
                  <c:pt idx="982">
                    <c:v>1.50</c:v>
                  </c:pt>
                  <c:pt idx="983">
                    <c:v>1.30</c:v>
                  </c:pt>
                  <c:pt idx="984">
                    <c:v>5.62</c:v>
                  </c:pt>
                  <c:pt idx="985">
                    <c:v>5.87</c:v>
                  </c:pt>
                  <c:pt idx="986">
                    <c:v>98.97</c:v>
                  </c:pt>
                  <c:pt idx="988">
                    <c:v>17.35</c:v>
                  </c:pt>
                  <c:pt idx="989">
                    <c:v>6.12</c:v>
                  </c:pt>
                  <c:pt idx="990">
                    <c:v>16.77</c:v>
                  </c:pt>
                  <c:pt idx="991">
                    <c:v>4.50</c:v>
                  </c:pt>
                  <c:pt idx="992">
                    <c:v>3.34</c:v>
                  </c:pt>
                  <c:pt idx="993">
                    <c:v>3.31</c:v>
                  </c:pt>
                  <c:pt idx="994">
                    <c:v>51.39</c:v>
                  </c:pt>
                  <c:pt idx="995">
                    <c:v>150.362</c:v>
                  </c:pt>
                  <c:pt idx="996">
                    <c:v>1239.767</c:v>
                  </c:pt>
                  <c:pt idx="997">
                    <c:v>2269.647</c:v>
                  </c:pt>
                  <c:pt idx="999">
                    <c:v>49.41</c:v>
                  </c:pt>
                  <c:pt idx="1003">
                    <c:v>49.411</c:v>
                  </c:pt>
                </c:lvl>
                <c:lvl>
                  <c:pt idx="0">
                    <c:v>313/21-22</c:v>
                  </c:pt>
                  <c:pt idx="1">
                    <c:v>333/21-22</c:v>
                  </c:pt>
                  <c:pt idx="2">
                    <c:v>345/21-22</c:v>
                  </c:pt>
                  <c:pt idx="3">
                    <c:v>223/21-22</c:v>
                  </c:pt>
                  <c:pt idx="4">
                    <c:v>224/21-22</c:v>
                  </c:pt>
                  <c:pt idx="7">
                    <c:v>225/21-22</c:v>
                  </c:pt>
                  <c:pt idx="8">
                    <c:v>226/21-22</c:v>
                  </c:pt>
                  <c:pt idx="9">
                    <c:v>227/21-22</c:v>
                  </c:pt>
                  <c:pt idx="10">
                    <c:v>207/21-22</c:v>
                  </c:pt>
                  <c:pt idx="11">
                    <c:v>199/21-22</c:v>
                  </c:pt>
                  <c:pt idx="12">
                    <c:v>101/21-22</c:v>
                  </c:pt>
                  <c:pt idx="13">
                    <c:v>131/21-22</c:v>
                  </c:pt>
                  <c:pt idx="14">
                    <c:v>141/21-22</c:v>
                  </c:pt>
                  <c:pt idx="15">
                    <c:v>151/21-22</c:v>
                  </c:pt>
                  <c:pt idx="16">
                    <c:v>161/21-22</c:v>
                  </c:pt>
                  <c:pt idx="17">
                    <c:v>212/21-22</c:v>
                  </c:pt>
                  <c:pt idx="18">
                    <c:v>242/21-22</c:v>
                  </c:pt>
                  <c:pt idx="19">
                    <c:v>272/21-22</c:v>
                  </c:pt>
                  <c:pt idx="20">
                    <c:v>228/21-22</c:v>
                  </c:pt>
                  <c:pt idx="25">
                    <c:v>39</c:v>
                  </c:pt>
                  <c:pt idx="26">
                    <c:v>40</c:v>
                  </c:pt>
                  <c:pt idx="27">
                    <c:v>41</c:v>
                  </c:pt>
                  <c:pt idx="28">
                    <c:v>42</c:v>
                  </c:pt>
                  <c:pt idx="29">
                    <c:v>43</c:v>
                  </c:pt>
                  <c:pt idx="30">
                    <c:v>48</c:v>
                  </c:pt>
                  <c:pt idx="31">
                    <c:v>49</c:v>
                  </c:pt>
                  <c:pt idx="32">
                    <c:v>58</c:v>
                  </c:pt>
                  <c:pt idx="33">
                    <c:v>71</c:v>
                  </c:pt>
                  <c:pt idx="34">
                    <c:v>73</c:v>
                  </c:pt>
                  <c:pt idx="35">
                    <c:v>74</c:v>
                  </c:pt>
                  <c:pt idx="36">
                    <c:v>75</c:v>
                  </c:pt>
                  <c:pt idx="37">
                    <c:v>76</c:v>
                  </c:pt>
                  <c:pt idx="38">
                    <c:v>78</c:v>
                  </c:pt>
                  <c:pt idx="39">
                    <c:v>79</c:v>
                  </c:pt>
                  <c:pt idx="40">
                    <c:v>80</c:v>
                  </c:pt>
                  <c:pt idx="41">
                    <c:v>86</c:v>
                  </c:pt>
                  <c:pt idx="42">
                    <c:v>87</c:v>
                  </c:pt>
                  <c:pt idx="45">
                    <c:v>89</c:v>
                  </c:pt>
                  <c:pt idx="46">
                    <c:v>109</c:v>
                  </c:pt>
                  <c:pt idx="47">
                    <c:v>116</c:v>
                  </c:pt>
                  <c:pt idx="48">
                    <c:v>117</c:v>
                  </c:pt>
                  <c:pt idx="49">
                    <c:v>118</c:v>
                  </c:pt>
                  <c:pt idx="50">
                    <c:v>119</c:v>
                  </c:pt>
                  <c:pt idx="51">
                    <c:v>120</c:v>
                  </c:pt>
                  <c:pt idx="52">
                    <c:v>121</c:v>
                  </c:pt>
                  <c:pt idx="53">
                    <c:v>124</c:v>
                  </c:pt>
                  <c:pt idx="54">
                    <c:v>125</c:v>
                  </c:pt>
                  <c:pt idx="55">
                    <c:v>126</c:v>
                  </c:pt>
                  <c:pt idx="56">
                    <c:v>122</c:v>
                  </c:pt>
                  <c:pt idx="57">
                    <c:v>139</c:v>
                  </c:pt>
                  <c:pt idx="58">
                    <c:v>158</c:v>
                  </c:pt>
                  <c:pt idx="61">
                    <c:v>159</c:v>
                  </c:pt>
                  <c:pt idx="62">
                    <c:v>169</c:v>
                  </c:pt>
                  <c:pt idx="63">
                    <c:v>160</c:v>
                  </c:pt>
                  <c:pt idx="64">
                    <c:v>170</c:v>
                  </c:pt>
                  <c:pt idx="65">
                    <c:v>172</c:v>
                  </c:pt>
                  <c:pt idx="66">
                    <c:v>173</c:v>
                  </c:pt>
                  <c:pt idx="67">
                    <c:v>174</c:v>
                  </c:pt>
                  <c:pt idx="68">
                    <c:v>175</c:v>
                  </c:pt>
                  <c:pt idx="69">
                    <c:v>176</c:v>
                  </c:pt>
                  <c:pt idx="70">
                    <c:v>177</c:v>
                  </c:pt>
                  <c:pt idx="71">
                    <c:v>178</c:v>
                  </c:pt>
                  <c:pt idx="72">
                    <c:v>179</c:v>
                  </c:pt>
                  <c:pt idx="73">
                    <c:v>182</c:v>
                  </c:pt>
                  <c:pt idx="74">
                    <c:v>183</c:v>
                  </c:pt>
                  <c:pt idx="75">
                    <c:v>184</c:v>
                  </c:pt>
                  <c:pt idx="76">
                    <c:v>185</c:v>
                  </c:pt>
                  <c:pt idx="77">
                    <c:v>186</c:v>
                  </c:pt>
                  <c:pt idx="78">
                    <c:v>187</c:v>
                  </c:pt>
                  <c:pt idx="79">
                    <c:v>188</c:v>
                  </c:pt>
                  <c:pt idx="80">
                    <c:v>189</c:v>
                  </c:pt>
                  <c:pt idx="83">
                    <c:v>191</c:v>
                  </c:pt>
                  <c:pt idx="84">
                    <c:v>192</c:v>
                  </c:pt>
                  <c:pt idx="85">
                    <c:v>193</c:v>
                  </c:pt>
                  <c:pt idx="86">
                    <c:v>194</c:v>
                  </c:pt>
                  <c:pt idx="87">
                    <c:v>195</c:v>
                  </c:pt>
                  <c:pt idx="88">
                    <c:v>196</c:v>
                  </c:pt>
                  <c:pt idx="90">
                    <c:v>197</c:v>
                  </c:pt>
                  <c:pt idx="91">
                    <c:v>198</c:v>
                  </c:pt>
                  <c:pt idx="92">
                    <c:v>201</c:v>
                  </c:pt>
                  <c:pt idx="93">
                    <c:v>202</c:v>
                  </c:pt>
                  <c:pt idx="96">
                    <c:v>1</c:v>
                  </c:pt>
                  <c:pt idx="97">
                    <c:v>2</c:v>
                  </c:pt>
                  <c:pt idx="98">
                    <c:v>3</c:v>
                  </c:pt>
                  <c:pt idx="99">
                    <c:v>4</c:v>
                  </c:pt>
                  <c:pt idx="100">
                    <c:v>5</c:v>
                  </c:pt>
                  <c:pt idx="101">
                    <c:v>6</c:v>
                  </c:pt>
                  <c:pt idx="102">
                    <c:v>7</c:v>
                  </c:pt>
                  <c:pt idx="107">
                    <c:v>203</c:v>
                  </c:pt>
                  <c:pt idx="108">
                    <c:v>204</c:v>
                  </c:pt>
                  <c:pt idx="109">
                    <c:v>205</c:v>
                  </c:pt>
                  <c:pt idx="110">
                    <c:v>206.00</c:v>
                  </c:pt>
                  <c:pt idx="111">
                    <c:v>208</c:v>
                  </c:pt>
                  <c:pt idx="112">
                    <c:v>209</c:v>
                  </c:pt>
                  <c:pt idx="113">
                    <c:v>211</c:v>
                  </c:pt>
                  <c:pt idx="114">
                    <c:v>213</c:v>
                  </c:pt>
                  <c:pt idx="115">
                    <c:v>210</c:v>
                  </c:pt>
                  <c:pt idx="118">
                    <c:v>214</c:v>
                  </c:pt>
                  <c:pt idx="119">
                    <c:v>215</c:v>
                  </c:pt>
                  <c:pt idx="120">
                    <c:v>216</c:v>
                  </c:pt>
                  <c:pt idx="121">
                    <c:v>217</c:v>
                  </c:pt>
                  <c:pt idx="122">
                    <c:v>218</c:v>
                  </c:pt>
                  <c:pt idx="126">
                    <c:v>219</c:v>
                  </c:pt>
                  <c:pt idx="127">
                    <c:v>220</c:v>
                  </c:pt>
                  <c:pt idx="128">
                    <c:v>221</c:v>
                  </c:pt>
                  <c:pt idx="129">
                    <c:v>230</c:v>
                  </c:pt>
                  <c:pt idx="130">
                    <c:v>231</c:v>
                  </c:pt>
                  <c:pt idx="131">
                    <c:v>229</c:v>
                  </c:pt>
                  <c:pt idx="134">
                    <c:v>232</c:v>
                  </c:pt>
                  <c:pt idx="135">
                    <c:v>233</c:v>
                  </c:pt>
                  <c:pt idx="136">
                    <c:v>234</c:v>
                  </c:pt>
                  <c:pt idx="137">
                    <c:v>236</c:v>
                  </c:pt>
                  <c:pt idx="138">
                    <c:v>237</c:v>
                  </c:pt>
                  <c:pt idx="139">
                    <c:v>238</c:v>
                  </c:pt>
                  <c:pt idx="140">
                    <c:v>239</c:v>
                  </c:pt>
                  <c:pt idx="141">
                    <c:v>240</c:v>
                  </c:pt>
                  <c:pt idx="142">
                    <c:v>241</c:v>
                  </c:pt>
                  <c:pt idx="143">
                    <c:v>267</c:v>
                  </c:pt>
                  <c:pt idx="144">
                    <c:v>268</c:v>
                  </c:pt>
                  <c:pt idx="145">
                    <c:v>269</c:v>
                  </c:pt>
                  <c:pt idx="146">
                    <c:v>270</c:v>
                  </c:pt>
                  <c:pt idx="147">
                    <c:v>235</c:v>
                  </c:pt>
                  <c:pt idx="150">
                    <c:v>8</c:v>
                  </c:pt>
                  <c:pt idx="151">
                    <c:v>10</c:v>
                  </c:pt>
                  <c:pt idx="152">
                    <c:v>11</c:v>
                  </c:pt>
                  <c:pt idx="153">
                    <c:v>12</c:v>
                  </c:pt>
                  <c:pt idx="154">
                    <c:v>13</c:v>
                  </c:pt>
                  <c:pt idx="155">
                    <c:v>14</c:v>
                  </c:pt>
                  <c:pt idx="156">
                    <c:v>15</c:v>
                  </c:pt>
                  <c:pt idx="157">
                    <c:v>16</c:v>
                  </c:pt>
                  <c:pt idx="158">
                    <c:v>17</c:v>
                  </c:pt>
                  <c:pt idx="159">
                    <c:v>19</c:v>
                  </c:pt>
                  <c:pt idx="160">
                    <c:v>20</c:v>
                  </c:pt>
                  <c:pt idx="161">
                    <c:v>21</c:v>
                  </c:pt>
                  <c:pt idx="162">
                    <c:v>23</c:v>
                  </c:pt>
                  <c:pt idx="163">
                    <c:v>24</c:v>
                  </c:pt>
                  <c:pt idx="164">
                    <c:v>25</c:v>
                  </c:pt>
                  <c:pt idx="165">
                    <c:v>26</c:v>
                  </c:pt>
                  <c:pt idx="166">
                    <c:v>271</c:v>
                  </c:pt>
                  <c:pt idx="167">
                    <c:v>28</c:v>
                  </c:pt>
                  <c:pt idx="173">
                    <c:v>29</c:v>
                  </c:pt>
                  <c:pt idx="174">
                    <c:v>31</c:v>
                  </c:pt>
                  <c:pt idx="175">
                    <c:v>32</c:v>
                  </c:pt>
                  <c:pt idx="176">
                    <c:v>34</c:v>
                  </c:pt>
                  <c:pt idx="177">
                    <c:v>35</c:v>
                  </c:pt>
                  <c:pt idx="178">
                    <c:v>37</c:v>
                  </c:pt>
                  <c:pt idx="179">
                    <c:v>38</c:v>
                  </c:pt>
                  <c:pt idx="180">
                    <c:v>46</c:v>
                  </c:pt>
                  <c:pt idx="181">
                    <c:v>47</c:v>
                  </c:pt>
                  <c:pt idx="182">
                    <c:v>298</c:v>
                  </c:pt>
                  <c:pt idx="183">
                    <c:v>51</c:v>
                  </c:pt>
                  <c:pt idx="184">
                    <c:v>52</c:v>
                  </c:pt>
                  <c:pt idx="185">
                    <c:v>53</c:v>
                  </c:pt>
                  <c:pt idx="186">
                    <c:v>56</c:v>
                  </c:pt>
                  <c:pt idx="187">
                    <c:v>57</c:v>
                  </c:pt>
                  <c:pt idx="188">
                    <c:v>59</c:v>
                  </c:pt>
                  <c:pt idx="189">
                    <c:v>60</c:v>
                  </c:pt>
                  <c:pt idx="190">
                    <c:v>61</c:v>
                  </c:pt>
                  <c:pt idx="191">
                    <c:v>62</c:v>
                  </c:pt>
                  <c:pt idx="194">
                    <c:v>64</c:v>
                  </c:pt>
                  <c:pt idx="195">
                    <c:v>65</c:v>
                  </c:pt>
                  <c:pt idx="196">
                    <c:v>67</c:v>
                  </c:pt>
                  <c:pt idx="197">
                    <c:v>68</c:v>
                  </c:pt>
                  <c:pt idx="198">
                    <c:v>69</c:v>
                  </c:pt>
                  <c:pt idx="199">
                    <c:v>70</c:v>
                  </c:pt>
                  <c:pt idx="200">
                    <c:v>81</c:v>
                  </c:pt>
                  <c:pt idx="201">
                    <c:v>82</c:v>
                  </c:pt>
                  <c:pt idx="202">
                    <c:v>83</c:v>
                  </c:pt>
                  <c:pt idx="203">
                    <c:v>84</c:v>
                  </c:pt>
                  <c:pt idx="204">
                    <c:v>85</c:v>
                  </c:pt>
                  <c:pt idx="205">
                    <c:v>102</c:v>
                  </c:pt>
                  <c:pt idx="206">
                    <c:v>103</c:v>
                  </c:pt>
                  <c:pt idx="207">
                    <c:v>104</c:v>
                  </c:pt>
                  <c:pt idx="208">
                    <c:v>105</c:v>
                  </c:pt>
                  <c:pt idx="209">
                    <c:v>106</c:v>
                  </c:pt>
                  <c:pt idx="212">
                    <c:v>107</c:v>
                  </c:pt>
                  <c:pt idx="213">
                    <c:v>110</c:v>
                  </c:pt>
                  <c:pt idx="214">
                    <c:v>112</c:v>
                  </c:pt>
                  <c:pt idx="215">
                    <c:v>113</c:v>
                  </c:pt>
                  <c:pt idx="216">
                    <c:v>114</c:v>
                  </c:pt>
                  <c:pt idx="217">
                    <c:v>115</c:v>
                  </c:pt>
                  <c:pt idx="218">
                    <c:v>127</c:v>
                  </c:pt>
                  <c:pt idx="219">
                    <c:v>128</c:v>
                  </c:pt>
                  <c:pt idx="220">
                    <c:v>129</c:v>
                  </c:pt>
                  <c:pt idx="223">
                    <c:v>130</c:v>
                  </c:pt>
                  <c:pt idx="224">
                    <c:v>132</c:v>
                  </c:pt>
                  <c:pt idx="225">
                    <c:v>133</c:v>
                  </c:pt>
                  <c:pt idx="226">
                    <c:v>134</c:v>
                  </c:pt>
                  <c:pt idx="227">
                    <c:v>136</c:v>
                  </c:pt>
                  <c:pt idx="228">
                    <c:v>137</c:v>
                  </c:pt>
                  <c:pt idx="229">
                    <c:v>138</c:v>
                  </c:pt>
                  <c:pt idx="232">
                    <c:v>335</c:v>
                  </c:pt>
                  <c:pt idx="233">
                    <c:v>336</c:v>
                  </c:pt>
                  <c:pt idx="234">
                    <c:v>337</c:v>
                  </c:pt>
                  <c:pt idx="235">
                    <c:v>338</c:v>
                  </c:pt>
                  <c:pt idx="236">
                    <c:v>339</c:v>
                  </c:pt>
                  <c:pt idx="237">
                    <c:v>340</c:v>
                  </c:pt>
                  <c:pt idx="238">
                    <c:v>341</c:v>
                  </c:pt>
                  <c:pt idx="239">
                    <c:v>342</c:v>
                  </c:pt>
                  <c:pt idx="240">
                    <c:v>343</c:v>
                  </c:pt>
                  <c:pt idx="241">
                    <c:v>344</c:v>
                  </c:pt>
                  <c:pt idx="242">
                    <c:v>346</c:v>
                  </c:pt>
                  <c:pt idx="243">
                    <c:v>347</c:v>
                  </c:pt>
                  <c:pt idx="244">
                    <c:v>348</c:v>
                  </c:pt>
                  <c:pt idx="245">
                    <c:v>349</c:v>
                  </c:pt>
                  <c:pt idx="247">
                    <c:v>299</c:v>
                  </c:pt>
                  <c:pt idx="252">
                    <c:v>140</c:v>
                  </c:pt>
                  <c:pt idx="253">
                    <c:v>142</c:v>
                  </c:pt>
                  <c:pt idx="254">
                    <c:v>144</c:v>
                  </c:pt>
                  <c:pt idx="255">
                    <c:v>145</c:v>
                  </c:pt>
                  <c:pt idx="256">
                    <c:v>146</c:v>
                  </c:pt>
                  <c:pt idx="257">
                    <c:v>147</c:v>
                  </c:pt>
                  <c:pt idx="258">
                    <c:v>148</c:v>
                  </c:pt>
                  <c:pt idx="259">
                    <c:v>149</c:v>
                  </c:pt>
                  <c:pt idx="260">
                    <c:v>152</c:v>
                  </c:pt>
                  <c:pt idx="261">
                    <c:v>153</c:v>
                  </c:pt>
                  <c:pt idx="262">
                    <c:v>154</c:v>
                  </c:pt>
                  <c:pt idx="263">
                    <c:v>155</c:v>
                  </c:pt>
                  <c:pt idx="264">
                    <c:v>156</c:v>
                  </c:pt>
                  <c:pt idx="265">
                    <c:v>157</c:v>
                  </c:pt>
                  <c:pt idx="268">
                    <c:v>243</c:v>
                  </c:pt>
                  <c:pt idx="269">
                    <c:v>244</c:v>
                  </c:pt>
                  <c:pt idx="270">
                    <c:v>245</c:v>
                  </c:pt>
                  <c:pt idx="271">
                    <c:v>246</c:v>
                  </c:pt>
                  <c:pt idx="272">
                    <c:v>453</c:v>
                  </c:pt>
                  <c:pt idx="273">
                    <c:v>248</c:v>
                  </c:pt>
                  <c:pt idx="274">
                    <c:v>249</c:v>
                  </c:pt>
                  <c:pt idx="275">
                    <c:v>251</c:v>
                  </c:pt>
                  <c:pt idx="276">
                    <c:v>252</c:v>
                  </c:pt>
                  <c:pt idx="277">
                    <c:v>253</c:v>
                  </c:pt>
                  <c:pt idx="278">
                    <c:v>254</c:v>
                  </c:pt>
                  <c:pt idx="279">
                    <c:v>255</c:v>
                  </c:pt>
                  <c:pt idx="280">
                    <c:v>256</c:v>
                  </c:pt>
                  <c:pt idx="281">
                    <c:v>257</c:v>
                  </c:pt>
                  <c:pt idx="282">
                    <c:v>258</c:v>
                  </c:pt>
                  <c:pt idx="283">
                    <c:v>259</c:v>
                  </c:pt>
                  <c:pt idx="284">
                    <c:v>260</c:v>
                  </c:pt>
                  <c:pt idx="285">
                    <c:v>261</c:v>
                  </c:pt>
                  <c:pt idx="286">
                    <c:v>262</c:v>
                  </c:pt>
                  <c:pt idx="287">
                    <c:v>263</c:v>
                  </c:pt>
                  <c:pt idx="288">
                    <c:v>264</c:v>
                  </c:pt>
                  <c:pt idx="289">
                    <c:v>454</c:v>
                  </c:pt>
                  <c:pt idx="290">
                    <c:v>266</c:v>
                  </c:pt>
                  <c:pt idx="295">
                    <c:v>273</c:v>
                  </c:pt>
                  <c:pt idx="296">
                    <c:v>274</c:v>
                  </c:pt>
                  <c:pt idx="297">
                    <c:v>275</c:v>
                  </c:pt>
                  <c:pt idx="298">
                    <c:v>276</c:v>
                  </c:pt>
                  <c:pt idx="299">
                    <c:v>277</c:v>
                  </c:pt>
                  <c:pt idx="300">
                    <c:v>278</c:v>
                  </c:pt>
                  <c:pt idx="301">
                    <c:v>279</c:v>
                  </c:pt>
                  <c:pt idx="302">
                    <c:v>280</c:v>
                  </c:pt>
                  <c:pt idx="303">
                    <c:v>281</c:v>
                  </c:pt>
                  <c:pt idx="304">
                    <c:v>282</c:v>
                  </c:pt>
                  <c:pt idx="305">
                    <c:v>282</c:v>
                  </c:pt>
                  <c:pt idx="306">
                    <c:v>283</c:v>
                  </c:pt>
                  <c:pt idx="307">
                    <c:v>284</c:v>
                  </c:pt>
                  <c:pt idx="308">
                    <c:v>286</c:v>
                  </c:pt>
                  <c:pt idx="309">
                    <c:v>287</c:v>
                  </c:pt>
                  <c:pt idx="310">
                    <c:v>288</c:v>
                  </c:pt>
                  <c:pt idx="311">
                    <c:v>288</c:v>
                  </c:pt>
                  <c:pt idx="312">
                    <c:v>289</c:v>
                  </c:pt>
                  <c:pt idx="313">
                    <c:v>289</c:v>
                  </c:pt>
                  <c:pt idx="314">
                    <c:v>290</c:v>
                  </c:pt>
                  <c:pt idx="315">
                    <c:v>291</c:v>
                  </c:pt>
                  <c:pt idx="316">
                    <c:v>292</c:v>
                  </c:pt>
                  <c:pt idx="317">
                    <c:v>293</c:v>
                  </c:pt>
                  <c:pt idx="318">
                    <c:v>294</c:v>
                  </c:pt>
                  <c:pt idx="319">
                    <c:v>295</c:v>
                  </c:pt>
                  <c:pt idx="322">
                    <c:v>327</c:v>
                  </c:pt>
                  <c:pt idx="323">
                    <c:v>328</c:v>
                  </c:pt>
                  <c:pt idx="324">
                    <c:v>329</c:v>
                  </c:pt>
                  <c:pt idx="325">
                    <c:v>330</c:v>
                  </c:pt>
                  <c:pt idx="326">
                    <c:v>331</c:v>
                  </c:pt>
                  <c:pt idx="329">
                    <c:v>332</c:v>
                  </c:pt>
                  <c:pt idx="331">
                    <c:v>334</c:v>
                  </c:pt>
                  <c:pt idx="334">
                    <c:v>350</c:v>
                  </c:pt>
                  <c:pt idx="335">
                    <c:v>351</c:v>
                  </c:pt>
                  <c:pt idx="336">
                    <c:v>352</c:v>
                  </c:pt>
                  <c:pt idx="337">
                    <c:v>353</c:v>
                  </c:pt>
                  <c:pt idx="338">
                    <c:v>354</c:v>
                  </c:pt>
                  <c:pt idx="339">
                    <c:v>355</c:v>
                  </c:pt>
                  <c:pt idx="340">
                    <c:v>356</c:v>
                  </c:pt>
                  <c:pt idx="341">
                    <c:v>357</c:v>
                  </c:pt>
                  <c:pt idx="342">
                    <c:v>358</c:v>
                  </c:pt>
                  <c:pt idx="343">
                    <c:v>359</c:v>
                  </c:pt>
                  <c:pt idx="344">
                    <c:v>360</c:v>
                  </c:pt>
                  <c:pt idx="345">
                    <c:v>361</c:v>
                  </c:pt>
                  <c:pt idx="346">
                    <c:v>362</c:v>
                  </c:pt>
                  <c:pt idx="347">
                    <c:v>363</c:v>
                  </c:pt>
                  <c:pt idx="348">
                    <c:v>364</c:v>
                  </c:pt>
                  <c:pt idx="349">
                    <c:v>365</c:v>
                  </c:pt>
                  <c:pt idx="350">
                    <c:v>366</c:v>
                  </c:pt>
                  <c:pt idx="351">
                    <c:v>367</c:v>
                  </c:pt>
                  <c:pt idx="354">
                    <c:v>162</c:v>
                  </c:pt>
                  <c:pt idx="355">
                    <c:v>163</c:v>
                  </c:pt>
                  <c:pt idx="356">
                    <c:v>164</c:v>
                  </c:pt>
                  <c:pt idx="357">
                    <c:v>165</c:v>
                  </c:pt>
                  <c:pt idx="358">
                    <c:v>166</c:v>
                  </c:pt>
                  <c:pt idx="359">
                    <c:v>167</c:v>
                  </c:pt>
                  <c:pt idx="360">
                    <c:v>168</c:v>
                  </c:pt>
                  <c:pt idx="363">
                    <c:v>368</c:v>
                  </c:pt>
                  <c:pt idx="364">
                    <c:v>369</c:v>
                  </c:pt>
                  <c:pt idx="365">
                    <c:v>370</c:v>
                  </c:pt>
                  <c:pt idx="366">
                    <c:v>371</c:v>
                  </c:pt>
                  <c:pt idx="367">
                    <c:v>372</c:v>
                  </c:pt>
                  <c:pt idx="368">
                    <c:v>373</c:v>
                  </c:pt>
                  <c:pt idx="369">
                    <c:v>374</c:v>
                  </c:pt>
                  <c:pt idx="370">
                    <c:v>375</c:v>
                  </c:pt>
                  <c:pt idx="373">
                    <c:v>376</c:v>
                  </c:pt>
                  <c:pt idx="374">
                    <c:v>377</c:v>
                  </c:pt>
                  <c:pt idx="375">
                    <c:v>378</c:v>
                  </c:pt>
                  <c:pt idx="376">
                    <c:v>379</c:v>
                  </c:pt>
                  <c:pt idx="377">
                    <c:v>380</c:v>
                  </c:pt>
                  <c:pt idx="378">
                    <c:v>381</c:v>
                  </c:pt>
                  <c:pt idx="379">
                    <c:v>382</c:v>
                  </c:pt>
                  <c:pt idx="380">
                    <c:v>383</c:v>
                  </c:pt>
                  <c:pt idx="381">
                    <c:v>384</c:v>
                  </c:pt>
                  <c:pt idx="382">
                    <c:v>385</c:v>
                  </c:pt>
                  <c:pt idx="383">
                    <c:v>386</c:v>
                  </c:pt>
                  <c:pt idx="384">
                    <c:v>387</c:v>
                  </c:pt>
                  <c:pt idx="389">
                    <c:v>398</c:v>
                  </c:pt>
                  <c:pt idx="390">
                    <c:v>399</c:v>
                  </c:pt>
                  <c:pt idx="391">
                    <c:v>400</c:v>
                  </c:pt>
                  <c:pt idx="392">
                    <c:v>401</c:v>
                  </c:pt>
                  <c:pt idx="393">
                    <c:v>402</c:v>
                  </c:pt>
                  <c:pt idx="394">
                    <c:v>403</c:v>
                  </c:pt>
                  <c:pt idx="395">
                    <c:v>404</c:v>
                  </c:pt>
                  <c:pt idx="396">
                    <c:v>405</c:v>
                  </c:pt>
                  <c:pt idx="397">
                    <c:v>406</c:v>
                  </c:pt>
                  <c:pt idx="398">
                    <c:v>410</c:v>
                  </c:pt>
                  <c:pt idx="399">
                    <c:v>411</c:v>
                  </c:pt>
                  <c:pt idx="400">
                    <c:v>412</c:v>
                  </c:pt>
                  <c:pt idx="401">
                    <c:v>413</c:v>
                  </c:pt>
                  <c:pt idx="402">
                    <c:v>414</c:v>
                  </c:pt>
                  <c:pt idx="403">
                    <c:v>415</c:v>
                  </c:pt>
                  <c:pt idx="404">
                    <c:v>416</c:v>
                  </c:pt>
                  <c:pt idx="405">
                    <c:v>417</c:v>
                  </c:pt>
                  <c:pt idx="406">
                    <c:v>418</c:v>
                  </c:pt>
                  <c:pt idx="407">
                    <c:v>419</c:v>
                  </c:pt>
                  <c:pt idx="408">
                    <c:v>420</c:v>
                  </c:pt>
                  <c:pt idx="409">
                    <c:v>421</c:v>
                  </c:pt>
                  <c:pt idx="410">
                    <c:v>426</c:v>
                  </c:pt>
                  <c:pt idx="411">
                    <c:v>427</c:v>
                  </c:pt>
                  <c:pt idx="412">
                    <c:v>428</c:v>
                  </c:pt>
                  <c:pt idx="413">
                    <c:v>407</c:v>
                  </c:pt>
                  <c:pt idx="414">
                    <c:v>408</c:v>
                  </c:pt>
                  <c:pt idx="415">
                    <c:v>409</c:v>
                  </c:pt>
                  <c:pt idx="419">
                    <c:v>426</c:v>
                  </c:pt>
                  <c:pt idx="420">
                    <c:v>427</c:v>
                  </c:pt>
                  <c:pt idx="421">
                    <c:v>428</c:v>
                  </c:pt>
                  <c:pt idx="422">
                    <c:v>429</c:v>
                  </c:pt>
                  <c:pt idx="423">
                    <c:v>430</c:v>
                  </c:pt>
                  <c:pt idx="424">
                    <c:v>431</c:v>
                  </c:pt>
                  <c:pt idx="425">
                    <c:v>432</c:v>
                  </c:pt>
                  <c:pt idx="426">
                    <c:v>433</c:v>
                  </c:pt>
                  <c:pt idx="427">
                    <c:v>434</c:v>
                  </c:pt>
                  <c:pt idx="428">
                    <c:v>435</c:v>
                  </c:pt>
                  <c:pt idx="429">
                    <c:v>422</c:v>
                  </c:pt>
                  <c:pt idx="430">
                    <c:v>451</c:v>
                  </c:pt>
                  <c:pt idx="433">
                    <c:v>388</c:v>
                  </c:pt>
                  <c:pt idx="434">
                    <c:v>389</c:v>
                  </c:pt>
                  <c:pt idx="435">
                    <c:v>390</c:v>
                  </c:pt>
                  <c:pt idx="436">
                    <c:v>391</c:v>
                  </c:pt>
                  <c:pt idx="437">
                    <c:v>392</c:v>
                  </c:pt>
                  <c:pt idx="438">
                    <c:v>393</c:v>
                  </c:pt>
                  <c:pt idx="439">
                    <c:v>394</c:v>
                  </c:pt>
                  <c:pt idx="440">
                    <c:v>395</c:v>
                  </c:pt>
                  <c:pt idx="441">
                    <c:v>396</c:v>
                  </c:pt>
                  <c:pt idx="442">
                    <c:v>397</c:v>
                  </c:pt>
                  <c:pt idx="445">
                    <c:v>440</c:v>
                  </c:pt>
                  <c:pt idx="446">
                    <c:v>436</c:v>
                  </c:pt>
                  <c:pt idx="447">
                    <c:v>437</c:v>
                  </c:pt>
                  <c:pt idx="448">
                    <c:v>438 &amp;439</c:v>
                  </c:pt>
                  <c:pt idx="449">
                    <c:v>440</c:v>
                  </c:pt>
                  <c:pt idx="450">
                    <c:v>441</c:v>
                  </c:pt>
                  <c:pt idx="451">
                    <c:v>442</c:v>
                  </c:pt>
                  <c:pt idx="452">
                    <c:v>443</c:v>
                  </c:pt>
                  <c:pt idx="453">
                    <c:v>444</c:v>
                  </c:pt>
                  <c:pt idx="454">
                    <c:v>445</c:v>
                  </c:pt>
                  <c:pt idx="455">
                    <c:v>446</c:v>
                  </c:pt>
                  <c:pt idx="456">
                    <c:v>447</c:v>
                  </c:pt>
                  <c:pt idx="457">
                    <c:v>448</c:v>
                  </c:pt>
                  <c:pt idx="458">
                    <c:v>449</c:v>
                  </c:pt>
                  <c:pt idx="459">
                    <c:v>450</c:v>
                  </c:pt>
                  <c:pt idx="464">
                    <c:v>301</c:v>
                  </c:pt>
                  <c:pt idx="465">
                    <c:v>302</c:v>
                  </c:pt>
                  <c:pt idx="466">
                    <c:v>303</c:v>
                  </c:pt>
                  <c:pt idx="467">
                    <c:v>304</c:v>
                  </c:pt>
                  <c:pt idx="468">
                    <c:v>305</c:v>
                  </c:pt>
                  <c:pt idx="469">
                    <c:v>306</c:v>
                  </c:pt>
                  <c:pt idx="470">
                    <c:v>307</c:v>
                  </c:pt>
                  <c:pt idx="471">
                    <c:v>308</c:v>
                  </c:pt>
                  <c:pt idx="472">
                    <c:v>309</c:v>
                  </c:pt>
                  <c:pt idx="473">
                    <c:v>310</c:v>
                  </c:pt>
                  <c:pt idx="474">
                    <c:v>311</c:v>
                  </c:pt>
                  <c:pt idx="475">
                    <c:v>315</c:v>
                  </c:pt>
                  <c:pt idx="476">
                    <c:v>316</c:v>
                  </c:pt>
                  <c:pt idx="477">
                    <c:v>317</c:v>
                  </c:pt>
                  <c:pt idx="478">
                    <c:v>318</c:v>
                  </c:pt>
                  <c:pt idx="479">
                    <c:v>319</c:v>
                  </c:pt>
                  <c:pt idx="480">
                    <c:v>312</c:v>
                  </c:pt>
                  <c:pt idx="481">
                    <c:v>314</c:v>
                  </c:pt>
                  <c:pt idx="484">
                    <c:v>321</c:v>
                  </c:pt>
                  <c:pt idx="485">
                    <c:v>322</c:v>
                  </c:pt>
                  <c:pt idx="486">
                    <c:v>323</c:v>
                  </c:pt>
                  <c:pt idx="487">
                    <c:v>324</c:v>
                  </c:pt>
                  <c:pt idx="488">
                    <c:v>325</c:v>
                  </c:pt>
                  <c:pt idx="489">
                    <c:v>326</c:v>
                  </c:pt>
                  <c:pt idx="498">
                    <c:v>498.04</c:v>
                  </c:pt>
                  <c:pt idx="500">
                    <c:v>715</c:v>
                  </c:pt>
                  <c:pt idx="501">
                    <c:v>353059.73</c:v>
                  </c:pt>
                  <c:pt idx="504">
                    <c:v>2.150</c:v>
                  </c:pt>
                  <c:pt idx="505">
                    <c:v>2.900</c:v>
                  </c:pt>
                  <c:pt idx="506">
                    <c:v>10.210</c:v>
                  </c:pt>
                  <c:pt idx="507">
                    <c:v>12.040</c:v>
                  </c:pt>
                  <c:pt idx="508">
                    <c:v>4.570</c:v>
                  </c:pt>
                  <c:pt idx="509">
                    <c:v>50.39</c:v>
                  </c:pt>
                  <c:pt idx="511">
                    <c:v>7.410</c:v>
                  </c:pt>
                  <c:pt idx="512">
                    <c:v>2.000</c:v>
                  </c:pt>
                  <c:pt idx="513">
                    <c:v>1.820</c:v>
                  </c:pt>
                  <c:pt idx="514">
                    <c:v>5.220</c:v>
                  </c:pt>
                  <c:pt idx="515">
                    <c:v>5.900</c:v>
                  </c:pt>
                  <c:pt idx="516">
                    <c:v>9.780</c:v>
                  </c:pt>
                  <c:pt idx="517">
                    <c:v>1.470</c:v>
                  </c:pt>
                  <c:pt idx="518">
                    <c:v>1.016</c:v>
                  </c:pt>
                  <c:pt idx="519">
                    <c:v>2.900</c:v>
                  </c:pt>
                  <c:pt idx="520">
                    <c:v>1.520</c:v>
                  </c:pt>
                  <c:pt idx="521">
                    <c:v>3.600</c:v>
                  </c:pt>
                  <c:pt idx="522">
                    <c:v>1.450</c:v>
                  </c:pt>
                  <c:pt idx="523">
                    <c:v>0.000</c:v>
                  </c:pt>
                  <c:pt idx="524">
                    <c:v>1.110</c:v>
                  </c:pt>
                  <c:pt idx="525">
                    <c:v>45.20</c:v>
                  </c:pt>
                  <c:pt idx="526">
                    <c:v>172.00</c:v>
                  </c:pt>
                  <c:pt idx="529">
                    <c:v>9.695</c:v>
                  </c:pt>
                  <c:pt idx="530">
                    <c:v>2.620</c:v>
                  </c:pt>
                  <c:pt idx="531">
                    <c:v>6.420</c:v>
                  </c:pt>
                  <c:pt idx="532">
                    <c:v>2.180</c:v>
                  </c:pt>
                  <c:pt idx="533">
                    <c:v>6.420</c:v>
                  </c:pt>
                  <c:pt idx="534">
                    <c:v>6.450</c:v>
                  </c:pt>
                  <c:pt idx="535">
                    <c:v>9.702</c:v>
                  </c:pt>
                  <c:pt idx="536">
                    <c:v>3.750</c:v>
                  </c:pt>
                  <c:pt idx="537">
                    <c:v>1.720</c:v>
                  </c:pt>
                  <c:pt idx="538">
                    <c:v>2.100</c:v>
                  </c:pt>
                  <c:pt idx="539">
                    <c:v>1.590</c:v>
                  </c:pt>
                  <c:pt idx="540">
                    <c:v>2.146</c:v>
                  </c:pt>
                  <c:pt idx="541">
                    <c:v>1.762</c:v>
                  </c:pt>
                  <c:pt idx="542">
                    <c:v>13.180</c:v>
                  </c:pt>
                  <c:pt idx="543">
                    <c:v>0.850</c:v>
                  </c:pt>
                  <c:pt idx="544">
                    <c:v>0.814</c:v>
                  </c:pt>
                  <c:pt idx="545">
                    <c:v>1.485</c:v>
                  </c:pt>
                  <c:pt idx="546">
                    <c:v>3.240</c:v>
                  </c:pt>
                  <c:pt idx="547">
                    <c:v>76.12</c:v>
                  </c:pt>
                  <c:pt idx="548">
                    <c:v>0.000</c:v>
                  </c:pt>
                  <c:pt idx="549">
                    <c:v>7.330</c:v>
                  </c:pt>
                  <c:pt idx="550">
                    <c:v>3.980</c:v>
                  </c:pt>
                  <c:pt idx="551">
                    <c:v>4.090</c:v>
                  </c:pt>
                  <c:pt idx="552">
                    <c:v>7.440</c:v>
                  </c:pt>
                  <c:pt idx="553">
                    <c:v>7.650</c:v>
                  </c:pt>
                  <c:pt idx="554">
                    <c:v>9.355</c:v>
                  </c:pt>
                  <c:pt idx="555">
                    <c:v>2.630</c:v>
                  </c:pt>
                  <c:pt idx="556">
                    <c:v>3.460</c:v>
                  </c:pt>
                  <c:pt idx="557">
                    <c:v>2.800</c:v>
                  </c:pt>
                  <c:pt idx="558">
                    <c:v>1.590</c:v>
                  </c:pt>
                  <c:pt idx="559">
                    <c:v>0.255</c:v>
                  </c:pt>
                  <c:pt idx="560">
                    <c:v>7.550</c:v>
                  </c:pt>
                  <c:pt idx="561">
                    <c:v>10.750</c:v>
                  </c:pt>
                  <c:pt idx="562">
                    <c:v>8.960</c:v>
                  </c:pt>
                  <c:pt idx="563">
                    <c:v>77.84</c:v>
                  </c:pt>
                  <c:pt idx="564">
                    <c:v>0.000</c:v>
                  </c:pt>
                  <c:pt idx="565">
                    <c:v>9.420</c:v>
                  </c:pt>
                  <c:pt idx="566">
                    <c:v>9.220</c:v>
                  </c:pt>
                  <c:pt idx="567">
                    <c:v>2.785</c:v>
                  </c:pt>
                  <c:pt idx="568">
                    <c:v>6.488</c:v>
                  </c:pt>
                  <c:pt idx="569">
                    <c:v>5.420</c:v>
                  </c:pt>
                  <c:pt idx="570">
                    <c:v>13.875</c:v>
                  </c:pt>
                  <c:pt idx="571">
                    <c:v>3.900</c:v>
                  </c:pt>
                  <c:pt idx="572">
                    <c:v>2.410</c:v>
                  </c:pt>
                  <c:pt idx="573">
                    <c:v>1.953</c:v>
                  </c:pt>
                  <c:pt idx="574">
                    <c:v>3.830</c:v>
                  </c:pt>
                  <c:pt idx="575">
                    <c:v>3.428</c:v>
                  </c:pt>
                  <c:pt idx="576">
                    <c:v>8.720</c:v>
                  </c:pt>
                  <c:pt idx="577">
                    <c:v>7.590</c:v>
                  </c:pt>
                  <c:pt idx="578">
                    <c:v>3.980</c:v>
                  </c:pt>
                  <c:pt idx="579">
                    <c:v>3.760</c:v>
                  </c:pt>
                  <c:pt idx="580">
                    <c:v>7.890</c:v>
                  </c:pt>
                  <c:pt idx="581">
                    <c:v>2.980</c:v>
                  </c:pt>
                  <c:pt idx="582">
                    <c:v>6.994</c:v>
                  </c:pt>
                  <c:pt idx="583">
                    <c:v>1.650</c:v>
                  </c:pt>
                  <c:pt idx="584">
                    <c:v>6.877</c:v>
                  </c:pt>
                  <c:pt idx="585">
                    <c:v>113.17</c:v>
                  </c:pt>
                  <c:pt idx="587">
                    <c:v>12.800</c:v>
                  </c:pt>
                  <c:pt idx="588">
                    <c:v>4.946</c:v>
                  </c:pt>
                  <c:pt idx="589">
                    <c:v>5.400</c:v>
                  </c:pt>
                  <c:pt idx="590">
                    <c:v>0.480</c:v>
                  </c:pt>
                  <c:pt idx="591">
                    <c:v>3.200</c:v>
                  </c:pt>
                  <c:pt idx="592">
                    <c:v>4.000</c:v>
                  </c:pt>
                  <c:pt idx="593">
                    <c:v>4.000</c:v>
                  </c:pt>
                  <c:pt idx="594">
                    <c:v>3.300</c:v>
                  </c:pt>
                  <c:pt idx="595">
                    <c:v>8.915</c:v>
                  </c:pt>
                  <c:pt idx="596">
                    <c:v>2.807</c:v>
                  </c:pt>
                  <c:pt idx="597">
                    <c:v>3.820</c:v>
                  </c:pt>
                  <c:pt idx="598">
                    <c:v>53.67</c:v>
                  </c:pt>
                  <c:pt idx="599">
                    <c:v>0.000</c:v>
                  </c:pt>
                  <c:pt idx="600">
                    <c:v>25.590</c:v>
                  </c:pt>
                  <c:pt idx="601">
                    <c:v>4.040</c:v>
                  </c:pt>
                  <c:pt idx="602">
                    <c:v>20.842</c:v>
                  </c:pt>
                  <c:pt idx="603">
                    <c:v>5.430</c:v>
                  </c:pt>
                  <c:pt idx="604">
                    <c:v>1.070</c:v>
                  </c:pt>
                  <c:pt idx="605">
                    <c:v>7.510</c:v>
                  </c:pt>
                  <c:pt idx="606">
                    <c:v>17.848</c:v>
                  </c:pt>
                  <c:pt idx="607">
                    <c:v>82.33</c:v>
                  </c:pt>
                  <c:pt idx="608">
                    <c:v>403.13</c:v>
                  </c:pt>
                  <c:pt idx="611">
                    <c:v>6.910</c:v>
                  </c:pt>
                  <c:pt idx="612">
                    <c:v>7.845</c:v>
                  </c:pt>
                  <c:pt idx="613">
                    <c:v>4.630</c:v>
                  </c:pt>
                  <c:pt idx="614">
                    <c:v>4.740</c:v>
                  </c:pt>
                  <c:pt idx="615">
                    <c:v>10.365</c:v>
                  </c:pt>
                  <c:pt idx="616">
                    <c:v>6.090</c:v>
                  </c:pt>
                  <c:pt idx="617">
                    <c:v>6.020</c:v>
                  </c:pt>
                  <c:pt idx="618">
                    <c:v>3.530</c:v>
                  </c:pt>
                  <c:pt idx="619">
                    <c:v>5.560</c:v>
                  </c:pt>
                  <c:pt idx="620">
                    <c:v>55.690</c:v>
                  </c:pt>
                  <c:pt idx="621">
                    <c:v>0.000</c:v>
                  </c:pt>
                  <c:pt idx="622">
                    <c:v>14.000</c:v>
                  </c:pt>
                  <c:pt idx="623">
                    <c:v>8.330</c:v>
                  </c:pt>
                  <c:pt idx="624">
                    <c:v>6.660</c:v>
                  </c:pt>
                  <c:pt idx="625">
                    <c:v>0.000</c:v>
                  </c:pt>
                  <c:pt idx="626">
                    <c:v>1.800</c:v>
                  </c:pt>
                  <c:pt idx="627">
                    <c:v>0.000</c:v>
                  </c:pt>
                  <c:pt idx="628">
                    <c:v>0.000</c:v>
                  </c:pt>
                  <c:pt idx="629">
                    <c:v>0.000</c:v>
                  </c:pt>
                  <c:pt idx="630">
                    <c:v>5.560</c:v>
                  </c:pt>
                  <c:pt idx="631">
                    <c:v>6.380</c:v>
                  </c:pt>
                  <c:pt idx="632">
                    <c:v>14.840</c:v>
                  </c:pt>
                  <c:pt idx="633">
                    <c:v>3.670</c:v>
                  </c:pt>
                  <c:pt idx="634">
                    <c:v>4.040</c:v>
                  </c:pt>
                  <c:pt idx="635">
                    <c:v>5.720</c:v>
                  </c:pt>
                  <c:pt idx="636">
                    <c:v>71.000</c:v>
                  </c:pt>
                  <c:pt idx="637">
                    <c:v>0.000</c:v>
                  </c:pt>
                  <c:pt idx="638">
                    <c:v>6.484</c:v>
                  </c:pt>
                  <c:pt idx="639">
                    <c:v>1.930</c:v>
                  </c:pt>
                  <c:pt idx="640">
                    <c:v>1.966</c:v>
                  </c:pt>
                  <c:pt idx="641">
                    <c:v>9.365</c:v>
                  </c:pt>
                  <c:pt idx="642">
                    <c:v>5.430</c:v>
                  </c:pt>
                  <c:pt idx="643">
                    <c:v>11.790</c:v>
                  </c:pt>
                  <c:pt idx="644">
                    <c:v>4.745</c:v>
                  </c:pt>
                  <c:pt idx="645">
                    <c:v>1.420</c:v>
                  </c:pt>
                  <c:pt idx="646">
                    <c:v>7.783</c:v>
                  </c:pt>
                  <c:pt idx="647">
                    <c:v>4.040</c:v>
                  </c:pt>
                  <c:pt idx="648">
                    <c:v>2.000</c:v>
                  </c:pt>
                  <c:pt idx="649">
                    <c:v>5.610</c:v>
                  </c:pt>
                  <c:pt idx="650">
                    <c:v>6.700</c:v>
                  </c:pt>
                  <c:pt idx="651">
                    <c:v>4.795</c:v>
                  </c:pt>
                  <c:pt idx="652">
                    <c:v>74.06</c:v>
                  </c:pt>
                  <c:pt idx="653">
                    <c:v>0.000</c:v>
                  </c:pt>
                  <c:pt idx="654">
                    <c:v>9.065</c:v>
                  </c:pt>
                  <c:pt idx="655">
                    <c:v>6.850</c:v>
                  </c:pt>
                  <c:pt idx="656">
                    <c:v>3.000</c:v>
                  </c:pt>
                  <c:pt idx="657">
                    <c:v>2.890</c:v>
                  </c:pt>
                  <c:pt idx="658">
                    <c:v>3.070</c:v>
                  </c:pt>
                  <c:pt idx="659">
                    <c:v>10.570</c:v>
                  </c:pt>
                  <c:pt idx="660">
                    <c:v>3.230</c:v>
                  </c:pt>
                  <c:pt idx="661">
                    <c:v>6.325</c:v>
                  </c:pt>
                  <c:pt idx="662">
                    <c:v>4.900</c:v>
                  </c:pt>
                  <c:pt idx="663">
                    <c:v>3.000</c:v>
                  </c:pt>
                  <c:pt idx="664">
                    <c:v>9.400</c:v>
                  </c:pt>
                  <c:pt idx="665">
                    <c:v>11.250</c:v>
                  </c:pt>
                  <c:pt idx="666">
                    <c:v>7.240</c:v>
                  </c:pt>
                  <c:pt idx="667">
                    <c:v>16.520</c:v>
                  </c:pt>
                  <c:pt idx="668">
                    <c:v>17.700</c:v>
                  </c:pt>
                  <c:pt idx="669">
                    <c:v>6.330</c:v>
                  </c:pt>
                  <c:pt idx="670">
                    <c:v>4.505</c:v>
                  </c:pt>
                  <c:pt idx="671">
                    <c:v>2.150</c:v>
                  </c:pt>
                  <c:pt idx="672">
                    <c:v>128.0</c:v>
                  </c:pt>
                  <c:pt idx="673">
                    <c:v>328.74</c:v>
                  </c:pt>
                  <c:pt idx="674">
                    <c:v>1048.960</c:v>
                  </c:pt>
                  <c:pt idx="677">
                    <c:v>7.700</c:v>
                  </c:pt>
                  <c:pt idx="678">
                    <c:v>4.970</c:v>
                  </c:pt>
                  <c:pt idx="679">
                    <c:v>3.920</c:v>
                  </c:pt>
                  <c:pt idx="680">
                    <c:v>5.900</c:v>
                  </c:pt>
                  <c:pt idx="681">
                    <c:v>3.300</c:v>
                  </c:pt>
                  <c:pt idx="682">
                    <c:v>3.470</c:v>
                  </c:pt>
                  <c:pt idx="683">
                    <c:v>2.790</c:v>
                  </c:pt>
                  <c:pt idx="684">
                    <c:v>13.830</c:v>
                  </c:pt>
                  <c:pt idx="685">
                    <c:v>7.070</c:v>
                  </c:pt>
                  <c:pt idx="686">
                    <c:v>1.970</c:v>
                  </c:pt>
                  <c:pt idx="687">
                    <c:v>6.500</c:v>
                  </c:pt>
                  <c:pt idx="688">
                    <c:v>3.015</c:v>
                  </c:pt>
                  <c:pt idx="689">
                    <c:v>1.210</c:v>
                  </c:pt>
                  <c:pt idx="690">
                    <c:v>3.570</c:v>
                  </c:pt>
                  <c:pt idx="691">
                    <c:v>3.210</c:v>
                  </c:pt>
                  <c:pt idx="692">
                    <c:v>3.700</c:v>
                  </c:pt>
                  <c:pt idx="693">
                    <c:v>8.630</c:v>
                  </c:pt>
                  <c:pt idx="694">
                    <c:v>6.300</c:v>
                  </c:pt>
                  <c:pt idx="695">
                    <c:v>4.320</c:v>
                  </c:pt>
                  <c:pt idx="696">
                    <c:v>95.375</c:v>
                  </c:pt>
                  <c:pt idx="698">
                    <c:v>0.600</c:v>
                  </c:pt>
                  <c:pt idx="699">
                    <c:v>1.020</c:v>
                  </c:pt>
                  <c:pt idx="700">
                    <c:v>4.290</c:v>
                  </c:pt>
                  <c:pt idx="701">
                    <c:v>10.420</c:v>
                  </c:pt>
                  <c:pt idx="702">
                    <c:v>7.020</c:v>
                  </c:pt>
                  <c:pt idx="703">
                    <c:v>7.560</c:v>
                  </c:pt>
                  <c:pt idx="704">
                    <c:v>11.080</c:v>
                  </c:pt>
                  <c:pt idx="705">
                    <c:v>4.780</c:v>
                  </c:pt>
                  <c:pt idx="706">
                    <c:v>4.370</c:v>
                  </c:pt>
                  <c:pt idx="707">
                    <c:v>6.750</c:v>
                  </c:pt>
                  <c:pt idx="708">
                    <c:v>8.800</c:v>
                  </c:pt>
                  <c:pt idx="709">
                    <c:v>10.970</c:v>
                  </c:pt>
                  <c:pt idx="710">
                    <c:v>5.260</c:v>
                  </c:pt>
                  <c:pt idx="711">
                    <c:v>3.880</c:v>
                  </c:pt>
                  <c:pt idx="712">
                    <c:v>4.000</c:v>
                  </c:pt>
                  <c:pt idx="713">
                    <c:v>10.500</c:v>
                  </c:pt>
                  <c:pt idx="714">
                    <c:v>101.30</c:v>
                  </c:pt>
                  <c:pt idx="716">
                    <c:v>7.000</c:v>
                  </c:pt>
                  <c:pt idx="717">
                    <c:v>4.900</c:v>
                  </c:pt>
                  <c:pt idx="718">
                    <c:v>8.450</c:v>
                  </c:pt>
                  <c:pt idx="719">
                    <c:v>0.415</c:v>
                  </c:pt>
                  <c:pt idx="720">
                    <c:v>14.000</c:v>
                  </c:pt>
                  <c:pt idx="721">
                    <c:v>1.260</c:v>
                  </c:pt>
                  <c:pt idx="722">
                    <c:v>6.850</c:v>
                  </c:pt>
                  <c:pt idx="723">
                    <c:v>6.650</c:v>
                  </c:pt>
                  <c:pt idx="724">
                    <c:v>7.250</c:v>
                  </c:pt>
                  <c:pt idx="725">
                    <c:v>56.78</c:v>
                  </c:pt>
                  <c:pt idx="726">
                    <c:v>0.000</c:v>
                  </c:pt>
                  <c:pt idx="727">
                    <c:v>11.200</c:v>
                  </c:pt>
                  <c:pt idx="728">
                    <c:v>9.850</c:v>
                  </c:pt>
                  <c:pt idx="729">
                    <c:v>8.200</c:v>
                  </c:pt>
                  <c:pt idx="730">
                    <c:v>8.500</c:v>
                  </c:pt>
                  <c:pt idx="731">
                    <c:v>1.400</c:v>
                  </c:pt>
                  <c:pt idx="732">
                    <c:v>1.500</c:v>
                  </c:pt>
                  <c:pt idx="733">
                    <c:v>9.160</c:v>
                  </c:pt>
                  <c:pt idx="734">
                    <c:v>49.81</c:v>
                  </c:pt>
                  <c:pt idx="736">
                    <c:v>17.230</c:v>
                  </c:pt>
                  <c:pt idx="737">
                    <c:v>5.220</c:v>
                  </c:pt>
                  <c:pt idx="738">
                    <c:v>4.500</c:v>
                  </c:pt>
                  <c:pt idx="739">
                    <c:v>3.740</c:v>
                  </c:pt>
                  <c:pt idx="740">
                    <c:v>12.500</c:v>
                  </c:pt>
                  <c:pt idx="741">
                    <c:v>12.020</c:v>
                  </c:pt>
                  <c:pt idx="742">
                    <c:v>5.000</c:v>
                  </c:pt>
                  <c:pt idx="743">
                    <c:v>4.620</c:v>
                  </c:pt>
                  <c:pt idx="744">
                    <c:v>4.400</c:v>
                  </c:pt>
                  <c:pt idx="745">
                    <c:v>5.090</c:v>
                  </c:pt>
                  <c:pt idx="746">
                    <c:v>8.950</c:v>
                  </c:pt>
                  <c:pt idx="747">
                    <c:v>9.560</c:v>
                  </c:pt>
                  <c:pt idx="748">
                    <c:v>7.000</c:v>
                  </c:pt>
                  <c:pt idx="749">
                    <c:v>3.200</c:v>
                  </c:pt>
                  <c:pt idx="750">
                    <c:v>5.360</c:v>
                  </c:pt>
                  <c:pt idx="751">
                    <c:v>2.100</c:v>
                  </c:pt>
                  <c:pt idx="752">
                    <c:v>110.49</c:v>
                  </c:pt>
                  <c:pt idx="753">
                    <c:v>413.750</c:v>
                  </c:pt>
                  <c:pt idx="756">
                    <c:v>1.430</c:v>
                  </c:pt>
                  <c:pt idx="757">
                    <c:v>0.800</c:v>
                  </c:pt>
                  <c:pt idx="758">
                    <c:v>1.870</c:v>
                  </c:pt>
                  <c:pt idx="759">
                    <c:v>3.160</c:v>
                  </c:pt>
                  <c:pt idx="760">
                    <c:v>6.040</c:v>
                  </c:pt>
                  <c:pt idx="761">
                    <c:v>6.700</c:v>
                  </c:pt>
                  <c:pt idx="762">
                    <c:v>5.370</c:v>
                  </c:pt>
                  <c:pt idx="763">
                    <c:v>5.485</c:v>
                  </c:pt>
                  <c:pt idx="764">
                    <c:v>1.830</c:v>
                  </c:pt>
                  <c:pt idx="765">
                    <c:v>5.010</c:v>
                  </c:pt>
                  <c:pt idx="766">
                    <c:v>5.150</c:v>
                  </c:pt>
                  <c:pt idx="767">
                    <c:v>4.189</c:v>
                  </c:pt>
                  <c:pt idx="768">
                    <c:v>5.136</c:v>
                  </c:pt>
                  <c:pt idx="769">
                    <c:v>9.471</c:v>
                  </c:pt>
                  <c:pt idx="770">
                    <c:v>61.64</c:v>
                  </c:pt>
                  <c:pt idx="772">
                    <c:v>7.080</c:v>
                  </c:pt>
                  <c:pt idx="773">
                    <c:v>10.210</c:v>
                  </c:pt>
                  <c:pt idx="774">
                    <c:v>9.300</c:v>
                  </c:pt>
                  <c:pt idx="775">
                    <c:v>3.030</c:v>
                  </c:pt>
                  <c:pt idx="776">
                    <c:v>1.460</c:v>
                  </c:pt>
                  <c:pt idx="777">
                    <c:v>2.020</c:v>
                  </c:pt>
                  <c:pt idx="778">
                    <c:v>2.020</c:v>
                  </c:pt>
                  <c:pt idx="779">
                    <c:v>5.180</c:v>
                  </c:pt>
                  <c:pt idx="780">
                    <c:v>1.970</c:v>
                  </c:pt>
                  <c:pt idx="781">
                    <c:v>0.900</c:v>
                  </c:pt>
                  <c:pt idx="782">
                    <c:v>1.800</c:v>
                  </c:pt>
                  <c:pt idx="783">
                    <c:v>2.300</c:v>
                  </c:pt>
                  <c:pt idx="784">
                    <c:v>5.150</c:v>
                  </c:pt>
                  <c:pt idx="785">
                    <c:v>1.780</c:v>
                  </c:pt>
                  <c:pt idx="786">
                    <c:v>2.820</c:v>
                  </c:pt>
                  <c:pt idx="787">
                    <c:v>0.850</c:v>
                  </c:pt>
                  <c:pt idx="788">
                    <c:v>3.720</c:v>
                  </c:pt>
                  <c:pt idx="789">
                    <c:v>1.830</c:v>
                  </c:pt>
                  <c:pt idx="790">
                    <c:v>1.130</c:v>
                  </c:pt>
                  <c:pt idx="791">
                    <c:v>1.830</c:v>
                  </c:pt>
                  <c:pt idx="792">
                    <c:v>5.740</c:v>
                  </c:pt>
                  <c:pt idx="793">
                    <c:v>6.750</c:v>
                  </c:pt>
                  <c:pt idx="794">
                    <c:v>4.280</c:v>
                  </c:pt>
                  <c:pt idx="795">
                    <c:v>83.15</c:v>
                  </c:pt>
                  <c:pt idx="796">
                    <c:v>144.79</c:v>
                  </c:pt>
                  <c:pt idx="799">
                    <c:v>3.250</c:v>
                  </c:pt>
                  <c:pt idx="800">
                    <c:v>2.400</c:v>
                  </c:pt>
                  <c:pt idx="801">
                    <c:v>3.767</c:v>
                  </c:pt>
                  <c:pt idx="802">
                    <c:v>7.412</c:v>
                  </c:pt>
                  <c:pt idx="803">
                    <c:v>8.500</c:v>
                  </c:pt>
                  <c:pt idx="804">
                    <c:v>1.870</c:v>
                  </c:pt>
                  <c:pt idx="805">
                    <c:v>6.560</c:v>
                  </c:pt>
                  <c:pt idx="806">
                    <c:v>1.850</c:v>
                  </c:pt>
                  <c:pt idx="807">
                    <c:v>1.118</c:v>
                  </c:pt>
                  <c:pt idx="808">
                    <c:v>6.347</c:v>
                  </c:pt>
                  <c:pt idx="809">
                    <c:v>3.960</c:v>
                  </c:pt>
                  <c:pt idx="810">
                    <c:v>1.200</c:v>
                  </c:pt>
                  <c:pt idx="811">
                    <c:v>0.940</c:v>
                  </c:pt>
                  <c:pt idx="812">
                    <c:v>5.180</c:v>
                  </c:pt>
                  <c:pt idx="813">
                    <c:v>7.653</c:v>
                  </c:pt>
                  <c:pt idx="814">
                    <c:v>4.500</c:v>
                  </c:pt>
                  <c:pt idx="815">
                    <c:v>2.690</c:v>
                  </c:pt>
                  <c:pt idx="816">
                    <c:v>4.690</c:v>
                  </c:pt>
                  <c:pt idx="817">
                    <c:v>4.900</c:v>
                  </c:pt>
                  <c:pt idx="818">
                    <c:v>4.604</c:v>
                  </c:pt>
                  <c:pt idx="819">
                    <c:v>5.100</c:v>
                  </c:pt>
                  <c:pt idx="820">
                    <c:v>1.960</c:v>
                  </c:pt>
                  <c:pt idx="821">
                    <c:v>7.150</c:v>
                  </c:pt>
                  <c:pt idx="822">
                    <c:v>1.620</c:v>
                  </c:pt>
                  <c:pt idx="823">
                    <c:v>0.000</c:v>
                  </c:pt>
                  <c:pt idx="824">
                    <c:v>99.22</c:v>
                  </c:pt>
                  <c:pt idx="825">
                    <c:v>0.000</c:v>
                  </c:pt>
                  <c:pt idx="826">
                    <c:v>2.000</c:v>
                  </c:pt>
                  <c:pt idx="827">
                    <c:v>7.970</c:v>
                  </c:pt>
                  <c:pt idx="828">
                    <c:v>4.050</c:v>
                  </c:pt>
                  <c:pt idx="829">
                    <c:v>6.000</c:v>
                  </c:pt>
                  <c:pt idx="830">
                    <c:v>13.250</c:v>
                  </c:pt>
                  <c:pt idx="831">
                    <c:v>33.27</c:v>
                  </c:pt>
                  <c:pt idx="832">
                    <c:v>0.000</c:v>
                  </c:pt>
                  <c:pt idx="833">
                    <c:v>12.240</c:v>
                  </c:pt>
                  <c:pt idx="834">
                    <c:v>2.650</c:v>
                  </c:pt>
                  <c:pt idx="835">
                    <c:v>8.860</c:v>
                  </c:pt>
                  <c:pt idx="836">
                    <c:v>23.750</c:v>
                  </c:pt>
                  <c:pt idx="838">
                    <c:v>2.260</c:v>
                  </c:pt>
                  <c:pt idx="839">
                    <c:v>0.000</c:v>
                  </c:pt>
                  <c:pt idx="840">
                    <c:v>1.125</c:v>
                  </c:pt>
                  <c:pt idx="841">
                    <c:v>0.630</c:v>
                  </c:pt>
                  <c:pt idx="842">
                    <c:v>7.730</c:v>
                  </c:pt>
                  <c:pt idx="843">
                    <c:v>3.780</c:v>
                  </c:pt>
                  <c:pt idx="844">
                    <c:v>1.320</c:v>
                  </c:pt>
                  <c:pt idx="845">
                    <c:v>1.346</c:v>
                  </c:pt>
                  <c:pt idx="846">
                    <c:v>2.190</c:v>
                  </c:pt>
                  <c:pt idx="847">
                    <c:v>2.009</c:v>
                  </c:pt>
                  <c:pt idx="848">
                    <c:v>0.730</c:v>
                  </c:pt>
                  <c:pt idx="849">
                    <c:v>1.450</c:v>
                  </c:pt>
                  <c:pt idx="850">
                    <c:v>4.670</c:v>
                  </c:pt>
                  <c:pt idx="851">
                    <c:v>12.456</c:v>
                  </c:pt>
                  <c:pt idx="852">
                    <c:v>4.440</c:v>
                  </c:pt>
                  <c:pt idx="853">
                    <c:v>8.395</c:v>
                  </c:pt>
                  <c:pt idx="854">
                    <c:v>7.570</c:v>
                  </c:pt>
                  <c:pt idx="855">
                    <c:v>12.600</c:v>
                  </c:pt>
                  <c:pt idx="856">
                    <c:v>74.701</c:v>
                  </c:pt>
                  <c:pt idx="858">
                    <c:v>12.250</c:v>
                  </c:pt>
                  <c:pt idx="859">
                    <c:v>8.320</c:v>
                  </c:pt>
                  <c:pt idx="860">
                    <c:v>3.330</c:v>
                  </c:pt>
                  <c:pt idx="861">
                    <c:v>2.825</c:v>
                  </c:pt>
                  <c:pt idx="862">
                    <c:v>3.530</c:v>
                  </c:pt>
                  <c:pt idx="863">
                    <c:v>4.650</c:v>
                  </c:pt>
                  <c:pt idx="864">
                    <c:v>1.383</c:v>
                  </c:pt>
                  <c:pt idx="865">
                    <c:v>36.288</c:v>
                  </c:pt>
                  <c:pt idx="867">
                    <c:v>8.900</c:v>
                  </c:pt>
                  <c:pt idx="868">
                    <c:v>8.225</c:v>
                  </c:pt>
                  <c:pt idx="869">
                    <c:v>5.650</c:v>
                  </c:pt>
                  <c:pt idx="870">
                    <c:v>8.475</c:v>
                  </c:pt>
                  <c:pt idx="871">
                    <c:v>5.051</c:v>
                  </c:pt>
                  <c:pt idx="872">
                    <c:v>4.200</c:v>
                  </c:pt>
                  <c:pt idx="873">
                    <c:v>3.900</c:v>
                  </c:pt>
                  <c:pt idx="874">
                    <c:v>3.685</c:v>
                  </c:pt>
                  <c:pt idx="875">
                    <c:v>48.09</c:v>
                  </c:pt>
                  <c:pt idx="877">
                    <c:v>6.615</c:v>
                  </c:pt>
                  <c:pt idx="878">
                    <c:v>1.870</c:v>
                  </c:pt>
                  <c:pt idx="879">
                    <c:v>3.400</c:v>
                  </c:pt>
                  <c:pt idx="880">
                    <c:v>1.600</c:v>
                  </c:pt>
                  <c:pt idx="881">
                    <c:v>1.190</c:v>
                  </c:pt>
                  <c:pt idx="882">
                    <c:v>6.760</c:v>
                  </c:pt>
                  <c:pt idx="883">
                    <c:v>6.550</c:v>
                  </c:pt>
                  <c:pt idx="884">
                    <c:v>5.835</c:v>
                  </c:pt>
                  <c:pt idx="885">
                    <c:v>5.350</c:v>
                  </c:pt>
                  <c:pt idx="886">
                    <c:v>2.108</c:v>
                  </c:pt>
                  <c:pt idx="887">
                    <c:v>7.600</c:v>
                  </c:pt>
                  <c:pt idx="888">
                    <c:v>10.115</c:v>
                  </c:pt>
                  <c:pt idx="889">
                    <c:v>58.99</c:v>
                  </c:pt>
                  <c:pt idx="890">
                    <c:v>374.31</c:v>
                  </c:pt>
                  <c:pt idx="893">
                    <c:v>5.75</c:v>
                  </c:pt>
                  <c:pt idx="894">
                    <c:v>2.66</c:v>
                  </c:pt>
                  <c:pt idx="895">
                    <c:v>1.55</c:v>
                  </c:pt>
                  <c:pt idx="896">
                    <c:v>2.46</c:v>
                  </c:pt>
                  <c:pt idx="897">
                    <c:v>1.17</c:v>
                  </c:pt>
                  <c:pt idx="898">
                    <c:v>1.72</c:v>
                  </c:pt>
                  <c:pt idx="899">
                    <c:v>1.28</c:v>
                  </c:pt>
                  <c:pt idx="900">
                    <c:v>4.04</c:v>
                  </c:pt>
                  <c:pt idx="901">
                    <c:v>4.25</c:v>
                  </c:pt>
                  <c:pt idx="902">
                    <c:v>2.655</c:v>
                  </c:pt>
                  <c:pt idx="903">
                    <c:v>2.512</c:v>
                  </c:pt>
                  <c:pt idx="904">
                    <c:v>4.60</c:v>
                  </c:pt>
                  <c:pt idx="905">
                    <c:v>3.13</c:v>
                  </c:pt>
                  <c:pt idx="906">
                    <c:v>2.415</c:v>
                  </c:pt>
                  <c:pt idx="907">
                    <c:v>3.60</c:v>
                  </c:pt>
                  <c:pt idx="908">
                    <c:v>1.04</c:v>
                  </c:pt>
                  <c:pt idx="909">
                    <c:v>2.16</c:v>
                  </c:pt>
                  <c:pt idx="910">
                    <c:v>0.85</c:v>
                  </c:pt>
                  <c:pt idx="911">
                    <c:v>0.77</c:v>
                  </c:pt>
                  <c:pt idx="912">
                    <c:v>3.03</c:v>
                  </c:pt>
                  <c:pt idx="913">
                    <c:v>1.344</c:v>
                  </c:pt>
                  <c:pt idx="914">
                    <c:v>1.635</c:v>
                  </c:pt>
                  <c:pt idx="915">
                    <c:v>4.50</c:v>
                  </c:pt>
                  <c:pt idx="916">
                    <c:v>4.20</c:v>
                  </c:pt>
                  <c:pt idx="917">
                    <c:v>1.29</c:v>
                  </c:pt>
                  <c:pt idx="918">
                    <c:v>3.19</c:v>
                  </c:pt>
                  <c:pt idx="919">
                    <c:v>2.03</c:v>
                  </c:pt>
                  <c:pt idx="920">
                    <c:v>1.255</c:v>
                  </c:pt>
                  <c:pt idx="921">
                    <c:v>71.08</c:v>
                  </c:pt>
                  <c:pt idx="923">
                    <c:v>2.410</c:v>
                  </c:pt>
                  <c:pt idx="924">
                    <c:v>9.330</c:v>
                  </c:pt>
                  <c:pt idx="925">
                    <c:v>4.150</c:v>
                  </c:pt>
                  <c:pt idx="926">
                    <c:v>1.550</c:v>
                  </c:pt>
                  <c:pt idx="927">
                    <c:v>4.130</c:v>
                  </c:pt>
                  <c:pt idx="928">
                    <c:v>2.130</c:v>
                  </c:pt>
                  <c:pt idx="929">
                    <c:v>1.525</c:v>
                  </c:pt>
                  <c:pt idx="930">
                    <c:v>1.350</c:v>
                  </c:pt>
                  <c:pt idx="931">
                    <c:v>0.800</c:v>
                  </c:pt>
                  <c:pt idx="932">
                    <c:v>6.500</c:v>
                  </c:pt>
                  <c:pt idx="933">
                    <c:v>0.750</c:v>
                  </c:pt>
                  <c:pt idx="934">
                    <c:v>5.980</c:v>
                  </c:pt>
                  <c:pt idx="935">
                    <c:v>40.605</c:v>
                  </c:pt>
                  <c:pt idx="937">
                    <c:v>2.425</c:v>
                  </c:pt>
                  <c:pt idx="938">
                    <c:v>1.820</c:v>
                  </c:pt>
                  <c:pt idx="939">
                    <c:v>1.850</c:v>
                  </c:pt>
                  <c:pt idx="940">
                    <c:v>1.880</c:v>
                  </c:pt>
                  <c:pt idx="941">
                    <c:v>2.700</c:v>
                  </c:pt>
                  <c:pt idx="942">
                    <c:v>3.800</c:v>
                  </c:pt>
                  <c:pt idx="943">
                    <c:v>6.200</c:v>
                  </c:pt>
                  <c:pt idx="944">
                    <c:v>2.700</c:v>
                  </c:pt>
                  <c:pt idx="945">
                    <c:v>2.275</c:v>
                  </c:pt>
                  <c:pt idx="946">
                    <c:v>2.100</c:v>
                  </c:pt>
                  <c:pt idx="947">
                    <c:v>27.75</c:v>
                  </c:pt>
                  <c:pt idx="949">
                    <c:v>1.640</c:v>
                  </c:pt>
                  <c:pt idx="950">
                    <c:v>4.320</c:v>
                  </c:pt>
                  <c:pt idx="951">
                    <c:v>1.060</c:v>
                  </c:pt>
                  <c:pt idx="952">
                    <c:v>0.980</c:v>
                  </c:pt>
                  <c:pt idx="953">
                    <c:v>3.490</c:v>
                  </c:pt>
                  <c:pt idx="954">
                    <c:v>6.059</c:v>
                  </c:pt>
                  <c:pt idx="955">
                    <c:v>5.140</c:v>
                  </c:pt>
                  <c:pt idx="956">
                    <c:v>2.100</c:v>
                  </c:pt>
                  <c:pt idx="957">
                    <c:v>0.550</c:v>
                  </c:pt>
                  <c:pt idx="958">
                    <c:v>0.865</c:v>
                  </c:pt>
                  <c:pt idx="959">
                    <c:v>0.965</c:v>
                  </c:pt>
                  <c:pt idx="960">
                    <c:v>6.150</c:v>
                  </c:pt>
                  <c:pt idx="961">
                    <c:v>1.535</c:v>
                  </c:pt>
                  <c:pt idx="962">
                    <c:v>6.000</c:v>
                  </c:pt>
                  <c:pt idx="963">
                    <c:v>6.600</c:v>
                  </c:pt>
                  <c:pt idx="964">
                    <c:v>47.45</c:v>
                  </c:pt>
                  <c:pt idx="965">
                    <c:v>186.891</c:v>
                  </c:pt>
                  <c:pt idx="968">
                    <c:v>12.235</c:v>
                  </c:pt>
                  <c:pt idx="969">
                    <c:v>16.860</c:v>
                  </c:pt>
                  <c:pt idx="970">
                    <c:v>5.040</c:v>
                  </c:pt>
                  <c:pt idx="971">
                    <c:v>5.428</c:v>
                  </c:pt>
                  <c:pt idx="972">
                    <c:v>9.470</c:v>
                  </c:pt>
                  <c:pt idx="973">
                    <c:v>5.540</c:v>
                  </c:pt>
                  <c:pt idx="974">
                    <c:v>3.810</c:v>
                  </c:pt>
                  <c:pt idx="975">
                    <c:v>7.038</c:v>
                  </c:pt>
                  <c:pt idx="976">
                    <c:v>3.710</c:v>
                  </c:pt>
                  <c:pt idx="977">
                    <c:v>2.550</c:v>
                  </c:pt>
                  <c:pt idx="978">
                    <c:v>2.400</c:v>
                  </c:pt>
                  <c:pt idx="979">
                    <c:v>3.995</c:v>
                  </c:pt>
                  <c:pt idx="980">
                    <c:v>5.670</c:v>
                  </c:pt>
                  <c:pt idx="981">
                    <c:v>0.930</c:v>
                  </c:pt>
                  <c:pt idx="982">
                    <c:v>1.500</c:v>
                  </c:pt>
                  <c:pt idx="983">
                    <c:v>1.300</c:v>
                  </c:pt>
                  <c:pt idx="984">
                    <c:v>5.620</c:v>
                  </c:pt>
                  <c:pt idx="985">
                    <c:v>5.873</c:v>
                  </c:pt>
                  <c:pt idx="986">
                    <c:v>98.97</c:v>
                  </c:pt>
                  <c:pt idx="988">
                    <c:v>17.350</c:v>
                  </c:pt>
                  <c:pt idx="989">
                    <c:v>6.12</c:v>
                  </c:pt>
                  <c:pt idx="990">
                    <c:v>16.770</c:v>
                  </c:pt>
                  <c:pt idx="991">
                    <c:v>4.500</c:v>
                  </c:pt>
                  <c:pt idx="992">
                    <c:v>3.340</c:v>
                  </c:pt>
                  <c:pt idx="993">
                    <c:v>3.310</c:v>
                  </c:pt>
                  <c:pt idx="994">
                    <c:v>51.39</c:v>
                  </c:pt>
                  <c:pt idx="995">
                    <c:v>150.357</c:v>
                  </c:pt>
                  <c:pt idx="996">
                    <c:v>1270.098</c:v>
                  </c:pt>
                  <c:pt idx="997">
                    <c:v>2319.058</c:v>
                  </c:pt>
                  <c:pt idx="998">
                    <c:v>2293.650</c:v>
                  </c:pt>
                  <c:pt idx="999">
                    <c:v>49.411</c:v>
                  </c:pt>
                </c:lvl>
                <c:lvl>
                  <c:pt idx="0">
                    <c:v>MDR KOP219</c:v>
                  </c:pt>
                  <c:pt idx="1">
                    <c:v>SH-130</c:v>
                  </c:pt>
                  <c:pt idx="2">
                    <c:v>SH-63(GAN94)</c:v>
                  </c:pt>
                  <c:pt idx="3">
                    <c:v>MDR YL 7</c:v>
                  </c:pt>
                  <c:pt idx="4">
                    <c:v>SH-129</c:v>
                  </c:pt>
                  <c:pt idx="7">
                    <c:v>MDR LIN 16</c:v>
                  </c:pt>
                  <c:pt idx="8">
                    <c:v>SH-14</c:v>
                  </c:pt>
                  <c:pt idx="9">
                    <c:v>MAN 33</c:v>
                  </c:pt>
                  <c:pt idx="10">
                    <c:v>LIN 206</c:v>
                  </c:pt>
                  <c:pt idx="11">
                    <c:v>MDR-SIN228</c:v>
                  </c:pt>
                  <c:pt idx="12">
                    <c:v>MDR DEV 209</c:v>
                  </c:pt>
                  <c:pt idx="13">
                    <c:v>MDR DEV 216</c:v>
                  </c:pt>
                  <c:pt idx="14">
                    <c:v>SH-61</c:v>
                  </c:pt>
                  <c:pt idx="15">
                    <c:v>SH-13</c:v>
                  </c:pt>
                  <c:pt idx="16">
                    <c:v>MDR RA15</c:v>
                  </c:pt>
                  <c:pt idx="17">
                    <c:v>MDR RAI 6</c:v>
                  </c:pt>
                  <c:pt idx="18">
                    <c:v>MDR RAI 5</c:v>
                  </c:pt>
                  <c:pt idx="19">
                    <c:v>MDR RAI 215</c:v>
                  </c:pt>
                  <c:pt idx="20">
                    <c:v>MDR RAI 206</c:v>
                  </c:pt>
                  <c:pt idx="25">
                    <c:v>SH-01</c:v>
                  </c:pt>
                  <c:pt idx="26">
                    <c:v>MDR</c:v>
                  </c:pt>
                  <c:pt idx="27">
                    <c:v>SH-56</c:v>
                  </c:pt>
                  <c:pt idx="28">
                    <c:v>SH-28</c:v>
                  </c:pt>
                  <c:pt idx="29">
                    <c:v>SH-28</c:v>
                  </c:pt>
                  <c:pt idx="30">
                    <c:v>MDR</c:v>
                  </c:pt>
                  <c:pt idx="31">
                    <c:v>MDR</c:v>
                  </c:pt>
                  <c:pt idx="32">
                    <c:v>MDR</c:v>
                  </c:pt>
                  <c:pt idx="33">
                    <c:v>MDR</c:v>
                  </c:pt>
                  <c:pt idx="34">
                    <c:v>MDR</c:v>
                  </c:pt>
                  <c:pt idx="35">
                    <c:v>MDR</c:v>
                  </c:pt>
                  <c:pt idx="36">
                    <c:v>MDR</c:v>
                  </c:pt>
                  <c:pt idx="37">
                    <c:v>MDR</c:v>
                  </c:pt>
                  <c:pt idx="38">
                    <c:v>SH-56</c:v>
                  </c:pt>
                  <c:pt idx="39">
                    <c:v>SH-28</c:v>
                  </c:pt>
                  <c:pt idx="40">
                    <c:v>MDR</c:v>
                  </c:pt>
                  <c:pt idx="41">
                    <c:v>MDR</c:v>
                  </c:pt>
                  <c:pt idx="42">
                    <c:v>MDR</c:v>
                  </c:pt>
                  <c:pt idx="45">
                    <c:v>MDR</c:v>
                  </c:pt>
                  <c:pt idx="46">
                    <c:v>MDR</c:v>
                  </c:pt>
                  <c:pt idx="47">
                    <c:v>MDR</c:v>
                  </c:pt>
                  <c:pt idx="48">
                    <c:v>MDR</c:v>
                  </c:pt>
                  <c:pt idx="49">
                    <c:v>MDR</c:v>
                  </c:pt>
                  <c:pt idx="50">
                    <c:v>MDR</c:v>
                  </c:pt>
                  <c:pt idx="51">
                    <c:v>MDR</c:v>
                  </c:pt>
                  <c:pt idx="52">
                    <c:v>MDR</c:v>
                  </c:pt>
                  <c:pt idx="53">
                    <c:v>SH-136</c:v>
                  </c:pt>
                  <c:pt idx="54">
                    <c:v>SH-30</c:v>
                  </c:pt>
                  <c:pt idx="55">
                    <c:v>SH-57</c:v>
                  </c:pt>
                  <c:pt idx="56">
                    <c:v>SH-83</c:v>
                  </c:pt>
                  <c:pt idx="57">
                    <c:v>MDR</c:v>
                  </c:pt>
                  <c:pt idx="58">
                    <c:v>SH-136</c:v>
                  </c:pt>
                  <c:pt idx="61">
                    <c:v>SH-23</c:v>
                  </c:pt>
                  <c:pt idx="62">
                    <c:v>SH-23</c:v>
                  </c:pt>
                  <c:pt idx="63">
                    <c:v>MDR</c:v>
                  </c:pt>
                  <c:pt idx="64">
                    <c:v>SH-69</c:v>
                  </c:pt>
                  <c:pt idx="65">
                    <c:v>MDR</c:v>
                  </c:pt>
                  <c:pt idx="66">
                    <c:v>SH-76</c:v>
                  </c:pt>
                  <c:pt idx="67">
                    <c:v>MDR</c:v>
                  </c:pt>
                  <c:pt idx="68">
                    <c:v>MDR</c:v>
                  </c:pt>
                  <c:pt idx="69">
                    <c:v>MDR</c:v>
                  </c:pt>
                  <c:pt idx="70">
                    <c:v>MDR</c:v>
                  </c:pt>
                  <c:pt idx="71">
                    <c:v>MDR</c:v>
                  </c:pt>
                  <c:pt idx="72">
                    <c:v>MDR</c:v>
                  </c:pt>
                  <c:pt idx="73">
                    <c:v>SH-76</c:v>
                  </c:pt>
                  <c:pt idx="74">
                    <c:v>SH-76</c:v>
                  </c:pt>
                  <c:pt idx="75">
                    <c:v>MDR</c:v>
                  </c:pt>
                  <c:pt idx="76">
                    <c:v>MDR</c:v>
                  </c:pt>
                  <c:pt idx="77">
                    <c:v>MDR</c:v>
                  </c:pt>
                  <c:pt idx="78">
                    <c:v>MDR</c:v>
                  </c:pt>
                  <c:pt idx="79">
                    <c:v>MDR</c:v>
                  </c:pt>
                  <c:pt idx="80">
                    <c:v>MDR</c:v>
                  </c:pt>
                  <c:pt idx="83">
                    <c:v>SH-48</c:v>
                  </c:pt>
                  <c:pt idx="84">
                    <c:v>MDR</c:v>
                  </c:pt>
                  <c:pt idx="85">
                    <c:v>SH-143</c:v>
                  </c:pt>
                  <c:pt idx="86">
                    <c:v>MDR</c:v>
                  </c:pt>
                  <c:pt idx="87">
                    <c:v>MDR</c:v>
                  </c:pt>
                  <c:pt idx="88">
                    <c:v>MDR</c:v>
                  </c:pt>
                  <c:pt idx="89">
                    <c:v>MDR</c:v>
                  </c:pt>
                  <c:pt idx="90">
                    <c:v>SH-34</c:v>
                  </c:pt>
                  <c:pt idx="91">
                    <c:v>MDR</c:v>
                  </c:pt>
                  <c:pt idx="92">
                    <c:v>MDR</c:v>
                  </c:pt>
                  <c:pt idx="93">
                    <c:v>MDR</c:v>
                  </c:pt>
                  <c:pt idx="96">
                    <c:v>SH-93</c:v>
                  </c:pt>
                  <c:pt idx="97">
                    <c:v>SH-146</c:v>
                  </c:pt>
                  <c:pt idx="98">
                    <c:v>SH-34</c:v>
                  </c:pt>
                  <c:pt idx="99">
                    <c:v>SH-143</c:v>
                  </c:pt>
                  <c:pt idx="100">
                    <c:v>SH-93</c:v>
                  </c:pt>
                  <c:pt idx="101">
                    <c:v>SH-50</c:v>
                  </c:pt>
                  <c:pt idx="102">
                    <c:v>SH-06</c:v>
                  </c:pt>
                  <c:pt idx="107">
                    <c:v>SH 41</c:v>
                  </c:pt>
                  <c:pt idx="108">
                    <c:v>Upgraded To SH</c:v>
                  </c:pt>
                  <c:pt idx="109">
                    <c:v>Upgraded To SH</c:v>
                  </c:pt>
                  <c:pt idx="110">
                    <c:v>MDR/BJP-64</c:v>
                  </c:pt>
                  <c:pt idx="111">
                    <c:v>MDR/MDD-208</c:v>
                  </c:pt>
                  <c:pt idx="112">
                    <c:v>MDR/IND-11</c:v>
                  </c:pt>
                  <c:pt idx="113">
                    <c:v>MDR/SND-9</c:v>
                  </c:pt>
                  <c:pt idx="114">
                    <c:v>SH</c:v>
                  </c:pt>
                  <c:pt idx="115">
                    <c:v>SH-41</c:v>
                  </c:pt>
                  <c:pt idx="118">
                    <c:v>MDR</c:v>
                  </c:pt>
                  <c:pt idx="119">
                    <c:v>SH-133</c:v>
                  </c:pt>
                  <c:pt idx="120">
                    <c:v>MDR/BLG-3</c:v>
                  </c:pt>
                  <c:pt idx="121">
                    <c:v>MDR/BLG-6</c:v>
                  </c:pt>
                  <c:pt idx="122">
                    <c:v>SH-44</c:v>
                  </c:pt>
                  <c:pt idx="126">
                    <c:v>SH-14</c:v>
                  </c:pt>
                  <c:pt idx="127">
                    <c:v>MDR</c:v>
                  </c:pt>
                  <c:pt idx="128">
                    <c:v>SH-44</c:v>
                  </c:pt>
                  <c:pt idx="129">
                    <c:v>SH-54</c:v>
                  </c:pt>
                  <c:pt idx="130">
                    <c:v>MDR/JMK-9</c:v>
                  </c:pt>
                  <c:pt idx="131">
                    <c:v>MDR/JMK-24</c:v>
                  </c:pt>
                  <c:pt idx="134">
                    <c:v>SH-20</c:v>
                  </c:pt>
                  <c:pt idx="135">
                    <c:v>MDR</c:v>
                  </c:pt>
                  <c:pt idx="136">
                    <c:v>SH-54</c:v>
                  </c:pt>
                  <c:pt idx="137">
                    <c:v>SH-93</c:v>
                  </c:pt>
                  <c:pt idx="138">
                    <c:v>SH-138</c:v>
                  </c:pt>
                  <c:pt idx="139">
                    <c:v>SH-31</c:v>
                  </c:pt>
                  <c:pt idx="140">
                    <c:v>SH-103</c:v>
                  </c:pt>
                  <c:pt idx="141">
                    <c:v>SH-01</c:v>
                  </c:pt>
                  <c:pt idx="142">
                    <c:v>MDR-SAU89</c:v>
                  </c:pt>
                  <c:pt idx="143">
                    <c:v>MDR SAU-4</c:v>
                  </c:pt>
                  <c:pt idx="144">
                    <c:v>MDR</c:v>
                  </c:pt>
                  <c:pt idx="145">
                    <c:v>SH-34</c:v>
                  </c:pt>
                  <c:pt idx="146">
                    <c:v>SH-139</c:v>
                  </c:pt>
                  <c:pt idx="147">
                    <c:v>SH-31</c:v>
                  </c:pt>
                  <c:pt idx="150">
                    <c:v>SH-72</c:v>
                  </c:pt>
                  <c:pt idx="151">
                    <c:v>SH-73</c:v>
                  </c:pt>
                  <c:pt idx="152">
                    <c:v>SH-78</c:v>
                  </c:pt>
                  <c:pt idx="153">
                    <c:v>SH-72</c:v>
                  </c:pt>
                  <c:pt idx="154">
                    <c:v>SH-72</c:v>
                  </c:pt>
                  <c:pt idx="155">
                    <c:v>MDR</c:v>
                  </c:pt>
                  <c:pt idx="156">
                    <c:v>MDR HUK-73</c:v>
                  </c:pt>
                  <c:pt idx="157">
                    <c:v>SH-31</c:v>
                  </c:pt>
                  <c:pt idx="158">
                    <c:v>SH-54</c:v>
                  </c:pt>
                  <c:pt idx="159">
                    <c:v>MDR</c:v>
                  </c:pt>
                  <c:pt idx="160">
                    <c:v>MDR</c:v>
                  </c:pt>
                  <c:pt idx="161">
                    <c:v>SH-53</c:v>
                  </c:pt>
                  <c:pt idx="162">
                    <c:v>MDR</c:v>
                  </c:pt>
                  <c:pt idx="163">
                    <c:v>MDR</c:v>
                  </c:pt>
                  <c:pt idx="164">
                    <c:v>MDR</c:v>
                  </c:pt>
                  <c:pt idx="165">
                    <c:v>MDR</c:v>
                  </c:pt>
                  <c:pt idx="166">
                    <c:v>MDR</c:v>
                  </c:pt>
                  <c:pt idx="167">
                    <c:v>MDR</c:v>
                  </c:pt>
                  <c:pt idx="173">
                    <c:v>SH-65</c:v>
                  </c:pt>
                  <c:pt idx="174">
                    <c:v>CNG12</c:v>
                  </c:pt>
                  <c:pt idx="175">
                    <c:v>CNG27</c:v>
                  </c:pt>
                  <c:pt idx="176">
                    <c:v>SH-65</c:v>
                  </c:pt>
                  <c:pt idx="177">
                    <c:v>DVG9</c:v>
                  </c:pt>
                  <c:pt idx="178">
                    <c:v>New MDR</c:v>
                  </c:pt>
                  <c:pt idx="179">
                    <c:v>New MDR</c:v>
                  </c:pt>
                  <c:pt idx="180">
                    <c:v>SH-47</c:v>
                  </c:pt>
                  <c:pt idx="181">
                    <c:v>DVG12</c:v>
                  </c:pt>
                  <c:pt idx="182">
                    <c:v>SH-65</c:v>
                  </c:pt>
                  <c:pt idx="183">
                    <c:v>JGL208</c:v>
                  </c:pt>
                  <c:pt idx="184">
                    <c:v>JGL34</c:v>
                  </c:pt>
                  <c:pt idx="185">
                    <c:v>JGL3</c:v>
                  </c:pt>
                  <c:pt idx="186">
                    <c:v>JGL4</c:v>
                  </c:pt>
                  <c:pt idx="187">
                    <c:v>HRR11</c:v>
                  </c:pt>
                  <c:pt idx="188">
                    <c:v>HRR12</c:v>
                  </c:pt>
                  <c:pt idx="189">
                    <c:v>HNN15</c:v>
                  </c:pt>
                  <c:pt idx="190">
                    <c:v>HNN49</c:v>
                  </c:pt>
                  <c:pt idx="191">
                    <c:v>HNN21</c:v>
                  </c:pt>
                  <c:pt idx="194">
                    <c:v>SH-48</c:v>
                  </c:pt>
                  <c:pt idx="195">
                    <c:v>MDR</c:v>
                  </c:pt>
                  <c:pt idx="196">
                    <c:v>CHD203</c:v>
                  </c:pt>
                  <c:pt idx="197">
                    <c:v>HLK202</c:v>
                  </c:pt>
                  <c:pt idx="198">
                    <c:v>NEW SH</c:v>
                  </c:pt>
                  <c:pt idx="199">
                    <c:v>NEW SH</c:v>
                  </c:pt>
                  <c:pt idx="200">
                    <c:v>SH-47</c:v>
                  </c:pt>
                  <c:pt idx="201">
                    <c:v>NEW SH</c:v>
                  </c:pt>
                  <c:pt idx="202">
                    <c:v>NEW SH</c:v>
                  </c:pt>
                  <c:pt idx="203">
                    <c:v>HRY 5</c:v>
                  </c:pt>
                  <c:pt idx="204">
                    <c:v>NEW MDR</c:v>
                  </c:pt>
                  <c:pt idx="205">
                    <c:v>NEW SH</c:v>
                  </c:pt>
                  <c:pt idx="206">
                    <c:v>NEW SH</c:v>
                  </c:pt>
                  <c:pt idx="207">
                    <c:v>NEW SH</c:v>
                  </c:pt>
                  <c:pt idx="208">
                    <c:v>NEW SH</c:v>
                  </c:pt>
                  <c:pt idx="209">
                    <c:v>CHD12</c:v>
                  </c:pt>
                  <c:pt idx="212">
                    <c:v>NEW MDR</c:v>
                  </c:pt>
                  <c:pt idx="213">
                    <c:v>NEW MDR</c:v>
                  </c:pt>
                  <c:pt idx="214">
                    <c:v>SH-115</c:v>
                  </c:pt>
                  <c:pt idx="215">
                    <c:v>NEW SH</c:v>
                  </c:pt>
                  <c:pt idx="216">
                    <c:v>NEW SH</c:v>
                  </c:pt>
                  <c:pt idx="217">
                    <c:v>SH-68</c:v>
                  </c:pt>
                  <c:pt idx="218">
                    <c:v>TRT 08</c:v>
                  </c:pt>
                  <c:pt idx="219">
                    <c:v>SH-01</c:v>
                  </c:pt>
                  <c:pt idx="220">
                    <c:v>SH-148</c:v>
                  </c:pt>
                  <c:pt idx="223">
                    <c:v>SH-148</c:v>
                  </c:pt>
                  <c:pt idx="224">
                    <c:v>SH-48</c:v>
                  </c:pt>
                  <c:pt idx="225">
                    <c:v>SH-136</c:v>
                  </c:pt>
                  <c:pt idx="226">
                    <c:v>SH-77</c:v>
                  </c:pt>
                  <c:pt idx="227">
                    <c:v>SH-62</c:v>
                  </c:pt>
                  <c:pt idx="228">
                    <c:v>SH-01</c:v>
                  </c:pt>
                  <c:pt idx="229">
                    <c:v>SH-77</c:v>
                  </c:pt>
                  <c:pt idx="232">
                    <c:v>MDI-13</c:v>
                  </c:pt>
                  <c:pt idx="233">
                    <c:v>CHK-22</c:v>
                  </c:pt>
                  <c:pt idx="234">
                    <c:v>NRP3</c:v>
                  </c:pt>
                  <c:pt idx="235">
                    <c:v>SNG8</c:v>
                  </c:pt>
                  <c:pt idx="236">
                    <c:v>CHK-13</c:v>
                  </c:pt>
                  <c:pt idx="237">
                    <c:v>KDR-22</c:v>
                  </c:pt>
                  <c:pt idx="238">
                    <c:v>MDR</c:v>
                  </c:pt>
                  <c:pt idx="239">
                    <c:v>TRK-205</c:v>
                  </c:pt>
                  <c:pt idx="240">
                    <c:v>TRK-204</c:v>
                  </c:pt>
                  <c:pt idx="241">
                    <c:v>TRK-5</c:v>
                  </c:pt>
                  <c:pt idx="242">
                    <c:v>KDR-201</c:v>
                  </c:pt>
                  <c:pt idx="243">
                    <c:v>KDR-
New</c:v>
                  </c:pt>
                  <c:pt idx="244">
                    <c:v>KDR-223</c:v>
                  </c:pt>
                  <c:pt idx="245">
                    <c:v>MDR</c:v>
                  </c:pt>
                  <c:pt idx="246">
                    <c:v>MDR</c:v>
                  </c:pt>
                  <c:pt idx="247">
                    <c:v>MDR</c:v>
                  </c:pt>
                  <c:pt idx="252">
                    <c:v>SH-1</c:v>
                  </c:pt>
                  <c:pt idx="253">
                    <c:v>SH-67</c:v>
                  </c:pt>
                  <c:pt idx="254">
                    <c:v>Newly Upgraded SH</c:v>
                  </c:pt>
                  <c:pt idx="255">
                    <c:v>SH-37</c:v>
                  </c:pt>
                  <c:pt idx="256">
                    <c:v>Newly Upgraded SH</c:v>
                  </c:pt>
                  <c:pt idx="257">
                    <c:v>SH-37</c:v>
                  </c:pt>
                  <c:pt idx="258">
                    <c:v>SH-67</c:v>
                  </c:pt>
                  <c:pt idx="259">
                    <c:v>Newly Upgraded SH</c:v>
                  </c:pt>
                  <c:pt idx="260">
                    <c:v>KDP204</c:v>
                  </c:pt>
                  <c:pt idx="261">
                    <c:v>KDP5</c:v>
                  </c:pt>
                  <c:pt idx="262">
                    <c:v>UDP4</c:v>
                  </c:pt>
                  <c:pt idx="263">
                    <c:v>KDP9</c:v>
                  </c:pt>
                  <c:pt idx="264">
                    <c:v>SH 27</c:v>
                  </c:pt>
                  <c:pt idx="265">
                    <c:v>SH 27</c:v>
                  </c:pt>
                  <c:pt idx="268">
                    <c:v>   SH37   </c:v>
                  </c:pt>
                  <c:pt idx="269">
                    <c:v>       SH85       </c:v>
                  </c:pt>
                  <c:pt idx="270">
                    <c:v>     SH37  </c:v>
                  </c:pt>
                  <c:pt idx="271">
                    <c:v>BEL26</c:v>
                  </c:pt>
                  <c:pt idx="272">
                    <c:v>Newly Upgraded SH</c:v>
                  </c:pt>
                  <c:pt idx="273">
                    <c:v>SH-67</c:v>
                  </c:pt>
                  <c:pt idx="274">
                    <c:v>Newly Upgraded SH</c:v>
                  </c:pt>
                  <c:pt idx="275">
                    <c:v>Newly Upgraded SH</c:v>
                  </c:pt>
                  <c:pt idx="276">
                    <c:v>Newly Upgraded MDR</c:v>
                  </c:pt>
                  <c:pt idx="277">
                    <c:v>MNG19</c:v>
                  </c:pt>
                  <c:pt idx="278">
                    <c:v>MNG36</c:v>
                  </c:pt>
                  <c:pt idx="279">
                    <c:v>PUT8</c:v>
                  </c:pt>
                  <c:pt idx="280">
                    <c:v>PUT10</c:v>
                  </c:pt>
                  <c:pt idx="281">
                    <c:v>SH100</c:v>
                  </c:pt>
                  <c:pt idx="282">
                    <c:v>MNG105
MNG202</c:v>
                  </c:pt>
                  <c:pt idx="283">
                    <c:v>MNG82</c:v>
                  </c:pt>
                  <c:pt idx="284">
                    <c:v>Newly Upgraded MDR</c:v>
                  </c:pt>
                  <c:pt idx="285">
                    <c:v>SH-101</c:v>
                  </c:pt>
                  <c:pt idx="286">
                    <c:v>Newly Upgraded SH</c:v>
                  </c:pt>
                  <c:pt idx="287">
                    <c:v>Newly Upgraded SH</c:v>
                  </c:pt>
                  <c:pt idx="288">
                    <c:v>Newly Upgraded SH</c:v>
                  </c:pt>
                  <c:pt idx="289">
                    <c:v>Newly Upgraded SH</c:v>
                  </c:pt>
                  <c:pt idx="290">
                    <c:v>BNT19</c:v>
                  </c:pt>
                  <c:pt idx="295">
                    <c:v>ANK52</c:v>
                  </c:pt>
                  <c:pt idx="296">
                    <c:v>MDR</c:v>
                  </c:pt>
                  <c:pt idx="297">
                    <c:v>SH-87</c:v>
                  </c:pt>
                  <c:pt idx="298">
                    <c:v>New SH</c:v>
                  </c:pt>
                  <c:pt idx="299">
                    <c:v>BNS210</c:v>
                  </c:pt>
                  <c:pt idx="300">
                    <c:v>BNS214</c:v>
                  </c:pt>
                  <c:pt idx="301">
                    <c:v>SH</c:v>
                  </c:pt>
                  <c:pt idx="302">
                    <c:v>MDR</c:v>
                  </c:pt>
                  <c:pt idx="303">
                    <c:v>MDR</c:v>
                  </c:pt>
                  <c:pt idx="304">
                    <c:v>MDR</c:v>
                  </c:pt>
                  <c:pt idx="305">
                    <c:v>MDR</c:v>
                  </c:pt>
                  <c:pt idx="306">
                    <c:v>MDR</c:v>
                  </c:pt>
                  <c:pt idx="307">
                    <c:v>MDR</c:v>
                  </c:pt>
                  <c:pt idx="308">
                    <c:v>BNE18</c:v>
                  </c:pt>
                  <c:pt idx="309">
                    <c:v>MDR</c:v>
                  </c:pt>
                  <c:pt idx="310">
                    <c:v>MDR</c:v>
                  </c:pt>
                  <c:pt idx="311">
                    <c:v>SH-39</c:v>
                  </c:pt>
                  <c:pt idx="312">
                    <c:v>MDR</c:v>
                  </c:pt>
                  <c:pt idx="313">
                    <c:v>HOS9</c:v>
                  </c:pt>
                  <c:pt idx="314">
                    <c:v>HOS25</c:v>
                  </c:pt>
                  <c:pt idx="315">
                    <c:v>NLM10</c:v>
                  </c:pt>
                  <c:pt idx="316">
                    <c:v>MDR</c:v>
                  </c:pt>
                  <c:pt idx="317">
                    <c:v>DOD7</c:v>
                  </c:pt>
                  <c:pt idx="318">
                    <c:v>SH-96</c:v>
                  </c:pt>
                  <c:pt idx="319">
                    <c:v>DVN9</c:v>
                  </c:pt>
                  <c:pt idx="322">
                    <c:v>MDR</c:v>
                  </c:pt>
                  <c:pt idx="323">
                    <c:v>SH-33</c:v>
                  </c:pt>
                  <c:pt idx="324">
                    <c:v>MDR</c:v>
                  </c:pt>
                  <c:pt idx="325">
                    <c:v>New SH</c:v>
                  </c:pt>
                  <c:pt idx="326">
                    <c:v>New SH</c:v>
                  </c:pt>
                  <c:pt idx="329">
                    <c:v>SH-3</c:v>
                  </c:pt>
                  <c:pt idx="331">
                    <c:v>SH-3</c:v>
                  </c:pt>
                  <c:pt idx="334">
                    <c:v>SH 111</c:v>
                  </c:pt>
                  <c:pt idx="335">
                    <c:v> KNL227</c:v>
                  </c:pt>
                  <c:pt idx="336">
                    <c:v>KNL27</c:v>
                  </c:pt>
                  <c:pt idx="337">
                    <c:v>SH 94</c:v>
                  </c:pt>
                  <c:pt idx="338">
                    <c:v>NEW SH</c:v>
                  </c:pt>
                  <c:pt idx="339">
                    <c:v>MDR</c:v>
                  </c:pt>
                  <c:pt idx="340">
                    <c:v>TMK-219</c:v>
                  </c:pt>
                  <c:pt idx="341">
                    <c:v>SH-33</c:v>
                  </c:pt>
                  <c:pt idx="342">
                    <c:v>TMK-16</c:v>
                  </c:pt>
                  <c:pt idx="343">
                    <c:v>TMK-203</c:v>
                  </c:pt>
                  <c:pt idx="344">
                    <c:v>TMK-9</c:v>
                  </c:pt>
                  <c:pt idx="345">
                    <c:v>GBB3</c:v>
                  </c:pt>
                  <c:pt idx="346">
                    <c:v>GBB12</c:v>
                  </c:pt>
                  <c:pt idx="347">
                    <c:v>NEW SH</c:v>
                  </c:pt>
                  <c:pt idx="348">
                    <c:v>TVK24</c:v>
                  </c:pt>
                  <c:pt idx="349">
                    <c:v>SH 47</c:v>
                  </c:pt>
                  <c:pt idx="350">
                    <c:v>TPT8</c:v>
                  </c:pt>
                  <c:pt idx="351">
                    <c:v>SH 47</c:v>
                  </c:pt>
                  <c:pt idx="354">
                    <c:v>SRA3</c:v>
                  </c:pt>
                  <c:pt idx="355">
                    <c:v>MDG -9</c:v>
                  </c:pt>
                  <c:pt idx="356">
                    <c:v>SH 94</c:v>
                  </c:pt>
                  <c:pt idx="357">
                    <c:v>NEW SH</c:v>
                  </c:pt>
                  <c:pt idx="358">
                    <c:v>KTG -8</c:v>
                  </c:pt>
                  <c:pt idx="359">
                    <c:v>SH 48</c:v>
                  </c:pt>
                  <c:pt idx="360">
                    <c:v>PVG-4</c:v>
                  </c:pt>
                  <c:pt idx="363">
                    <c:v>SH 05</c:v>
                  </c:pt>
                  <c:pt idx="364">
                    <c:v>NEW MDR</c:v>
                  </c:pt>
                  <c:pt idx="365">
                    <c:v>SH 05</c:v>
                  </c:pt>
                  <c:pt idx="366">
                    <c:v>NEW SH</c:v>
                  </c:pt>
                  <c:pt idx="367">
                    <c:v>NEW SH</c:v>
                  </c:pt>
                  <c:pt idx="368">
                    <c:v>CBR17</c:v>
                  </c:pt>
                  <c:pt idx="369">
                    <c:v>CBR15</c:v>
                  </c:pt>
                  <c:pt idx="370">
                    <c:v>CBR21</c:v>
                  </c:pt>
                  <c:pt idx="373">
                    <c:v>BGT11</c:v>
                  </c:pt>
                  <c:pt idx="374">
                    <c:v>BGT 10</c:v>
                  </c:pt>
                  <c:pt idx="375">
                    <c:v>SH 96</c:v>
                  </c:pt>
                  <c:pt idx="376">
                    <c:v>BGT26</c:v>
                  </c:pt>
                  <c:pt idx="377">
                    <c:v>BGT5</c:v>
                  </c:pt>
                  <c:pt idx="378">
                    <c:v>NEW SH</c:v>
                  </c:pt>
                  <c:pt idx="379">
                    <c:v>NEW SH</c:v>
                  </c:pt>
                  <c:pt idx="380">
                    <c:v>NEW SH</c:v>
                  </c:pt>
                  <c:pt idx="381">
                    <c:v>MUL9</c:v>
                  </c:pt>
                  <c:pt idx="382">
                    <c:v>NEW MDR</c:v>
                  </c:pt>
                  <c:pt idx="383">
                    <c:v>SH 99</c:v>
                  </c:pt>
                  <c:pt idx="384">
                    <c:v>SRI 9</c:v>
                  </c:pt>
                  <c:pt idx="389">
                    <c:v>MDR</c:v>
                  </c:pt>
                  <c:pt idx="390">
                    <c:v>MDR</c:v>
                  </c:pt>
                  <c:pt idx="391">
                    <c:v>MDR</c:v>
                  </c:pt>
                  <c:pt idx="392">
                    <c:v>MDR</c:v>
                  </c:pt>
                  <c:pt idx="393">
                    <c:v>MDR</c:v>
                  </c:pt>
                  <c:pt idx="394">
                    <c:v>MDR</c:v>
                  </c:pt>
                  <c:pt idx="395">
                    <c:v>MDR</c:v>
                  </c:pt>
                  <c:pt idx="396">
                    <c:v>MDR</c:v>
                  </c:pt>
                  <c:pt idx="397">
                    <c:v>MDR</c:v>
                  </c:pt>
                  <c:pt idx="398">
                    <c:v>MDR</c:v>
                  </c:pt>
                  <c:pt idx="399">
                    <c:v>MDR</c:v>
                  </c:pt>
                  <c:pt idx="400">
                    <c:v>MDR</c:v>
                  </c:pt>
                  <c:pt idx="401">
                    <c:v>MDR</c:v>
                  </c:pt>
                  <c:pt idx="402">
                    <c:v>MDR</c:v>
                  </c:pt>
                  <c:pt idx="403">
                    <c:v>MDR</c:v>
                  </c:pt>
                  <c:pt idx="404">
                    <c:v>MDR</c:v>
                  </c:pt>
                  <c:pt idx="405">
                    <c:v>MDR</c:v>
                  </c:pt>
                  <c:pt idx="406">
                    <c:v>MDR</c:v>
                  </c:pt>
                  <c:pt idx="407">
                    <c:v>MDR</c:v>
                  </c:pt>
                  <c:pt idx="408">
                    <c:v>MDR</c:v>
                  </c:pt>
                  <c:pt idx="409">
                    <c:v>SH</c:v>
                  </c:pt>
                  <c:pt idx="413">
                    <c:v>NH/SH</c:v>
                  </c:pt>
                  <c:pt idx="414">
                    <c:v>MDR</c:v>
                  </c:pt>
                  <c:pt idx="415">
                    <c:v>MDR</c:v>
                  </c:pt>
                  <c:pt idx="416">
                    <c:v>MDR</c:v>
                  </c:pt>
                  <c:pt idx="419">
                    <c:v>SH</c:v>
                  </c:pt>
                  <c:pt idx="420">
                    <c:v>SH</c:v>
                  </c:pt>
                  <c:pt idx="421">
                    <c:v>SH</c:v>
                  </c:pt>
                  <c:pt idx="422">
                    <c:v>MDR</c:v>
                  </c:pt>
                  <c:pt idx="424">
                    <c:v>MDR</c:v>
                  </c:pt>
                  <c:pt idx="425">
                    <c:v>MDR</c:v>
                  </c:pt>
                  <c:pt idx="426">
                    <c:v>SH</c:v>
                  </c:pt>
                  <c:pt idx="427">
                    <c:v>MDR</c:v>
                  </c:pt>
                  <c:pt idx="428">
                    <c:v>MDR</c:v>
                  </c:pt>
                  <c:pt idx="429">
                    <c:v>SH</c:v>
                  </c:pt>
                  <c:pt idx="430">
                    <c:v>MDR</c:v>
                  </c:pt>
                  <c:pt idx="434">
                    <c:v>MDR</c:v>
                  </c:pt>
                  <c:pt idx="435">
                    <c:v>MDR</c:v>
                  </c:pt>
                  <c:pt idx="439">
                    <c:v>SH</c:v>
                  </c:pt>
                  <c:pt idx="440">
                    <c:v>SH</c:v>
                  </c:pt>
                  <c:pt idx="441">
                    <c:v>SH</c:v>
                  </c:pt>
                  <c:pt idx="442">
                    <c:v>SH</c:v>
                  </c:pt>
                  <c:pt idx="446">
                    <c:v>MDR</c:v>
                  </c:pt>
                  <c:pt idx="447">
                    <c:v>MDR</c:v>
                  </c:pt>
                  <c:pt idx="449">
                    <c:v>SH</c:v>
                  </c:pt>
                  <c:pt idx="450">
                    <c:v>MDR</c:v>
                  </c:pt>
                  <c:pt idx="451">
                    <c:v>SH</c:v>
                  </c:pt>
                  <c:pt idx="452">
                    <c:v>SH/NH</c:v>
                  </c:pt>
                  <c:pt idx="453">
                    <c:v>MDR</c:v>
                  </c:pt>
                  <c:pt idx="454">
                    <c:v>MDR</c:v>
                  </c:pt>
                  <c:pt idx="455">
                    <c:v>MDR</c:v>
                  </c:pt>
                  <c:pt idx="456">
                    <c:v>MDR</c:v>
                  </c:pt>
                  <c:pt idx="457">
                    <c:v>MDR</c:v>
                  </c:pt>
                  <c:pt idx="459">
                    <c:v>SH</c:v>
                  </c:pt>
                  <c:pt idx="464">
                    <c:v>SH-102</c:v>
                  </c:pt>
                  <c:pt idx="465">
                    <c:v>ARK-34</c:v>
                  </c:pt>
                  <c:pt idx="466">
                    <c:v>HSS-247</c:v>
                  </c:pt>
                  <c:pt idx="467">
                    <c:v>MDR</c:v>
                  </c:pt>
                  <c:pt idx="468">
                    <c:v>HNP-18</c:v>
                  </c:pt>
                  <c:pt idx="469">
                    <c:v>CRP-206</c:v>
                  </c:pt>
                  <c:pt idx="470">
                    <c:v>CRP-42</c:v>
                  </c:pt>
                  <c:pt idx="471">
                    <c:v>HSS-203</c:v>
                  </c:pt>
                  <c:pt idx="472">
                    <c:v>New SH</c:v>
                  </c:pt>
                  <c:pt idx="473">
                    <c:v>HSS 207</c:v>
                  </c:pt>
                  <c:pt idx="474">
                    <c:v>HSS2 &amp; VR</c:v>
                  </c:pt>
                  <c:pt idx="475">
                    <c:v>BLR-12</c:v>
                  </c:pt>
                  <c:pt idx="476">
                    <c:v>New SH</c:v>
                  </c:pt>
                  <c:pt idx="477">
                    <c:v>BLR-58</c:v>
                  </c:pt>
                  <c:pt idx="478">
                    <c:v>BLR-307</c:v>
                  </c:pt>
                  <c:pt idx="479">
                    <c:v>BLR-28</c:v>
                  </c:pt>
                  <c:pt idx="484">
                    <c:v>SH-90</c:v>
                  </c:pt>
                  <c:pt idx="485">
                    <c:v>SH-91</c:v>
                  </c:pt>
                  <c:pt idx="486">
                    <c:v>SH27</c:v>
                  </c:pt>
                  <c:pt idx="487">
                    <c:v>SH27</c:v>
                  </c:pt>
                  <c:pt idx="488">
                    <c:v>upgraded road</c:v>
                  </c:pt>
                  <c:pt idx="489">
                    <c:v>SH 91</c:v>
                  </c:pt>
                  <c:pt idx="497">
                    <c:v>-49.41</c:v>
                  </c:pt>
                  <c:pt idx="504">
                    <c:v>2.150</c:v>
                  </c:pt>
                  <c:pt idx="505">
                    <c:v>3.790</c:v>
                  </c:pt>
                  <c:pt idx="506">
                    <c:v>9.970</c:v>
                  </c:pt>
                  <c:pt idx="507">
                    <c:v>6.800</c:v>
                  </c:pt>
                  <c:pt idx="508">
                    <c:v>4.650</c:v>
                  </c:pt>
                  <c:pt idx="509">
                    <c:v>41.30</c:v>
                  </c:pt>
                  <c:pt idx="511">
                    <c:v>7.41</c:v>
                  </c:pt>
                  <c:pt idx="512">
                    <c:v>2</c:v>
                  </c:pt>
                  <c:pt idx="513">
                    <c:v>1.82</c:v>
                  </c:pt>
                  <c:pt idx="514">
                    <c:v>5.22</c:v>
                  </c:pt>
                  <c:pt idx="515">
                    <c:v>4.71</c:v>
                  </c:pt>
                  <c:pt idx="516">
                    <c:v>7.89</c:v>
                  </c:pt>
                  <c:pt idx="517">
                    <c:v>1.44</c:v>
                  </c:pt>
                  <c:pt idx="518">
                    <c:v>1.02</c:v>
                  </c:pt>
                  <c:pt idx="519">
                    <c:v>2.7</c:v>
                  </c:pt>
                  <c:pt idx="520">
                    <c:v>1.52</c:v>
                  </c:pt>
                  <c:pt idx="521">
                    <c:v>1.78</c:v>
                  </c:pt>
                  <c:pt idx="522">
                    <c:v>1.85</c:v>
                  </c:pt>
                  <c:pt idx="523">
                    <c:v>1.41</c:v>
                  </c:pt>
                  <c:pt idx="524">
                    <c:v>1.11</c:v>
                  </c:pt>
                  <c:pt idx="525">
                    <c:v>41.88</c:v>
                  </c:pt>
                  <c:pt idx="526">
                    <c:v>154.68</c:v>
                  </c:pt>
                  <c:pt idx="529">
                    <c:v>9.695</c:v>
                  </c:pt>
                  <c:pt idx="530">
                    <c:v>2.040</c:v>
                  </c:pt>
                  <c:pt idx="531">
                    <c:v>6.420</c:v>
                  </c:pt>
                  <c:pt idx="532">
                    <c:v>1.530</c:v>
                  </c:pt>
                  <c:pt idx="533">
                    <c:v>6.420</c:v>
                  </c:pt>
                  <c:pt idx="534">
                    <c:v>6.450</c:v>
                  </c:pt>
                  <c:pt idx="535">
                    <c:v>5.730</c:v>
                  </c:pt>
                  <c:pt idx="536">
                    <c:v>3.750</c:v>
                  </c:pt>
                  <c:pt idx="537">
                    <c:v>1.600</c:v>
                  </c:pt>
                  <c:pt idx="538">
                    <c:v>2.080</c:v>
                  </c:pt>
                  <c:pt idx="539">
                    <c:v>1.301</c:v>
                  </c:pt>
                  <c:pt idx="540">
                    <c:v>2.290</c:v>
                  </c:pt>
                  <c:pt idx="541">
                    <c:v>1.460</c:v>
                  </c:pt>
                  <c:pt idx="542">
                    <c:v>13.720</c:v>
                  </c:pt>
                  <c:pt idx="543">
                    <c:v>1.550</c:v>
                  </c:pt>
                  <c:pt idx="544">
                    <c:v>0.814</c:v>
                  </c:pt>
                  <c:pt idx="545">
                    <c:v>1.485</c:v>
                  </c:pt>
                  <c:pt idx="546">
                    <c:v>3.240</c:v>
                  </c:pt>
                  <c:pt idx="547">
                    <c:v>71.58</c:v>
                  </c:pt>
                  <c:pt idx="549">
                    <c:v>4.810</c:v>
                  </c:pt>
                  <c:pt idx="550">
                    <c:v>3.980</c:v>
                  </c:pt>
                  <c:pt idx="551">
                    <c:v>4.090</c:v>
                  </c:pt>
                  <c:pt idx="552">
                    <c:v>7.440</c:v>
                  </c:pt>
                  <c:pt idx="553">
                    <c:v>7.650</c:v>
                  </c:pt>
                  <c:pt idx="554">
                    <c:v>6.555</c:v>
                  </c:pt>
                  <c:pt idx="555">
                    <c:v>2.290</c:v>
                  </c:pt>
                  <c:pt idx="556">
                    <c:v>2.960</c:v>
                  </c:pt>
                  <c:pt idx="557">
                    <c:v>2.420</c:v>
                  </c:pt>
                  <c:pt idx="558">
                    <c:v>1.550</c:v>
                  </c:pt>
                  <c:pt idx="559">
                    <c:v>0.255</c:v>
                  </c:pt>
                  <c:pt idx="560">
                    <c:v>7.550</c:v>
                  </c:pt>
                  <c:pt idx="561">
                    <c:v>10.730</c:v>
                  </c:pt>
                  <c:pt idx="562">
                    <c:v>8.960</c:v>
                  </c:pt>
                  <c:pt idx="563">
                    <c:v>71.24</c:v>
                  </c:pt>
                  <c:pt idx="565">
                    <c:v>8.225</c:v>
                  </c:pt>
                  <c:pt idx="566">
                    <c:v>6.617</c:v>
                  </c:pt>
                  <c:pt idx="567">
                    <c:v>2.785</c:v>
                  </c:pt>
                  <c:pt idx="568">
                    <c:v>4.080</c:v>
                  </c:pt>
                  <c:pt idx="569">
                    <c:v>5.095</c:v>
                  </c:pt>
                  <c:pt idx="570">
                    <c:v>15.735</c:v>
                  </c:pt>
                  <c:pt idx="571">
                    <c:v>3.900</c:v>
                  </c:pt>
                  <c:pt idx="572">
                    <c:v>1.680</c:v>
                  </c:pt>
                  <c:pt idx="573">
                    <c:v>1.388</c:v>
                  </c:pt>
                  <c:pt idx="574">
                    <c:v>3.030</c:v>
                  </c:pt>
                  <c:pt idx="575">
                    <c:v>3.428</c:v>
                  </c:pt>
                  <c:pt idx="576">
                    <c:v>8.368</c:v>
                  </c:pt>
                  <c:pt idx="577">
                    <c:v>7.590</c:v>
                  </c:pt>
                  <c:pt idx="578">
                    <c:v>3.980</c:v>
                  </c:pt>
                  <c:pt idx="579">
                    <c:v>3.760</c:v>
                  </c:pt>
                  <c:pt idx="580">
                    <c:v>6.690</c:v>
                  </c:pt>
                  <c:pt idx="581">
                    <c:v>2.980</c:v>
                  </c:pt>
                  <c:pt idx="582">
                    <c:v>5.624</c:v>
                  </c:pt>
                  <c:pt idx="583">
                    <c:v>1.650</c:v>
                  </c:pt>
                  <c:pt idx="584">
                    <c:v>6.617</c:v>
                  </c:pt>
                  <c:pt idx="585">
                    <c:v>103.22</c:v>
                  </c:pt>
                  <c:pt idx="587">
                    <c:v>12.400</c:v>
                  </c:pt>
                  <c:pt idx="588">
                    <c:v>3.000</c:v>
                  </c:pt>
                  <c:pt idx="589">
                    <c:v>7.500</c:v>
                  </c:pt>
                  <c:pt idx="590">
                    <c:v>1.320</c:v>
                  </c:pt>
                  <c:pt idx="591">
                    <c:v>1.810</c:v>
                  </c:pt>
                  <c:pt idx="592">
                    <c:v>2.720</c:v>
                  </c:pt>
                  <c:pt idx="593">
                    <c:v>2.720</c:v>
                  </c:pt>
                  <c:pt idx="594">
                    <c:v>3.300</c:v>
                  </c:pt>
                  <c:pt idx="595">
                    <c:v>10.300</c:v>
                  </c:pt>
                  <c:pt idx="596">
                    <c:v>2.700</c:v>
                  </c:pt>
                  <c:pt idx="597">
                    <c:v>3.500</c:v>
                  </c:pt>
                  <c:pt idx="598">
                    <c:v>51.27</c:v>
                  </c:pt>
                  <c:pt idx="600">
                    <c:v>25.59</c:v>
                  </c:pt>
                  <c:pt idx="601">
                    <c:v>3.52</c:v>
                  </c:pt>
                  <c:pt idx="602">
                    <c:v>16.305</c:v>
                  </c:pt>
                  <c:pt idx="603">
                    <c:v>5.425</c:v>
                  </c:pt>
                  <c:pt idx="604">
                    <c:v>1.59</c:v>
                  </c:pt>
                  <c:pt idx="605">
                    <c:v>5.38</c:v>
                  </c:pt>
                  <c:pt idx="606">
                    <c:v>15.71</c:v>
                  </c:pt>
                  <c:pt idx="607">
                    <c:v>73.52</c:v>
                  </c:pt>
                  <c:pt idx="608">
                    <c:v>370.83</c:v>
                  </c:pt>
                  <c:pt idx="611">
                    <c:v>6.910</c:v>
                  </c:pt>
                  <c:pt idx="612">
                    <c:v>6.470</c:v>
                  </c:pt>
                  <c:pt idx="613">
                    <c:v>4.000</c:v>
                  </c:pt>
                  <c:pt idx="614">
                    <c:v>5.180</c:v>
                  </c:pt>
                  <c:pt idx="615">
                    <c:v>9.610</c:v>
                  </c:pt>
                  <c:pt idx="616">
                    <c:v>6.060</c:v>
                  </c:pt>
                  <c:pt idx="617">
                    <c:v>6.020</c:v>
                  </c:pt>
                  <c:pt idx="618">
                    <c:v>3.690</c:v>
                  </c:pt>
                  <c:pt idx="619">
                    <c:v>5.560</c:v>
                  </c:pt>
                  <c:pt idx="620">
                    <c:v>53.500</c:v>
                  </c:pt>
                  <c:pt idx="622">
                    <c:v>13.500</c:v>
                  </c:pt>
                  <c:pt idx="623">
                    <c:v>8.330</c:v>
                  </c:pt>
                  <c:pt idx="624">
                    <c:v>9.610</c:v>
                  </c:pt>
                  <c:pt idx="625">
                    <c:v>0.000</c:v>
                  </c:pt>
                  <c:pt idx="626">
                    <c:v>1.800</c:v>
                  </c:pt>
                  <c:pt idx="627">
                    <c:v>0.000</c:v>
                  </c:pt>
                  <c:pt idx="628">
                    <c:v>0.000</c:v>
                  </c:pt>
                  <c:pt idx="629">
                    <c:v>0.000</c:v>
                  </c:pt>
                  <c:pt idx="630">
                    <c:v>5.560</c:v>
                  </c:pt>
                  <c:pt idx="631">
                    <c:v>6.380</c:v>
                  </c:pt>
                  <c:pt idx="632">
                    <c:v>14.890</c:v>
                  </c:pt>
                  <c:pt idx="633">
                    <c:v>3.180</c:v>
                  </c:pt>
                  <c:pt idx="634">
                    <c:v>4.050</c:v>
                  </c:pt>
                  <c:pt idx="635">
                    <c:v>4.740</c:v>
                  </c:pt>
                  <c:pt idx="636">
                    <c:v>72.040</c:v>
                  </c:pt>
                  <c:pt idx="638">
                    <c:v>5.390</c:v>
                  </c:pt>
                  <c:pt idx="639">
                    <c:v>1.610</c:v>
                  </c:pt>
                  <c:pt idx="640">
                    <c:v>1.640</c:v>
                  </c:pt>
                  <c:pt idx="641">
                    <c:v>8.000</c:v>
                  </c:pt>
                  <c:pt idx="642">
                    <c:v>5.430</c:v>
                  </c:pt>
                  <c:pt idx="643">
                    <c:v>11.900</c:v>
                  </c:pt>
                  <c:pt idx="644">
                    <c:v>4.750</c:v>
                  </c:pt>
                  <c:pt idx="645">
                    <c:v>1.420</c:v>
                  </c:pt>
                  <c:pt idx="646">
                    <c:v>7.800</c:v>
                  </c:pt>
                  <c:pt idx="647">
                    <c:v>4.040</c:v>
                  </c:pt>
                  <c:pt idx="648">
                    <c:v>2.000</c:v>
                  </c:pt>
                  <c:pt idx="649">
                    <c:v>5.610</c:v>
                  </c:pt>
                  <c:pt idx="650">
                    <c:v>6.470</c:v>
                  </c:pt>
                  <c:pt idx="651">
                    <c:v>4.885</c:v>
                  </c:pt>
                  <c:pt idx="652">
                    <c:v>70.95</c:v>
                  </c:pt>
                  <c:pt idx="654">
                    <c:v>9.065</c:v>
                  </c:pt>
                  <c:pt idx="655">
                    <c:v>6.170</c:v>
                  </c:pt>
                  <c:pt idx="656">
                    <c:v>3.000</c:v>
                  </c:pt>
                  <c:pt idx="657">
                    <c:v>2.890</c:v>
                  </c:pt>
                  <c:pt idx="658">
                    <c:v>3.010</c:v>
                  </c:pt>
                  <c:pt idx="659">
                    <c:v>9.150</c:v>
                  </c:pt>
                  <c:pt idx="660">
                    <c:v>3.230</c:v>
                  </c:pt>
                  <c:pt idx="661">
                    <c:v>6.325</c:v>
                  </c:pt>
                  <c:pt idx="662">
                    <c:v>4.900</c:v>
                  </c:pt>
                  <c:pt idx="663">
                    <c:v>3.000</c:v>
                  </c:pt>
                  <c:pt idx="664">
                    <c:v>10.000</c:v>
                  </c:pt>
                  <c:pt idx="665">
                    <c:v>9.600</c:v>
                  </c:pt>
                  <c:pt idx="666">
                    <c:v>5.100</c:v>
                  </c:pt>
                  <c:pt idx="667">
                    <c:v>16.520</c:v>
                  </c:pt>
                  <c:pt idx="668">
                    <c:v>16.000</c:v>
                  </c:pt>
                  <c:pt idx="669">
                    <c:v>6.200</c:v>
                  </c:pt>
                  <c:pt idx="670">
                    <c:v>4.505</c:v>
                  </c:pt>
                  <c:pt idx="671">
                    <c:v>2.150</c:v>
                  </c:pt>
                  <c:pt idx="672">
                    <c:v>120.8</c:v>
                  </c:pt>
                  <c:pt idx="673">
                    <c:v>317.30</c:v>
                  </c:pt>
                  <c:pt idx="674">
                    <c:v>1011.672</c:v>
                  </c:pt>
                  <c:pt idx="677">
                    <c:v>7.700</c:v>
                  </c:pt>
                  <c:pt idx="678">
                    <c:v>4.970</c:v>
                  </c:pt>
                  <c:pt idx="679">
                    <c:v>3.920</c:v>
                  </c:pt>
                  <c:pt idx="680">
                    <c:v>8.780</c:v>
                  </c:pt>
                  <c:pt idx="681">
                    <c:v>3.300</c:v>
                  </c:pt>
                  <c:pt idx="682">
                    <c:v>3.470</c:v>
                  </c:pt>
                  <c:pt idx="683">
                    <c:v>2.450</c:v>
                  </c:pt>
                  <c:pt idx="684">
                    <c:v>12.330</c:v>
                  </c:pt>
                  <c:pt idx="685">
                    <c:v>6.780</c:v>
                  </c:pt>
                  <c:pt idx="686">
                    <c:v>1.970</c:v>
                  </c:pt>
                  <c:pt idx="687">
                    <c:v>6.500</c:v>
                  </c:pt>
                  <c:pt idx="688">
                    <c:v>3.015</c:v>
                  </c:pt>
                  <c:pt idx="689">
                    <c:v>1.210</c:v>
                  </c:pt>
                  <c:pt idx="690">
                    <c:v>3.570</c:v>
                  </c:pt>
                  <c:pt idx="691">
                    <c:v>3.210</c:v>
                  </c:pt>
                  <c:pt idx="692">
                    <c:v>3.700</c:v>
                  </c:pt>
                  <c:pt idx="693">
                    <c:v>8.630</c:v>
                  </c:pt>
                  <c:pt idx="694">
                    <c:v>6.300</c:v>
                  </c:pt>
                  <c:pt idx="695">
                    <c:v>4.320</c:v>
                  </c:pt>
                  <c:pt idx="696">
                    <c:v>96.125</c:v>
                  </c:pt>
                  <c:pt idx="698">
                    <c:v>0.600</c:v>
                  </c:pt>
                  <c:pt idx="699">
                    <c:v>1.020</c:v>
                  </c:pt>
                  <c:pt idx="700">
                    <c:v>4.290</c:v>
                  </c:pt>
                  <c:pt idx="701">
                    <c:v>7.520</c:v>
                  </c:pt>
                  <c:pt idx="702">
                    <c:v>6.530</c:v>
                  </c:pt>
                  <c:pt idx="703">
                    <c:v>7.560</c:v>
                  </c:pt>
                  <c:pt idx="704">
                    <c:v>8.250</c:v>
                  </c:pt>
                  <c:pt idx="705">
                    <c:v>4.400</c:v>
                  </c:pt>
                  <c:pt idx="706">
                    <c:v>3.800</c:v>
                  </c:pt>
                  <c:pt idx="707">
                    <c:v>6.750</c:v>
                  </c:pt>
                  <c:pt idx="708">
                    <c:v>8.800</c:v>
                  </c:pt>
                  <c:pt idx="709">
                    <c:v>10.970</c:v>
                  </c:pt>
                  <c:pt idx="710">
                    <c:v>5.260</c:v>
                  </c:pt>
                  <c:pt idx="711">
                    <c:v>3.880</c:v>
                  </c:pt>
                  <c:pt idx="712">
                    <c:v>4.000</c:v>
                  </c:pt>
                  <c:pt idx="713">
                    <c:v>9.000</c:v>
                  </c:pt>
                  <c:pt idx="714">
                    <c:v>92.63</c:v>
                  </c:pt>
                  <c:pt idx="716">
                    <c:v>7.000</c:v>
                  </c:pt>
                  <c:pt idx="717">
                    <c:v>4.900</c:v>
                  </c:pt>
                  <c:pt idx="718">
                    <c:v>6.000</c:v>
                  </c:pt>
                  <c:pt idx="719">
                    <c:v>3.000</c:v>
                  </c:pt>
                  <c:pt idx="720">
                    <c:v>14.000</c:v>
                  </c:pt>
                  <c:pt idx="721">
                    <c:v>1.260</c:v>
                  </c:pt>
                  <c:pt idx="722">
                    <c:v>6.850</c:v>
                  </c:pt>
                  <c:pt idx="723">
                    <c:v>6.650</c:v>
                  </c:pt>
                  <c:pt idx="724">
                    <c:v>7.250</c:v>
                  </c:pt>
                  <c:pt idx="725">
                    <c:v>56.91</c:v>
                  </c:pt>
                  <c:pt idx="727">
                    <c:v>11.600</c:v>
                  </c:pt>
                  <c:pt idx="728">
                    <c:v>9.850</c:v>
                  </c:pt>
                  <c:pt idx="729">
                    <c:v>8.200</c:v>
                  </c:pt>
                  <c:pt idx="730">
                    <c:v>8.900</c:v>
                  </c:pt>
                  <c:pt idx="731">
                    <c:v>2.600</c:v>
                  </c:pt>
                  <c:pt idx="732">
                    <c:v>1.200</c:v>
                  </c:pt>
                  <c:pt idx="733">
                    <c:v>6.000</c:v>
                  </c:pt>
                  <c:pt idx="734">
                    <c:v>48.35</c:v>
                  </c:pt>
                  <c:pt idx="736">
                    <c:v>12.917</c:v>
                  </c:pt>
                  <c:pt idx="737">
                    <c:v>4.700</c:v>
                  </c:pt>
                  <c:pt idx="738">
                    <c:v>4.500</c:v>
                  </c:pt>
                  <c:pt idx="739">
                    <c:v>4.040</c:v>
                  </c:pt>
                  <c:pt idx="740">
                    <c:v>12.496</c:v>
                  </c:pt>
                  <c:pt idx="741">
                    <c:v>12.020</c:v>
                  </c:pt>
                  <c:pt idx="742">
                    <c:v>5.000</c:v>
                  </c:pt>
                  <c:pt idx="743">
                    <c:v>4.620</c:v>
                  </c:pt>
                  <c:pt idx="744">
                    <c:v>3.380</c:v>
                  </c:pt>
                  <c:pt idx="745">
                    <c:v>5.090</c:v>
                  </c:pt>
                  <c:pt idx="746">
                    <c:v>8.350</c:v>
                  </c:pt>
                  <c:pt idx="747">
                    <c:v>3.410</c:v>
                  </c:pt>
                  <c:pt idx="748">
                    <c:v>7.000</c:v>
                  </c:pt>
                  <c:pt idx="749">
                    <c:v>2.500</c:v>
                  </c:pt>
                  <c:pt idx="750">
                    <c:v>3.560</c:v>
                  </c:pt>
                  <c:pt idx="751">
                    <c:v>1.800</c:v>
                  </c:pt>
                  <c:pt idx="752">
                    <c:v>95.38</c:v>
                  </c:pt>
                  <c:pt idx="753">
                    <c:v>389.398</c:v>
                  </c:pt>
                  <c:pt idx="756">
                    <c:v>1.428</c:v>
                  </c:pt>
                  <c:pt idx="757">
                    <c:v>1.000</c:v>
                  </c:pt>
                  <c:pt idx="758">
                    <c:v>1.700</c:v>
                  </c:pt>
                  <c:pt idx="759">
                    <c:v>3.000</c:v>
                  </c:pt>
                  <c:pt idx="760">
                    <c:v>5.640</c:v>
                  </c:pt>
                  <c:pt idx="761">
                    <c:v>9.466</c:v>
                  </c:pt>
                  <c:pt idx="762">
                    <c:v>6.696</c:v>
                  </c:pt>
                  <c:pt idx="763">
                    <c:v>5.485</c:v>
                  </c:pt>
                  <c:pt idx="764">
                    <c:v>2.000</c:v>
                  </c:pt>
                  <c:pt idx="765">
                    <c:v>6.140</c:v>
                  </c:pt>
                  <c:pt idx="766">
                    <c:v>5.000</c:v>
                  </c:pt>
                  <c:pt idx="767">
                    <c:v>4.100</c:v>
                  </c:pt>
                  <c:pt idx="768">
                    <c:v>4.876</c:v>
                  </c:pt>
                  <c:pt idx="769">
                    <c:v>9.291</c:v>
                  </c:pt>
                  <c:pt idx="770">
                    <c:v>65.82</c:v>
                  </c:pt>
                  <c:pt idx="772">
                    <c:v>7.080</c:v>
                  </c:pt>
                  <c:pt idx="773">
                    <c:v>10.210</c:v>
                  </c:pt>
                  <c:pt idx="774">
                    <c:v>12.020</c:v>
                  </c:pt>
                  <c:pt idx="775">
                    <c:v>3.030</c:v>
                  </c:pt>
                  <c:pt idx="776">
                    <c:v>1.810</c:v>
                  </c:pt>
                  <c:pt idx="777">
                    <c:v>3.700</c:v>
                  </c:pt>
                  <c:pt idx="778">
                    <c:v>2.020</c:v>
                  </c:pt>
                  <c:pt idx="779">
                    <c:v>5.180</c:v>
                  </c:pt>
                  <c:pt idx="780">
                    <c:v>1.820</c:v>
                  </c:pt>
                  <c:pt idx="781">
                    <c:v>1.360</c:v>
                  </c:pt>
                  <c:pt idx="782">
                    <c:v>1.800</c:v>
                  </c:pt>
                  <c:pt idx="783">
                    <c:v>2.300</c:v>
                  </c:pt>
                  <c:pt idx="784">
                    <c:v>6.600</c:v>
                  </c:pt>
                  <c:pt idx="785">
                    <c:v>1.780</c:v>
                  </c:pt>
                  <c:pt idx="786">
                    <c:v>3.670</c:v>
                  </c:pt>
                  <c:pt idx="787">
                    <c:v>0.850</c:v>
                  </c:pt>
                  <c:pt idx="788">
                    <c:v>3.720</c:v>
                  </c:pt>
                  <c:pt idx="789">
                    <c:v>1.700</c:v>
                  </c:pt>
                  <c:pt idx="790">
                    <c:v>1.130</c:v>
                  </c:pt>
                  <c:pt idx="791">
                    <c:v>1.830</c:v>
                  </c:pt>
                  <c:pt idx="792">
                    <c:v>5.740</c:v>
                  </c:pt>
                  <c:pt idx="793">
                    <c:v>6.750</c:v>
                  </c:pt>
                  <c:pt idx="794">
                    <c:v>4.280</c:v>
                  </c:pt>
                  <c:pt idx="795">
                    <c:v>90.38</c:v>
                  </c:pt>
                  <c:pt idx="796">
                    <c:v>156.20</c:v>
                  </c:pt>
                  <c:pt idx="799">
                    <c:v>3.200</c:v>
                  </c:pt>
                  <c:pt idx="800">
                    <c:v>2.200</c:v>
                  </c:pt>
                  <c:pt idx="801">
                    <c:v>4.805</c:v>
                  </c:pt>
                  <c:pt idx="802">
                    <c:v>6.080</c:v>
                  </c:pt>
                  <c:pt idx="803">
                    <c:v>2.300</c:v>
                  </c:pt>
                  <c:pt idx="804">
                    <c:v>2.000</c:v>
                  </c:pt>
                  <c:pt idx="805">
                    <c:v>6.050</c:v>
                  </c:pt>
                  <c:pt idx="806">
                    <c:v>1.850</c:v>
                  </c:pt>
                  <c:pt idx="807">
                    <c:v>1.400</c:v>
                  </c:pt>
                  <c:pt idx="808">
                    <c:v>4.300</c:v>
                  </c:pt>
                  <c:pt idx="809">
                    <c:v>4.000</c:v>
                  </c:pt>
                  <c:pt idx="810">
                    <c:v>1.200</c:v>
                  </c:pt>
                  <c:pt idx="811">
                    <c:v>1.560</c:v>
                  </c:pt>
                  <c:pt idx="812">
                    <c:v>6.460</c:v>
                  </c:pt>
                  <c:pt idx="813">
                    <c:v>7.900</c:v>
                  </c:pt>
                  <c:pt idx="814">
                    <c:v>9.200</c:v>
                  </c:pt>
                  <c:pt idx="815">
                    <c:v>2.900</c:v>
                  </c:pt>
                  <c:pt idx="816">
                    <c:v>5.300</c:v>
                  </c:pt>
                  <c:pt idx="817">
                    <c:v>4.900</c:v>
                  </c:pt>
                  <c:pt idx="818">
                    <c:v>4.604</c:v>
                  </c:pt>
                  <c:pt idx="819">
                    <c:v>5.100</c:v>
                  </c:pt>
                  <c:pt idx="820">
                    <c:v>2.660</c:v>
                  </c:pt>
                  <c:pt idx="821">
                    <c:v>9.250</c:v>
                  </c:pt>
                  <c:pt idx="822">
                    <c:v>1.400</c:v>
                  </c:pt>
                  <c:pt idx="823">
                    <c:v>1.470</c:v>
                  </c:pt>
                  <c:pt idx="824">
                    <c:v>102.09</c:v>
                  </c:pt>
                  <c:pt idx="826">
                    <c:v>1.875</c:v>
                  </c:pt>
                  <c:pt idx="827">
                    <c:v>6.200</c:v>
                  </c:pt>
                  <c:pt idx="828">
                    <c:v>6.450</c:v>
                  </c:pt>
                  <c:pt idx="829">
                    <c:v>6.000</c:v>
                  </c:pt>
                  <c:pt idx="830">
                    <c:v>20.000</c:v>
                  </c:pt>
                  <c:pt idx="831">
                    <c:v>40.53</c:v>
                  </c:pt>
                  <c:pt idx="833">
                    <c:v>12.000</c:v>
                  </c:pt>
                  <c:pt idx="834">
                    <c:v>9.200</c:v>
                  </c:pt>
                  <c:pt idx="836">
                    <c:v>21.200</c:v>
                  </c:pt>
                  <c:pt idx="838">
                    <c:v>1.890</c:v>
                  </c:pt>
                  <c:pt idx="839">
                    <c:v>0.000</c:v>
                  </c:pt>
                  <c:pt idx="840">
                    <c:v>1.125</c:v>
                  </c:pt>
                  <c:pt idx="841">
                    <c:v>0.630</c:v>
                  </c:pt>
                  <c:pt idx="842">
                    <c:v>5.950</c:v>
                  </c:pt>
                  <c:pt idx="843">
                    <c:v>3.780</c:v>
                  </c:pt>
                  <c:pt idx="844">
                    <c:v>1.350</c:v>
                  </c:pt>
                  <c:pt idx="845">
                    <c:v>1.700</c:v>
                  </c:pt>
                  <c:pt idx="846">
                    <c:v>2.190</c:v>
                  </c:pt>
                  <c:pt idx="847">
                    <c:v>2.000</c:v>
                  </c:pt>
                  <c:pt idx="848">
                    <c:v>0.660</c:v>
                  </c:pt>
                  <c:pt idx="849">
                    <c:v>1.450</c:v>
                  </c:pt>
                  <c:pt idx="850">
                    <c:v>4.670</c:v>
                  </c:pt>
                  <c:pt idx="851">
                    <c:v>10.430</c:v>
                  </c:pt>
                  <c:pt idx="852">
                    <c:v>4.440</c:v>
                  </c:pt>
                  <c:pt idx="853">
                    <c:v>7.630</c:v>
                  </c:pt>
                  <c:pt idx="854">
                    <c:v>7.570</c:v>
                  </c:pt>
                  <c:pt idx="855">
                    <c:v>12.450</c:v>
                  </c:pt>
                  <c:pt idx="856">
                    <c:v>69.915</c:v>
                  </c:pt>
                  <c:pt idx="858">
                    <c:v>12.250</c:v>
                  </c:pt>
                  <c:pt idx="859">
                    <c:v>7.120</c:v>
                  </c:pt>
                  <c:pt idx="860">
                    <c:v>3.330</c:v>
                  </c:pt>
                  <c:pt idx="861">
                    <c:v>1.900</c:v>
                  </c:pt>
                  <c:pt idx="862">
                    <c:v>4.670</c:v>
                  </c:pt>
                  <c:pt idx="863">
                    <c:v>4.145</c:v>
                  </c:pt>
                  <c:pt idx="864">
                    <c:v>1.235</c:v>
                  </c:pt>
                  <c:pt idx="865">
                    <c:v>34.65</c:v>
                  </c:pt>
                  <c:pt idx="867">
                    <c:v>5.900</c:v>
                  </c:pt>
                  <c:pt idx="868">
                    <c:v>8.600</c:v>
                  </c:pt>
                  <c:pt idx="869">
                    <c:v>5.650</c:v>
                  </c:pt>
                  <c:pt idx="870">
                    <c:v>8.100</c:v>
                  </c:pt>
                  <c:pt idx="871">
                    <c:v>5.050</c:v>
                  </c:pt>
                  <c:pt idx="872">
                    <c:v>4.200</c:v>
                  </c:pt>
                  <c:pt idx="873">
                    <c:v>4.100</c:v>
                  </c:pt>
                  <c:pt idx="874">
                    <c:v>3.500</c:v>
                  </c:pt>
                  <c:pt idx="875">
                    <c:v>45.10</c:v>
                  </c:pt>
                  <c:pt idx="877">
                    <c:v>5.160</c:v>
                  </c:pt>
                  <c:pt idx="878">
                    <c:v>1.870</c:v>
                  </c:pt>
                  <c:pt idx="879">
                    <c:v>2.980</c:v>
                  </c:pt>
                  <c:pt idx="880">
                    <c:v>1.600</c:v>
                  </c:pt>
                  <c:pt idx="881">
                    <c:v>1.100</c:v>
                  </c:pt>
                  <c:pt idx="882">
                    <c:v>6.570</c:v>
                  </c:pt>
                  <c:pt idx="883">
                    <c:v>6.550</c:v>
                  </c:pt>
                  <c:pt idx="884">
                    <c:v>5.700</c:v>
                  </c:pt>
                  <c:pt idx="885">
                    <c:v>5.900</c:v>
                  </c:pt>
                  <c:pt idx="886">
                    <c:v>2.450</c:v>
                  </c:pt>
                  <c:pt idx="887">
                    <c:v>7.450</c:v>
                  </c:pt>
                  <c:pt idx="888">
                    <c:v>10.200</c:v>
                  </c:pt>
                  <c:pt idx="889">
                    <c:v>57.53</c:v>
                  </c:pt>
                  <c:pt idx="890">
                    <c:v>371.01</c:v>
                  </c:pt>
                  <c:pt idx="893">
                    <c:v>3.630</c:v>
                  </c:pt>
                  <c:pt idx="894">
                    <c:v>2.620</c:v>
                  </c:pt>
                  <c:pt idx="895">
                    <c:v>1.550</c:v>
                  </c:pt>
                  <c:pt idx="896">
                    <c:v>1.710</c:v>
                  </c:pt>
                  <c:pt idx="897">
                    <c:v>1.167</c:v>
                  </c:pt>
                  <c:pt idx="898">
                    <c:v>1.695</c:v>
                  </c:pt>
                  <c:pt idx="899">
                    <c:v>1.780</c:v>
                  </c:pt>
                  <c:pt idx="900">
                    <c:v>4.100</c:v>
                  </c:pt>
                  <c:pt idx="901">
                    <c:v>4.086</c:v>
                  </c:pt>
                  <c:pt idx="902">
                    <c:v>2.655</c:v>
                  </c:pt>
                  <c:pt idx="903">
                    <c:v>2.512</c:v>
                  </c:pt>
                  <c:pt idx="904">
                    <c:v>3.458</c:v>
                  </c:pt>
                  <c:pt idx="905">
                    <c:v>3.125</c:v>
                  </c:pt>
                  <c:pt idx="906">
                    <c:v>2.415</c:v>
                  </c:pt>
                  <c:pt idx="907">
                    <c:v>1.700</c:v>
                  </c:pt>
                  <c:pt idx="908">
                    <c:v>1.115</c:v>
                  </c:pt>
                  <c:pt idx="909">
                    <c:v>1.950</c:v>
                  </c:pt>
                  <c:pt idx="910">
                    <c:v>0.700</c:v>
                  </c:pt>
                  <c:pt idx="911">
                    <c:v>0.774</c:v>
                  </c:pt>
                  <c:pt idx="912">
                    <c:v>2.300</c:v>
                  </c:pt>
                  <c:pt idx="913">
                    <c:v>1.344</c:v>
                  </c:pt>
                  <c:pt idx="914">
                    <c:v>1.413</c:v>
                  </c:pt>
                  <c:pt idx="915">
                    <c:v>1.827</c:v>
                  </c:pt>
                  <c:pt idx="916">
                    <c:v>3.360</c:v>
                  </c:pt>
                  <c:pt idx="917">
                    <c:v>1.085</c:v>
                  </c:pt>
                  <c:pt idx="918">
                    <c:v>3.134</c:v>
                  </c:pt>
                  <c:pt idx="919">
                    <c:v>1.580</c:v>
                  </c:pt>
                  <c:pt idx="920">
                    <c:v>1.255</c:v>
                  </c:pt>
                  <c:pt idx="921">
                    <c:v>60.04</c:v>
                  </c:pt>
                  <c:pt idx="923">
                    <c:v>2.500</c:v>
                  </c:pt>
                  <c:pt idx="924">
                    <c:v>9.310</c:v>
                  </c:pt>
                  <c:pt idx="925">
                    <c:v>4.150</c:v>
                  </c:pt>
                  <c:pt idx="926">
                    <c:v>1.520</c:v>
                  </c:pt>
                  <c:pt idx="927">
                    <c:v>4.130</c:v>
                  </c:pt>
                  <c:pt idx="928">
                    <c:v>2.130</c:v>
                  </c:pt>
                  <c:pt idx="929">
                    <c:v>1.525</c:v>
                  </c:pt>
                  <c:pt idx="930">
                    <c:v>1.350</c:v>
                  </c:pt>
                  <c:pt idx="931">
                    <c:v>0.800</c:v>
                  </c:pt>
                  <c:pt idx="932">
                    <c:v>6.500</c:v>
                  </c:pt>
                  <c:pt idx="933">
                    <c:v>0.750</c:v>
                  </c:pt>
                  <c:pt idx="934">
                    <c:v>5.980</c:v>
                  </c:pt>
                  <c:pt idx="935">
                    <c:v>40.645</c:v>
                  </c:pt>
                  <c:pt idx="937">
                    <c:v>2.425</c:v>
                  </c:pt>
                  <c:pt idx="938">
                    <c:v>1.820</c:v>
                  </c:pt>
                  <c:pt idx="939">
                    <c:v>1.850</c:v>
                  </c:pt>
                  <c:pt idx="940">
                    <c:v>1.880</c:v>
                  </c:pt>
                  <c:pt idx="941">
                    <c:v>2.700</c:v>
                  </c:pt>
                  <c:pt idx="942">
                    <c:v>3.800</c:v>
                  </c:pt>
                  <c:pt idx="943">
                    <c:v>6.200</c:v>
                  </c:pt>
                  <c:pt idx="944">
                    <c:v>2.700</c:v>
                  </c:pt>
                  <c:pt idx="945">
                    <c:v>2.275</c:v>
                  </c:pt>
                  <c:pt idx="946">
                    <c:v>2.100</c:v>
                  </c:pt>
                  <c:pt idx="947">
                    <c:v>27.75</c:v>
                  </c:pt>
                  <c:pt idx="949">
                    <c:v>1.640</c:v>
                  </c:pt>
                  <c:pt idx="950">
                    <c:v>4.320</c:v>
                  </c:pt>
                  <c:pt idx="951">
                    <c:v>1.060</c:v>
                  </c:pt>
                  <c:pt idx="952">
                    <c:v>0.980</c:v>
                  </c:pt>
                  <c:pt idx="953">
                    <c:v>3.490</c:v>
                  </c:pt>
                  <c:pt idx="954">
                    <c:v>6.030</c:v>
                  </c:pt>
                  <c:pt idx="955">
                    <c:v>5.140</c:v>
                  </c:pt>
                  <c:pt idx="956">
                    <c:v>2.100</c:v>
                  </c:pt>
                  <c:pt idx="957">
                    <c:v>0.550</c:v>
                  </c:pt>
                  <c:pt idx="958">
                    <c:v>0.865</c:v>
                  </c:pt>
                  <c:pt idx="959">
                    <c:v>0.965</c:v>
                  </c:pt>
                  <c:pt idx="960">
                    <c:v>6.150</c:v>
                  </c:pt>
                  <c:pt idx="961">
                    <c:v>1.535</c:v>
                  </c:pt>
                  <c:pt idx="962">
                    <c:v>6.000</c:v>
                  </c:pt>
                  <c:pt idx="963">
                    <c:v>6.600</c:v>
                  </c:pt>
                  <c:pt idx="964">
                    <c:v>47.43</c:v>
                  </c:pt>
                  <c:pt idx="965">
                    <c:v>175.860</c:v>
                  </c:pt>
                  <c:pt idx="968">
                    <c:v>12.235</c:v>
                  </c:pt>
                  <c:pt idx="969">
                    <c:v>16.860</c:v>
                  </c:pt>
                  <c:pt idx="970">
                    <c:v>5.040</c:v>
                  </c:pt>
                  <c:pt idx="971">
                    <c:v>5.428</c:v>
                  </c:pt>
                  <c:pt idx="972">
                    <c:v>9.470</c:v>
                  </c:pt>
                  <c:pt idx="973">
                    <c:v>4.640</c:v>
                  </c:pt>
                  <c:pt idx="974">
                    <c:v>4.160</c:v>
                  </c:pt>
                  <c:pt idx="975">
                    <c:v>7.038</c:v>
                  </c:pt>
                  <c:pt idx="976">
                    <c:v>3.710</c:v>
                  </c:pt>
                  <c:pt idx="977">
                    <c:v>2.550</c:v>
                  </c:pt>
                  <c:pt idx="978">
                    <c:v>2.400</c:v>
                  </c:pt>
                  <c:pt idx="979">
                    <c:v>3.995</c:v>
                  </c:pt>
                  <c:pt idx="980">
                    <c:v>5.670</c:v>
                  </c:pt>
                  <c:pt idx="981">
                    <c:v>0.930</c:v>
                  </c:pt>
                  <c:pt idx="982">
                    <c:v>1.500</c:v>
                  </c:pt>
                  <c:pt idx="983">
                    <c:v>1.300</c:v>
                  </c:pt>
                  <c:pt idx="984">
                    <c:v>5.620</c:v>
                  </c:pt>
                  <c:pt idx="985">
                    <c:v>5.873</c:v>
                  </c:pt>
                  <c:pt idx="986">
                    <c:v>98.42</c:v>
                  </c:pt>
                  <c:pt idx="988">
                    <c:v>16.000</c:v>
                  </c:pt>
                  <c:pt idx="989">
                    <c:v>5.830</c:v>
                  </c:pt>
                  <c:pt idx="990">
                    <c:v>14.370</c:v>
                  </c:pt>
                  <c:pt idx="991">
                    <c:v>4.500</c:v>
                  </c:pt>
                  <c:pt idx="992">
                    <c:v>3.300</c:v>
                  </c:pt>
                  <c:pt idx="993">
                    <c:v>2.850</c:v>
                  </c:pt>
                  <c:pt idx="994">
                    <c:v>46.85</c:v>
                  </c:pt>
                  <c:pt idx="995">
                    <c:v>145.269</c:v>
                  </c:pt>
                  <c:pt idx="996">
                    <c:v>1237.738</c:v>
                  </c:pt>
                  <c:pt idx="997">
                    <c:v>2249.410</c:v>
                  </c:pt>
                  <c:pt idx="998">
                    <c:v>0.000</c:v>
                  </c:pt>
                  <c:pt idx="1006">
                    <c:v>2294.601</c:v>
                  </c:pt>
                </c:lvl>
                <c:lvl>
                  <c:pt idx="0">
                    <c:v>Improvements MDR road   from Gaddi to Hampasadurga upto NH-13 Ch.13.10 km to ch.15.90 km in Koppal taluk ,Koppal  district. </c:v>
                  </c:pt>
                  <c:pt idx="1">
                    <c:v>Improvements to SH-130 road from  Yelburga-Kankagiri-Gangavathi-Munirabad , 70.00km to 74.00 and  79.00 km to 81.90 km in Gangavathi taluk Koppal  District.</c:v>
                  </c:pt>
                  <c:pt idx="2">
                    <c:v>Improvements to SH-63 road from  Raravi-Beluru Ch. 58.22 km to ch.75.42 km ( in selected reaches) in Kanakagiri taluk,Koppal  District.</c:v>
                  </c:pt>
                  <c:pt idx="3">
                    <c:v>Improvements toMDR  road  from Kavalooru to Mangalore  ch. 12.00 km to ch.14.50 &amp; Ch.16.00 km to ch.23.80 ( in Selected reaches)Yelaburga taluk, Koppal  district.</c:v>
                  </c:pt>
                  <c:pt idx="4">
                    <c:v>Improvements to  SH-129 road from Chikkahesaruru-Mudagal-Mungaragi ch. 85.20 km  to 111.40 km ( in Selected reaches) in Yelaburga taluk ,Koppal   district.</c:v>
                  </c:pt>
                  <c:pt idx="5">
                    <c:v> Division total</c:v>
                  </c:pt>
                  <c:pt idx="7">
                    <c:v> Improvements to MDR road connecting Guragunta Gowdaruru, Machanur ,Yelaghatta to Hosuru Ch:0.00 km to 19.00 km ( in selected reaches) Lingasugur taluk, Raichur district.</c:v>
                  </c:pt>
                  <c:pt idx="8">
                    <c:v> Improvements to SH-14 road from  Ramadurga - Manvi via Badami,Pattadakallu,Hulagunda   Ch:227.80 km to 236.00 in Manvi taluk, Raichur district.</c:v>
                  </c:pt>
                  <c:pt idx="9">
                    <c:v>Improvements to MDR road from Kavithala to Veerapura cross via Anwari village, Ch:4.00 km to 13.30 km  road via Anvaari village,in Lingasuguru&amp; Manvi Taluk, Raichur district.</c:v>
                  </c:pt>
                  <c:pt idx="10">
                    <c:v>Improvements to road from sindanooru taluk bappuru kuduthini lingasooguru ch KM 0.00 to 16.00 in Raichur District</c:v>
                  </c:pt>
                  <c:pt idx="11">
                    <c:v>Improvements to   road from SH-23 to Mukunda-Singapura road  via Channahalli,Sindrampura, Mavinamadaguch. 0.00 km to 15.70km  ( In selected reaches) in Sindanooru taluk ,Raichur district.</c:v>
                  </c:pt>
                  <c:pt idx="12">
                    <c:v>Improvements to  MDR road from   Gannadala to Jalahalli  via Kakkaladoodi Kamaladinne, Maykaladoodi,  Ch:0.00 km to 20.00km  ( in Selected reaches) in Devadurga taluk, Raichur district.</c:v>
                  </c:pt>
                  <c:pt idx="13">
                    <c:v> Improvements to  MDR road from  Maladakallu cross Malledevaragoodda via karadigooda, Jagatagallu) Ch:0.00 km to 18.00 km ( In selected reaches) in  Devadurga taluk ,Raichur district</c:v>
                  </c:pt>
                  <c:pt idx="14">
                    <c:v>Improvements to  SH-61 road from Managooli-Bechaali upto NH-167 Ch. km 239.23 km to 241.19 km ( in Selected reaches) upto NH-167  in Raichur Taluk , Raichur district. </c:v>
                  </c:pt>
                  <c:pt idx="15">
                    <c:v>Improvements to  road from SH-13 (NH-167) Yaragera Gillesooguru via Gannadala  Ch KM 0.00 to 20.78  ( in Selected reaches)  in  Raichur Taluk ,Raichur district.</c:v>
                  </c:pt>
                  <c:pt idx="16">
                    <c:v> Improvements to  road from NH-167 connecting H-127 via Ashapura Udumagal, Purathipli road CH KM 5.70 to 9.00  in Raicur Taluk, Raichur District.</c:v>
                  </c:pt>
                  <c:pt idx="17">
                    <c:v> Improvements to  MDR road from Raichur-Buradipadha  Ch:0.00 km to 6.00 km ( in Selected reaches)  in  Raichur Taluk ,Raichur district. </c:v>
                  </c:pt>
                  <c:pt idx="18">
                    <c:v> Improvements to  MDR road connecting  Raichur and SH-127  via Ashapura, Purthipalli ch. 0.00 km to 5.00 km ( in Selected reaches) Raichur Taluk Raichur district</c:v>
                  </c:pt>
                  <c:pt idx="19">
                    <c:v>Improvements to MDR  road from  SH-167  ( Devasooguru Katagooda road) to Raichur -Yaklasapura via Ambavadi ch. 1.72 km to 3.10  km in Raichur taluk, Raichur District </c:v>
                  </c:pt>
                  <c:pt idx="20">
                    <c:v>Improvements to MDR road from Basavana bhavi circle of  Raichur -Singanodi road  to  Vidhanasaba nagara  Ricemill ,ch. 0.00 km to 8.00 km ( selected reaches) in Raichur taluk , Raichur District.</c:v>
                  </c:pt>
                  <c:pt idx="21">
                    <c:v>Division total</c:v>
                  </c:pt>
                  <c:pt idx="22">
                    <c:v>Ballary Circle Total</c:v>
                  </c:pt>
                  <c:pt idx="25">
                    <c:v>Improvements to Padubidri-Chikkalagudda SH-01 from Ch: 340.30 to 356.97 Km (in selected reaches) in Kalaghatagi taluk of Dharwad District. </c:v>
                  </c:pt>
                  <c:pt idx="26">
                    <c:v>Improvements to Managundi-Tadasinakoppa from Ch: 0.00 Km to 5.00 Km (in selected reaches) in Dharwad taluk of Dharwad District.</c:v>
                  </c:pt>
                  <c:pt idx="27">
                    <c:v>Improvements to Beedi-Belavanaki SH-56 from Ch: 62.40 to 69.28 Km (in selected reaches) in Navalagund taluk of Dharwad District. </c:v>
                  </c:pt>
                  <c:pt idx="28">
                    <c:v>Improvements to Supa-Annigeri SH-28 from Ch:108.77 to 114.77 Km (in selected reaches) in Navalagund taluk of Dharwad District.</c:v>
                  </c:pt>
                  <c:pt idx="29">
                    <c:v>Improvements to Supa-Annigeri SH-28 from Ch: 84.70 to 99.30 Km (in selected reaches) in Hubballi taluk of Dharwad District.</c:v>
                  </c:pt>
                  <c:pt idx="30">
                    <c:v>Improvements to Samshi-Gudageri road from 0.0 to 11.0Km in Kundagol taluka</c:v>
                  </c:pt>
                  <c:pt idx="31">
                    <c:v>Improvements to Pashupatihal-Rottigavad MDR road Ch 0.0km to 3.18Km, 3.9 to 9.3Km and 11.00 to 13.5Km in Kundagol tq.</c:v>
                  </c:pt>
                  <c:pt idx="32">
                    <c:v>Improvements to Hireharakuni Shishuvinal road upto Kundagol tq limit (MDR) from Ch: 0.00 Km to 5.16 Km in Kundagol tq .</c:v>
                  </c:pt>
                  <c:pt idx="33">
                    <c:v>Improvements to Varur-Hindasageri via (NH-04) from Surashettikoppa road upto Hubballi city limit road (MDR) from Ch: 0.0 Km to 2.0Km (in selected reaches) in Hubballi tq of Dharwad District.</c:v>
                  </c:pt>
                  <c:pt idx="34">
                    <c:v>Improvements to Veerapura Toll-Manturu MDR road from Ch: 0.40 to 3.00 Km (in selected reaches) in Hubballi taluk of Dharwad District.</c:v>
                  </c:pt>
                  <c:pt idx="35">
                    <c:v>Improvements from Anand Nagar Main Road to Gokul Main Road ( opposite RN Shetty Factory) in Hubballi taluk of Dharwad District. </c:v>
                  </c:pt>
                  <c:pt idx="36">
                    <c:v>Improvements to BRTS Road to Jakka Reddy Hospital, Lokappana Hakkala, Railway Underpass connecting to NH Division Office Adjoining to Vidyanagar Police Station, Lakshmi Temple in Hubballi Dharwad Mahanagar, Hubballi tq of Dharwad District. </c:v>
                  </c:pt>
                  <c:pt idx="37">
                    <c:v>Improvements to Hubballi Basaveshwara Nagar Gokul Road to join Ravi Nagar Road in Hubballi taluk of Dharwad District.</c:v>
                  </c:pt>
                  <c:pt idx="38">
                    <c:v>PKG-462 Improvements to Beedi-Belavanaki SH-56 from Ch: 33.42 to 48.83Km (in selected reaches) in Dharwad taluk of Dharwad District.</c:v>
                  </c:pt>
                  <c:pt idx="39">
                    <c:v>Improvements to Supa-Annigeri SH-28 from Ch: 67.0Km to 68.5 Km in Dharwad Tq. </c:v>
                  </c:pt>
                  <c:pt idx="40">
                    <c:v>Improvements to Gokul cross-Tarihala- Kanavi-Honnapur MDR from Ch: 4.2Km to 4.8Km and 6.2Km to 8.4Km in Hubballi tq. </c:v>
                  </c:pt>
                  <c:pt idx="41">
                    <c:v>Improvements to Ittigatti-Kanavihonnapur MDR from Ch: 0.0 to 2.0Km in Dharwad tq. </c:v>
                  </c:pt>
                  <c:pt idx="42">
                    <c:v>Improvements to Gokul-Revadihal-Tarihal MDR road from Ch: 0.0 to 6.2Km (in selected reaches) in Hubballi taluk of Dharwad District.</c:v>
                  </c:pt>
                  <c:pt idx="43">
                    <c:v>Division Total</c:v>
                  </c:pt>
                  <c:pt idx="45">
                    <c:v>Improvements to Kalasapur-Mahalingapura- Anganakatti road (MDR) from Ch: 21.00 Km to 29.00 Km ( in selected reaches) in Gadag taluk of Gadag Dist. </c:v>
                  </c:pt>
                  <c:pt idx="46">
                    <c:v>Improvements to Asundi-Kurtkoti-Mulagunda road (MDR) Ch: 2.20 Km to 8.00 Km and 8.60 Km to 10.00 Km (in selected reaches) in Gadag taluk of Gadag Dist.</c:v>
                  </c:pt>
                  <c:pt idx="47">
                    <c:v>Improvements to Kalasapur-Mahalingapura- Anganakatti road Ch:0.30 Km to 2.60 and Ch: 7.00 Km to 21.00 (in selected reaches) in Gadag taluk of Gadag Dist.</c:v>
                  </c:pt>
                  <c:pt idx="48">
                    <c:v>Improvements to Bellatti-Guttala road Konchigeri- Nagaramadavu-Kerekoppa from Ch: Km 0.00 to 11.90 (in selected reaches) in Shirahatti taluk of Gadag Dist. </c:v>
                  </c:pt>
                  <c:pt idx="49">
                    <c:v>Improvements to Varavi cross-Bannikoppa road (MDR) from Ch-0.00 to 4.30 &amp; Ch-8.30 to 20.00 Km (in selected reaches) in Shirahatti taluk of Gadag Dist.</c:v>
                  </c:pt>
                  <c:pt idx="50">
                    <c:v>Improvements to Chikkahandigol-Belahoda-Madaganoor Ch0.0to4.5,5.4 to7.4,9.6 to11.0&amp;11.8to13.0 in Naragund Tq </c:v>
                  </c:pt>
                  <c:pt idx="51">
                    <c:v>Improvements to  Abbigeri-Yerebeleri-Kurudagi- Gujamagadi Ch5.0to7.5&amp;9.0 to12.1 of Ron Tq </c:v>
                  </c:pt>
                  <c:pt idx="52">
                    <c:v>Improvements to Kalakeri-Kanakikoppa-Naragund Ch17.0to21.13 in Naragund Tq </c:v>
                  </c:pt>
                  <c:pt idx="53">
                    <c:v>Improvements to Gajendragad-Soraba SH136 Ch67.0to69.9 in Naragund Tq </c:v>
                  </c:pt>
                  <c:pt idx="54">
                    <c:v>Improvements to Sindhanuru-Hemmadaga SH30 Ch159.77to161.7 of Naragund Tq </c:v>
                  </c:pt>
                  <c:pt idx="55">
                    <c:v>Improvements to Bagalakote Biligiriranganabetta SH57 Ch91.0to92.5 (in selected reaches) in Gadag Tq,Gadag Dt.</c:v>
                  </c:pt>
                  <c:pt idx="56">
                    <c:v>Improvements to Munavalli-Kotumachage (SH-83) road from Ch-87.30 km to 100.00 km in selected reaches of Ron Taluk, Gadag district</c:v>
                  </c:pt>
                  <c:pt idx="57">
                    <c:v>Improvements to Hallikeri-Shirahatti road (MDR) from Ch: 0.00 to 26.00 (in selected reaches) in Mundaragi taluk of Gadag Dist. </c:v>
                  </c:pt>
                  <c:pt idx="58">
                    <c:v>Improvements to Gajendragada-Soraba Sh-136 from Ch: 23.70 to 36.00 Km (in selected reaches) in Ron taluk of Gadag Dist.</c:v>
                  </c:pt>
                  <c:pt idx="59">
                    <c:v>Division Total</c:v>
                  </c:pt>
                  <c:pt idx="61">
                    <c:v>Improvements to Kalmala Shiggoan Sh-23 road from Ch: 284.51 Km to 294.51 Km (In Selected reaches) in Shiggoan taluk of Haveri District.</c:v>
                  </c:pt>
                  <c:pt idx="62">
                    <c:v>Improvements to Kalmala Shiggoan Sh-23 road from Ch: 294.51 Km to 303.200 Km (in selected reaches) in Shiggoan taluk of Haveri District. </c:v>
                  </c:pt>
                  <c:pt idx="63">
                    <c:v>Improvements to Shiggoan-Savanur railway station road (MDR) from Ch: 8.10 Km to 13.10 Km (In Selected reaches) in Savanur taluk, Haveri District. </c:v>
                  </c:pt>
                  <c:pt idx="64">
                    <c:v>Improvements to Kumta-Tadas SH-69 road from Ch-134.50 Km to 142.00 Km (In Selected Reaches) in Shiggoan taluk of Haveri District. </c:v>
                  </c:pt>
                  <c:pt idx="65">
                    <c:v>Improvements to Savanur- Hurulikuppi road from Ch-0.00 Km to 5.65 Km (In Selected Reaches) in Savanur taluk of Haveri District.</c:v>
                  </c:pt>
                  <c:pt idx="66">
                    <c:v>Improvements to Birur-Sammasagi SH: 76 Ch: 189.00 Km to 201.60 Km in selected reaches and 203.82 Km to 217.19 Km In Selected Reaches of Hanagal taluk, Haveri District.(Balance work)</c:v>
                  </c:pt>
                  <c:pt idx="67">
                    <c:v>Improvements to Havanur-Choudadanayyapura road Ch: 1.25 Km to 9.00 Km of Haveri taluk Haveri District </c:v>
                  </c:pt>
                  <c:pt idx="68">
                    <c:v>Improvements to Halagi-Balehosur road Ch: 0.00 Km to 2.50 Km of Haveri taluk, Haveri District. </c:v>
                  </c:pt>
                  <c:pt idx="69">
                    <c:v>Improvements to Agadi-Devagiri road Ch: 4.50 Km to 6.00 Km and 11.00 Km to 12.50 Km of Haveri taluk, Haveri District.</c:v>
                  </c:pt>
                  <c:pt idx="70">
                    <c:v>Improvements to Totadayellapura-Masoor-Guttala road Ch: 18.00 Km to 24.50 Km of Haveri taluk, Haveri District.</c:v>
                  </c:pt>
                  <c:pt idx="71">
                    <c:v>Improvements to Agadi-Katenahalli road Ch: 0.80 Km to 6.50 Km Haveri taluk, Haveri District.</c:v>
                  </c:pt>
                  <c:pt idx="72">
                    <c:v>Improvements toTavargi - Tumminkatte road (MDR) from Ch: 0.00 Km to 22.50 Km (In Selected reaches) in Hirekerur taluk, Haveri District. </c:v>
                  </c:pt>
                  <c:pt idx="73">
                    <c:v>Improvements to Road from Birur-Sammasagi SH: 76 to Join Halageri-Hulikal SH-26 Via Hirekerur-Masur-Kodamaggi- Hallur road Ch: 28.25 Km to 47.45 Km in selected reaches of Hirekerur taluk, Haveri District </c:v>
                  </c:pt>
                  <c:pt idx="74">
                    <c:v>Improvements to Road from Birur- Sammasagi SH: 76 to Join Byadagi - Rattihalli road Via Aladageri Ch: 0.00 Km to 7.10 Km in selected reaches of Hirekerur taluk, Haveri District.</c:v>
                  </c:pt>
                  <c:pt idx="75">
                    <c:v>Improvements to Sanguru - Tilavalli MDR Ch: 0.00 Km to 5.60 Km in Haveri taluk, Haveri District. </c:v>
                  </c:pt>
                  <c:pt idx="76">
                    <c:v>Improvements to Honnalli - Hanagal SH Via Tumminakatti - Rattihalli - Byadagi Road Ch: 0.00 Km to 9.62 Km in Byadagi taluk, Haveri District. </c:v>
                  </c:pt>
                  <c:pt idx="77">
                    <c:v>Improvements to Ranebennur - Anavatti SH Via Yarekuppi - Joisarahalli - Ukkunda - Saravanda - Belakeri - Bisahalli - Anoor - Hamsabhavi - Chikkerur MDR Ch: 15.60 Km to 19.00 Km in Byadagi taluk, Haveri District. </c:v>
                  </c:pt>
                  <c:pt idx="78">
                    <c:v>Improvements to Ranebennur - Mudenuru Road Via Magoda - Itagi Road Ch: 0.00 Km to 14.10 Km in Ranebennur taluk, Haveri District. </c:v>
                  </c:pt>
                  <c:pt idx="79">
                    <c:v>Improvements to Ranebennur - Bisalahalli Road Ch: 1.70 Km to 3.70 Km in Ranebennur taluk, Haveri District. </c:v>
                  </c:pt>
                  <c:pt idx="80">
                    <c:v>Improvements to Aremallapura - Kuduhaal Road Via Medleri - Udagatti - Heeladahalli Road Ch: 0.00 Km to 9.60 Km &amp; CH.14.20 to 15.00 Km in Ranebennur taluk, Haveri District.</c:v>
                  </c:pt>
                  <c:pt idx="81">
                    <c:v>Division Total</c:v>
                  </c:pt>
                  <c:pt idx="83">
                    <c:v>Improvements to Kumta - Kodamadagu Road SH-48 from km 9.00 to 12.20 Km &amp; 16.20 to 19.90 Km (In Selected reaches) in Honnavara Taluk And Kumta - Kodamadagu road SH-48 from Km 19.90 to 30.00 Km (In Selected Reaches) in Kumta Taluk of Uttara Kannada District</c:v>
                  </c:pt>
                  <c:pt idx="84">
                    <c:v>Improvements to Aghanashini - Kumta road MDR from Km 0.00 to 6.00 Km in Kumta Taluk of Uttara Kannada District.</c:v>
                  </c:pt>
                  <c:pt idx="85">
                    <c:v>Improvements to Gokarna - Vaddi road SH-143 Km 38.00 to 47.15 Km (In Selected Reaches) in Ankola Taluk of Uttara Kannada District </c:v>
                  </c:pt>
                  <c:pt idx="86">
                    <c:v>Improvements to Hyderabad to Shejwada road from  0.00 km to 2.00 km in  Karwar taluk of Uttara Kannada district.</c:v>
                  </c:pt>
                  <c:pt idx="87">
                    <c:v>Improvements to Agasur - Shiragutte - kodasane road from 0.00 to 12.60 Km (in selected reaches) in Ankola Taluk of Uttara Kannada District. </c:v>
                  </c:pt>
                  <c:pt idx="88">
                    <c:v>Improvements to Belur-Karwar-Ilakal State Highway road from  0.00 km to 4.00 km in  Karwar taluk of Uttara Kannada district.</c:v>
                  </c:pt>
                  <c:pt idx="89">
                    <c:v>Improvements to Karwar-Kaiga-Ilakal road  from 27.35 km to 32.00 km in widening and Resurfacing Karwar taluk of Uttara Kannada district.</c:v>
                  </c:pt>
                  <c:pt idx="90">
                    <c:v>Improvements to Aurad - Sadhashivagad SH-34 Ambrai Cross to Ulaga road MDR from Km 0.00 to 3.30 Km (In Selected Reaches) in Karwar Taluk of Uttara Kannada District.</c:v>
                  </c:pt>
                  <c:pt idx="91">
                    <c:v>Improvements to Heggera - Magod - Nagarbhastikere road MDR from Km 3.40 to 20.00 Km (In Selected Reaches) in Honnavar Taluk of Uttara Kannada District. </c:v>
                  </c:pt>
                  <c:pt idx="92">
                    <c:v>Improvements to Magudu - Koodalagade road MDR from Km 0.00 to 6.00 Km (In Selected Reaches) in Honnavar Taluk of Uttara Kannada District. </c:v>
                  </c:pt>
                  <c:pt idx="93">
                    <c:v>Improvements to koppa panchayath hadala- kacchodi road MDR from Km 0.00 to 6.00 Km (In Selected Reaches) in Bhatkal Taluk of Uttara Kannada District.</c:v>
                  </c:pt>
                  <c:pt idx="94">
                    <c:v>Division Total</c:v>
                  </c:pt>
                  <c:pt idx="96">
                    <c:v>Improvements to Khanapur - Taalguppa road SH-93 from Km 39.67 to 81.85 Km (In Selected Reaches) in Haliyal Taluk of Uttara Kannada District.</c:v>
                  </c:pt>
                  <c:pt idx="97">
                    <c:v>Improvements to Ulavi - Diggi to Goa Border road SH-146 from Km 7.00 to 24.00 Km (In Selected Reaches) in Joida Taluk of Uttara Kannada District. </c:v>
                  </c:pt>
                  <c:pt idx="98">
                    <c:v>Improvements to Aurad - Sadhashivagad SH-34 from 604.07 Km to 687.82 Km (In Selected Reaches) in JoidaTaluk of Uttara Kannada District.</c:v>
                  </c:pt>
                  <c:pt idx="99">
                    <c:v>Improvements to Gokarna - Vaddi - Devanahalli road SH-143 from Km 65.20 to 73.15 Km in Sirsi Taluk of Uttara Kannada District.</c:v>
                  </c:pt>
                  <c:pt idx="100">
                    <c:v>Improvements to Khanapur - Taalaguppa road SH-93 from Km 170.00 to 200.50 Km (In Selected reaches) in Siddapura Taluk of Uttara Kannada District.</c:v>
                  </c:pt>
                  <c:pt idx="101">
                    <c:v>Improvements to Bhatkal - Soraba road SH-50 from Km 85.90 to 86.70 Km, Km 87.20 to 93.965 Km, Km 96.50 to 96.90 Km, Km 97.30 to 98.80 Km &amp; Km 99.55 to 100.90 in Siddapur Taluk of Uttara Kannada District.</c:v>
                  </c:pt>
                  <c:pt idx="102">
                    <c:v>Improvements to Karwar - Kaiga - Ilkal road SH-06 in Mundgod Taluk from Km125.80 to 146.10 Km (in Selected Reaches) of Uttara Kannada District.</c:v>
                  </c:pt>
                  <c:pt idx="103">
                    <c:v>Division Total</c:v>
                  </c:pt>
                  <c:pt idx="104">
                    <c:v>Dharwad Circle Total</c:v>
                  </c:pt>
                  <c:pt idx="107">
                    <c:v>Improvements to road Shiradon Lingasur SH 41 from Ch: 71.43 Km to Ch: 82.00 Km and Ch: 93.50 Km to Ch: 100.23 Km (in selected reaches) in Sindagi Taluk in Vijayapur District. </c:v>
                  </c:pt>
                  <c:pt idx="108">
                    <c:v>Improvements to road Ukkalli Dindawar- Sasanur from Ch. 50.50 Km to Ch. 62.86 Km (in selected reaches) in Basavanabagewadi Taluk in Vijayapur District</c:v>
                  </c:pt>
                  <c:pt idx="109">
                    <c:v>Improvements to Road Ukkalli - Dindawar - Sasanur MDR from Km 15.10 to 31.00 Km (In Selected reaches) in Basavanbagewadi Taluk of Vijayapura District.</c:v>
                  </c:pt>
                  <c:pt idx="110">
                    <c:v>Improvements to road from SH-55 to Shegunashi - Mamadapur - Doodihal up to NH-218 from Ch. 0.00Km to Ch. 12.10 Km (in selected reaches) in Vijayapur Taluk in Vijayapur District</c:v>
                  </c:pt>
                  <c:pt idx="111">
                    <c:v>Improvements to Kawadimatti - Donkamadu MDR from Ch 0.00 Km to Ch 19.60 Km (In Selected reaches) in Muddebihal Taluk of Vijayapura District.</c:v>
                  </c:pt>
                  <c:pt idx="112">
                    <c:v>Improvements to road Inchigeri Horti Roogi MDR from Ch: 13.00 Km to Ch: 33.60 Km (in selected reaches) in Indi Taluk in Vijayapur District.</c:v>
                  </c:pt>
                  <c:pt idx="113">
                    <c:v>Improvements to Minchanala - Atharga - Thamba - Koralli MDR from Ch.37.60 to 51.40 Km (In Selected reaches) in Sindagi Taluk of Vijayapura District.</c:v>
                  </c:pt>
                  <c:pt idx="114">
                    <c:v>Improvements to road from Jorapur Water Tank to Connecting NH-50 in Vijayapura Taluk of Vijayapura District.</c:v>
                  </c:pt>
                  <c:pt idx="115">
                    <c:v>Improvements to road Shiradon Lingasur SH 41 from Ch: 15.15 Km to Ch: 23.50 Km (Loni Cross to Baraola - in selected reaches) in Chadachana Taluk in Vijayapur District.</c:v>
                  </c:pt>
                  <c:pt idx="116">
                    <c:v>Division Total</c:v>
                  </c:pt>
                  <c:pt idx="118">
                    <c:v>Improvements to Bagalkote - Sangama Cross (NH-367) to Almatti Dam Taluka border (NH 50) MDR from Ch. 0.00 to 29.65 Km (In Selected reaches) in Bagalkote Taluk of Bagalkote District.</c:v>
                  </c:pt>
                  <c:pt idx="119">
                    <c:v>Improvements to Sureban Chitharagi Kudalasangama SH 133 from Ch.43.70 to 58.20 Km (In Selected reaches) in Badami Taluk of Bagalkote District.</c:v>
                  </c:pt>
                  <c:pt idx="120">
                    <c:v>Improvements to Jamakhandi Galagali via Mudaganoor MDR from Ch.14.82 to 27.00 Km in Bilagi Taluk of Bagalkote District. </c:v>
                  </c:pt>
                  <c:pt idx="121">
                    <c:v>Improvements to Badagandi – Sangam MDR from Ch.5.00 to 6.72Km in Bilagi Taluk of Bagalkote District. </c:v>
                  </c:pt>
                  <c:pt idx="122">
                    <c:v>Improvements to Sankeshwar – Sangam SH-44 from Ch.110.00 to 124.00 Km (In Selected reaches) (Nerbudihal village limit) in Badami Taluk of Bagalkote District</c:v>
                  </c:pt>
                  <c:pt idx="123">
                    <c:v> Construction of bridge/box culvert at Ch:0.20Km in sulikere Kagalagomba  Ge-mu-road of beelagi constituency at Badami taluk, Bagalakote Dist.</c:v>
                  </c:pt>
                  <c:pt idx="124">
                    <c:v> Constrution of Bridge/Box Culvert at CH:3.50km in Kanakatti Anavala Ge-mu-ra of Beelagi constituency at Badami taluk, Bagalkote Dist.</c:v>
                  </c:pt>
                  <c:pt idx="125">
                    <c:v>Improvements at Construction of Bridge/box culverts at SH-44 Ch:107.00 km in Sankeshwar Sangam near Kadarakoppa village of Bellary constituency at Badam taluk Bagalkote Dist.</c:v>
                  </c:pt>
                  <c:pt idx="126">
                    <c:v>Improvements to Ramdurga Manvi SH14 from Ch 104.00 to 116.00 Km (In Selected reaches) in Hungunda Taluk of Bagalkote District. </c:v>
                  </c:pt>
                  <c:pt idx="127">
                    <c:v>Improvements to Hungunda Paltti Cross MDR from Ch 6.00 to 12.80 Km in Hungunda Taluk of Bagalkote District.</c:v>
                  </c:pt>
                  <c:pt idx="128">
                    <c:v>Improvements to road Shankeshwar - Sangam SH-44 from Ch.81.54 to 97.74 Km (In Selected reaches) in Mudhol Taluk of Bagalkot District.</c:v>
                  </c:pt>
                  <c:pt idx="129">
                    <c:v>Improvements to Jambotti – Rabakavi SH-54 from Ch.130.47 to 131.13 Km, Ch.132.09 to Ch.133.70, CH.135.39 to 139.20 &amp; CH.139.70 to 141.56 (In Selected reaches) in Rabakavi - Banahatti Taluk of Bagalkote District. </c:v>
                  </c:pt>
                  <c:pt idx="130">
                    <c:v>Improvements to Road Madhurakhandi – Kallalli - Jagadala – Chimada MDR from Ch.0.00 to 10.80 Km (In Selected reaches) in Rabakavi - Banahatti Taluk of Bagalkote District.</c:v>
                  </c:pt>
                  <c:pt idx="131">
                    <c:v>Improvements to Bidari - Honawada Road via Thodalabagi - MDR from Ch.10.12 Km to 15.25 Km &amp; Ch.25.60 Km to 31.00 Km in Jamkhandi Taluk of Bagalkote District. </c:v>
                  </c:pt>
                  <c:pt idx="132">
                    <c:v>Division Total</c:v>
                  </c:pt>
                  <c:pt idx="134">
                    <c:v>Improvements to SH-20, Raichur-Bachi Roadfrom Ch. 333.00 Km to 393.53 Km (In Selected Reaches) in Belagavi Taluk Belagavi District.</c:v>
                  </c:pt>
                  <c:pt idx="135">
                    <c:v>Improvements to Yadiyurappa Margra (OLD PB Road) from Ch. 0.00 Km to 3.81 Km and from SPM Road to VRL Office Joining Road ( In slected Reaches) in Belagavi Taluk, Belagavi Districts. </c:v>
                  </c:pt>
                  <c:pt idx="136">
                    <c:v>Improvements to SH-54, Jamboti-Rabakavi Road, Vajapeyee Marga ( Belagavi Panaji SH-4A, From Benco Cross to 3rd Gate) from Ch. 23.80 Km to 27.60 Km in Belagavi Taluk, Belagavi District.</c:v>
                  </c:pt>
                  <c:pt idx="137">
                    <c:v>Improvements to SH-93, Khanapur-Talugupppa Road, From Ch. 0.00 to 34.58 Km (in Selected Reach) in Khanapur Taluk, Belagavi District. </c:v>
                  </c:pt>
                  <c:pt idx="138">
                    <c:v>Improvements to SH-138 Nagaragali-katakol road from Ch. 0.00 Km to 15.95 Km (Selected Reaches) in KhanapurTaluk, Belagavi District.</c:v>
                  </c:pt>
                  <c:pt idx="139">
                    <c:v>Improvements to Jatt-Jamboti (SH-31), from Ch. 125.55 Km to 137.45 Km (Selected Reaches) in Bailhongal Taluk, Belagavi District.</c:v>
                  </c:pt>
                  <c:pt idx="140">
                    <c:v>Improvements to SH-103 Gokak Savadathi Road From Ch. 29.50 Km to Ch.37.40 Km (in Selected Reaches) Belagavi Districts. </c:v>
                  </c:pt>
                  <c:pt idx="141">
                    <c:v>Improvements to SH 01 Padabudri Chikkalagudda SH 01 From Ch 420.56 Km to 421.98 Km in Bailahingal Taluk Belagavi District</c:v>
                  </c:pt>
                  <c:pt idx="142">
                    <c:v>Improvements to MDR-SAU89 SAVADATTI-SANGRESHKOPPA Road Via Mamani Kere from Ch. 0.00 Km to 8.00 Km in Savadatti Taluk, Belagavi District </c:v>
                  </c:pt>
                  <c:pt idx="143">
                    <c:v>Improvements to MDR SAU-4 Saundatti Hanchinal Road From Km Ch 0.00 to 6.00 Km (Selected Reaches) in Saundatti Taluka, Belagavi District </c:v>
                  </c:pt>
                  <c:pt idx="144">
                    <c:v>Improvements to MDR from Yallamma Temple to SH-34 Joining Road, From Km Ch 0.00 to 2.00 Km in Savadatti Taluka, Belagavi District.</c:v>
                  </c:pt>
                  <c:pt idx="145">
                    <c:v>Improvements to SH-34 AURAD-SADASHIVAGADA ROAD from Ch. 445.94 Km to 453.94 (Selected Reaches) in Ramadurga Taluk, Belagavi District </c:v>
                  </c:pt>
                  <c:pt idx="146">
                    <c:v>Improvements to SH-139 YARAGATTI-MUDHOL ROAD, From Km Ch 11.83 to 22.60 Km (Selected Reaches) in Ramadurg Taluka, Belagavi District.</c:v>
                  </c:pt>
                  <c:pt idx="147">
                    <c:v>Improvements to Jatti Jamboti SH-31 from Ch 179.88 to 188.58 Km (In Selected reaches) in Belagavi Taluk of Belagavi District.</c:v>
                  </c:pt>
                  <c:pt idx="148">
                    <c:v>Division Total</c:v>
                  </c:pt>
                  <c:pt idx="150">
                    <c:v>Improvements to Nippani Kottalagi Road SH-72 Form Ch 1.40 Km to Ch 17.00 Km &amp; Ch 17.90 Km to 22.60 Km (in selected reaches) Via Nippani Akkola Galataga Nej cross, Nippani Taluk Belagavi Districts.</c:v>
                  </c:pt>
                  <c:pt idx="151">
                    <c:v>Improvements to SH-73 Managasuli-Laxmeshwar Road from Ch: 37.00 Km to 40.00, Km, Ch: 52.00 Km 54.00 Km, And, 55.00 Km to 67.00 Km in (Selected Reaches) Raibag Taluk, Belagavi District.</c:v>
                  </c:pt>
                  <c:pt idx="152">
                    <c:v>Improvements to Shettyhalli Ichalkaranji Road SH-78 From Km 76.90 to Km 81.90 (From Malikwad Bus stand to sadalaga) (in selected reaches) Chikkodi Taluk Belagavi Districts. </c:v>
                  </c:pt>
                  <c:pt idx="153">
                    <c:v>Improvements to Nippani Kottalagi Road SH-72 From Km 31.70 to Km 35.70 (From Nej Crosss to nanadi) (in selected reaches) Chikkodi Taluk Belagavi Districts. </c:v>
                  </c:pt>
                  <c:pt idx="154">
                    <c:v>Improvements to Nippani Kottalagi Road SH-72 from km 40.00 to km 47.00 (From Yadur Veerabadreshwar temple to Kallol) Chikkodi Taluk Belagavi Districts.</c:v>
                  </c:pt>
                  <c:pt idx="155">
                    <c:v>Improvements to Road from Jinaral Cross to Hidakal Dam, Godageri MDR from Ch:0.00 to 14.00 Km (In Selected Reaches) Hukkeri Taluk, Belagavi District. </c:v>
                  </c:pt>
                  <c:pt idx="156">
                    <c:v>Improvements to MDR-HUK-73 Nerli-Ammanagi Road from Ch:0.00 Km to 0.85 Km and 2.75 Km to 5.50 Km (In Selected Reaches) Hukkeri Taluk, Belagavi District.</c:v>
                  </c:pt>
                  <c:pt idx="157">
                    <c:v>Improvements to SH-31, JATH-JAMBOTI Road, from Ch. 106.82 Km to 115.05 Km and 121.18 Km to 121.78 Km in Gokak Taluka, Belagavi District </c:v>
                  </c:pt>
                  <c:pt idx="158">
                    <c:v>Improvements to Jamboti rabhakavi Road SH-54 From Km 62.08 to 66.70 (Akkatangerahal to Telaginahatti) From Km 83.00 to 84.20 (Hanamapur Cross) And From Km 54.28 to 55.755 Gokak Taluk Belagavi Districts.</c:v>
                  </c:pt>
                  <c:pt idx="159">
                    <c:v>Improvements to MDR from Koujalagi-Kalliguddi Road from Ch. 0.00 Km to 5.50 Km in Mudalagi Taluk, Belagavi District.</c:v>
                  </c:pt>
                  <c:pt idx="160">
                    <c:v>Improvements to SH, Haleyaragudri to Hosayaragudri Road (Avaraadi-Timmapur Road), from Ch. 0.00 Km to 10.00 Km (Selected Reaches) in Mudalagi Taluk, Belagavi District.</c:v>
                  </c:pt>
                  <c:pt idx="161">
                    <c:v>Improvements to Kagawad-Kaladagi Sh-53 Road from Ch: 22.40 Km to 24.10 Km, Ch: 24.90 Km 29.60 Km, 32.55 Km to 35.00 km, 44.39 Km to 44.90 Km in Raibag Taluk, Belagavi District. </c:v>
                  </c:pt>
                  <c:pt idx="162">
                    <c:v>Improvements to Chikkodi Railway Station-Mugalakod-Handigundi MDR from Ch: 10.03 Km to 14.00 Km, And Ch: 19.00 Km to 39.15 Km in (Selected Reaches) Raibag Taluk, Belagavi District.</c:v>
                  </c:pt>
                  <c:pt idx="163">
                    <c:v>Improvements to State Border to Aralihatti, Jakaratti, Madabhavi,, Shiddewadi, Koulagudda, Ainapur, Krishna Kittur upto Taluka Border Road from Ch: 0.00 Km to 28.50 Km in Kagawad Taluk, Belagavi District.</c:v>
                  </c:pt>
                  <c:pt idx="164">
                    <c:v>Improvements to Maharastra State Border to Kakamari-talasang-Savalagi District Border Road from Ch: 2.40 Km to 11.60 Km and Ch: 12.70 Km to 21.20 Km in (in selected reaches) Athani Taluk, Belagavi District. (Upgraded SH)</c:v>
                  </c:pt>
                  <c:pt idx="165">
                    <c:v>Improvements to Harugeri-Raibag-Nagaramunnolli MDR from Ch. 16.00 Km to 18.68 And Ch: 23.80 to 37.00 ( Selected Reaches) in Raibag Taluk, Belagavi District.</c:v>
                  </c:pt>
                  <c:pt idx="166">
                    <c:v>Improvements to MDR-HUDALI-DHARANATTI-MUTYANATTI ROAD, from Ch. 5.50 Km to 10.00 Km in Belagavi Taluka, Belagavi District. </c:v>
                  </c:pt>
                  <c:pt idx="167">
                    <c:v>Improvements to MDR HUK-203 Basapur Hagedal Shahabadar Ukkad Road From Km 0.00 to Km 2.00 &amp; Km 4.00 to Km 7.15 in Hukkeri Taluk Belagavi Districts.</c:v>
                  </c:pt>
                  <c:pt idx="168">
                    <c:v>Division Total</c:v>
                  </c:pt>
                  <c:pt idx="169">
                    <c:v>Belagavi Circle Total</c:v>
                  </c:pt>
                  <c:pt idx="170">
                    <c:v>North Circle Total</c:v>
                  </c:pt>
                  <c:pt idx="173">
                    <c:v>Improvements to Road From Malpe to Molakalmuru SH-65 From Ch:186.35 Km to 194.05Km (In Selected Reaches) in Channagiri Taluk of Davanagere District</c:v>
                  </c:pt>
                  <c:pt idx="174">
                    <c:v>Improvements to Road From Nalluru -Devarahalli MDR From Ch:5.00 Km to 11.00 Km in Channagiri Taluk of Davanagere District</c:v>
                  </c:pt>
                  <c:pt idx="175">
                    <c:v>Improvements to Road From Pandomatti to Neethigere MDR From Ch:0.00 Km to 16.00 Km (In Selected Reaches) in Channagiri Taluk of Davanagere District</c:v>
                  </c:pt>
                  <c:pt idx="176">
                    <c:v>Improvements to Road From Malpe to Molakalmuru SH-65 From Ch:233.00Km to 242.50Km (In Selected Reaches) in Davanagere Taluk of Davanagere District.</c:v>
                  </c:pt>
                  <c:pt idx="177">
                    <c:v>Improvements to Road From Davanagere Budihala Arasapura MDR From Ch:4.80Km to 12.75Km (In Selected Reaches) in Davanagere Taluk of Davanagere District</c:v>
                  </c:pt>
                  <c:pt idx="178">
                    <c:v>Improvements to Road From Bethur to Dhoddabathi MDR From Ch:0.00Km to 12.00Km (In Selected Reaches) in Davanagere Taluk of Davanagere District</c:v>
                  </c:pt>
                  <c:pt idx="179">
                    <c:v>Improvements to Road From Malpe-Molakalmuru SH-65 to Rampura MDR From Ch:0.00Km to 11.50Km (In Selected Reaches) in Davanagere Taluk of Davanagere District</c:v>
                  </c:pt>
                  <c:pt idx="180">
                    <c:v>Improvements to Road From Mandya - Hadagali SH-47 From Ch:261.25Km to 293.83Km (In Selected Reaches) in Davanagere Taluk of Davanagere District</c:v>
                  </c:pt>
                  <c:pt idx="181">
                    <c:v>Improvements to Road From Aluruhatti -Anagodu MDR From Ch:0.00Km to 13.245Km (In Selected Reaches) in Davanagere Taluk of Davanagere District</c:v>
                  </c:pt>
                  <c:pt idx="182">
                    <c:v>Improvements to Road From Malpe to Molakalmuru SH-65 From Ch:302.60Km to 306.40Km (In Selected Reaches) in Jagaluru Taluk of Davanagere District. (Four Lane road)</c:v>
                  </c:pt>
                  <c:pt idx="183">
                    <c:v>Improvements to Road From Rangapura Gadimakunte MDR From Ch:6.50Km to 12.50Km (In Selected Reaches) in Jagaluru Taluk of Davanagere District</c:v>
                  </c:pt>
                  <c:pt idx="184">
                    <c:v>Improvements to Road From Jagaluru Kadabanakatte MDR From Ch:9.00Km to 14.50Km (In Selected Reaches) in Jagaluru Taluk of Davanagere District </c:v>
                  </c:pt>
                  <c:pt idx="185">
                    <c:v>Improvements to Road From Baramasagara - Bilichodu -Basavanakote MDR From Ch:13.00Km to 37.00Km (In Selected Reaches) in Jagaluru Taluk of Davanagere District </c:v>
                  </c:pt>
                  <c:pt idx="186">
                    <c:v>Improvements to Road From Bilichodu-Sokke MDR From Ch:10.00Km to 16.00Km (In Selected Reaches) in Jagaluru Taluk of Davanagere District</c:v>
                  </c:pt>
                  <c:pt idx="187">
                    <c:v>Improvements to Road From Malebennuru - Ekegundhi - Nandhigudi Joining MDR From Ch-0.00Km to 6.00Km (In Selected Reaches) in Harihara Taluk of Davanagere District </c:v>
                  </c:pt>
                  <c:pt idx="188">
                    <c:v>Improvements to Road From Palya-Mooginagundhi Joining MDR From Ch:0.00Km to 12.67Km (In Selected Reaches) in Harihara Taluk of Davanagere District </c:v>
                  </c:pt>
                  <c:pt idx="189">
                    <c:v>Improvements to Road From Nalluru to Sasivehalli MDR From Ch:8.00Km to 16.63Km in Honnalli Taluk of Davanagere District</c:v>
                  </c:pt>
                  <c:pt idx="190">
                    <c:v>Improvements to Road From Kurki to Kulambi MDR From Ch:16.40Km to 22.70Km in Honnalli Taluk of Davanagere District </c:v>
                  </c:pt>
                  <c:pt idx="191">
                    <c:v>Improvements to Road of Honnali -Katthige MDR From Ch:3.00Km to 13.20Km (In Selected Reaches) in Honnalli Taluk of Davanagere District</c:v>
                  </c:pt>
                  <c:pt idx="192">
                    <c:v>Division Total</c:v>
                  </c:pt>
                  <c:pt idx="194">
                    <c:v>Improvements to Kumta - Kadamadagi road State Highway 48 from KM 267.00 to 268.50 KM ( In Selected Reaches) in Chitradurga Taluk of Chitradurga District</c:v>
                  </c:pt>
                  <c:pt idx="195">
                    <c:v>Improvements to Road from National Highway 13 (from Emperor Hotel) to State Highway 48 (Kumta - Kadamadagi Road) from KM 0.00 to 4.00 KM ( In Selected Reaches) in Chitradurga Taluk of Chitradurga District.</c:v>
                  </c:pt>
                  <c:pt idx="196">
                    <c:v>Improvements to Jodichikkenahalli-Yerehalli Road via Kasavanahalli, IngalaDala, Kurumaradikere, kannedalu MDR from KM 11.65 to 30.10 KM (In Selected Reaches) in Chitradurga Taluk of Chitradurga District</c:v>
                  </c:pt>
                  <c:pt idx="197">
                    <c:v>Improvements to SH-47- Kakanur MDR from KM 0.00 to 13.00 KM (In Selected Reaches) in Holalakere Taluk of Chitradurga District</c:v>
                  </c:pt>
                  <c:pt idx="198">
                    <c:v>Improvements to Sivaganga - Janakkal - Hosadurga Newly Upgraded State Highway from KM 0.00 to 16.55 KM (In Selected Reaches) in Holalkere Taluk of Chitradurga District</c:v>
                  </c:pt>
                  <c:pt idx="199">
                    <c:v>Improvements to State Highway-153-Singhenahalli- to join State Highway 48 Kasturiba Nagar via Talikatte- Malladihalli-Ramaghatta-Hirehemmiganur Newly Upgraded State Highway from KM 0.00 to 38.30 KM (In Selected Reaches) in Holalkere Taluk of Chitradurga D</c:v>
                  </c:pt>
                  <c:pt idx="200">
                    <c:v>Improvements to Mandya -Hadagali Road State Highway - 47 from KM 183.00 to 212.00 KM (In Selected Reaches) in Hosadurga Taluk of Chitradurga District</c:v>
                  </c:pt>
                  <c:pt idx="201">
                    <c:v>Improvements to Sivaganga-Janakal Hosadurga Newly Upgraded State Highway from KM 24.00 to 29.2 KM (in Selected Reaches) in Hosadurga Taluk of Chitradurga District</c:v>
                  </c:pt>
                  <c:pt idx="202">
                    <c:v>Improvements to State Highway 48 Vishwanathahalli to join Shiragadi (via Chikkajajur, Madadakere, Bharamgiri, Doddaghatta, Adivala, Ranganathpur) Newly Upgraded State Highway KM 71.55 to 105.15 KM (Bharamgiri-Hosadurga road) (in Selected Reaches) in Hiriy</c:v>
                  </c:pt>
                  <c:pt idx="203">
                    <c:v>Improvements to road from State Highway-24 to Shiragadi MDR from KM 0.00 km to 7.60 KM (in Selected Reaches) in Hiriyur taluk of Chitradurga District.</c:v>
                  </c:pt>
                  <c:pt idx="204">
                    <c:v>Improvements to JJ Halli - Yalladekere Road via Obalapura, Veeravvanagatihalli, Chigalikatte Newly upgraded MDR from KM 8.00 km to 26.00 KM (in Selected Reaches) in Hiriyur Taluk of Chitradurga District</c:v>
                  </c:pt>
                  <c:pt idx="205">
                    <c:v>Improvements to Chalakkere-Mylanahalli-Obalapura Newly upgraded State Highway Road from KM 6.48 to 46.38 KM (in Selected Reaches) in Challakere Taluk of Chitradurga District</c:v>
                  </c:pt>
                  <c:pt idx="206">
                    <c:v>Improvements to Belagatta- Haikal, Nayakanhatti Suramanahalli -Chikkunti -Siddaiahkote - Rayapur -Molakalmooru Newly Upgraded State Highway Road from KM 39.80 km to 89.40 KM (in Selected Reaches) in Molakalmooru Taluk of Chitradurga District</c:v>
                  </c:pt>
                  <c:pt idx="207">
                    <c:v>Improvements to Chalakkere-Mylanahalli-Obalapura Newly upgraded State Highway Road from KM 2.40 to 6.48 KM (in Selected Reaches) in Challakere Taluk of Chitradurga District</c:v>
                  </c:pt>
                  <c:pt idx="208">
                    <c:v>Improvements to road from Pathappanagudi to Shira border via Jajur, Parashurampura, Dharmapura, Sakkara, Newly upgraded State Highway road From KM 0.00 to 46.10 KM (in Selected Reaches) in Challakere Taluk of Chitradurga District</c:v>
                  </c:pt>
                  <c:pt idx="209">
                    <c:v>Improvements to Yalagodu-Turavanur Doddaghatta MDR from KM 0.00 to 22.20 KM (in Selected Reaches) in Chitradurga Taluk of Chitradurga District</c:v>
                  </c:pt>
                  <c:pt idx="210">
                    <c:v>Division Total</c:v>
                  </c:pt>
                  <c:pt idx="212">
                    <c:v>Improvements to road from State Highway-148 to join State Highway-148 via Sirigere, Thamadihalli, Bilguni, Adagadi, Mandaghatta, Dhyavanakere, Ragihosahalli, Rechikoppa, Shettikere, Shantikere, Koragi, Horabilu, Tuppuru, Byadanal, Kattigehalli Newly upgra</c:v>
                  </c:pt>
                  <c:pt idx="213">
                    <c:v>Improvements to State Highway 148 via Sirigare Manjerikoppa, Maleshankara Temple, Yerebisu, Koodi, Gammanagadde to join State Highway 148 newly upgraded MDR road from KM 0.00 to 20.00 KM (in Selected Reaches) in Shivamogga Taluk of Shivamogga District </c:v>
                  </c:pt>
                  <c:pt idx="214">
                    <c:v>Improvements to Koodligere-Kammaraghatta State Highway-115 road from KM 7.00 to 17.70 KM (in Selected Reaches) in Bhadravathi Taluk of Shivamogga District</c:v>
                  </c:pt>
                  <c:pt idx="215">
                    <c:v>Improvements to From Bhadravathi to Sasivehalli (Honnali Taluk Border) via Holehonnur, Sidlipura, Sanyasikodamge, Nagasamudra, Managotte, Anaveri, Nimbegundi, Saidarakallalli Newly upgraded State Highway road from KM 0.00 to 35.10 KM (in Selected Reaches)</c:v>
                  </c:pt>
                  <c:pt idx="216">
                    <c:v>Improvements to NH-26 near Hittur Cross from Umblebailu (SH-65) via Ganidalu-uralalli-Lakkinakoppa kadekal- Kuskur-Siddarahalli-Matturu Malalikoppa-Madaripalya, NH-13 &amp; SH-57 to 100 feet road from Vinobhanagar Police Chowki to Sominakoppa, Gejjenahalli, T</c:v>
                  </c:pt>
                  <c:pt idx="217">
                    <c:v>Improvements to Tumkur - Honnavar State Highway-68 road from KM 6.20 to 9.50 KM (in Selected Reaches) in Bhadravathi Taluk of Shimoga District</c:v>
                  </c:pt>
                  <c:pt idx="218">
                    <c:v>Improvements to Begaru -Kalmane MDR road from KM 0.00 to 7.80 KM (in Selected Reaches) in Tirthahalli Taluk of Shivamogga District</c:v>
                  </c:pt>
                  <c:pt idx="219">
                    <c:v>Improvements to Padubidri - Chikkalagudda State Highway - 01 road from KM 113.00 to 131.00 KM (in Selected Reaches) in Tirthahalli Taluk of Shivamogga District </c:v>
                  </c:pt>
                  <c:pt idx="220">
                    <c:v>Improvements to Kuppalli- Kavisaila-Ayanur-Soodur-Gamma-Mallenahalli join to Hirekerur State Highway 148 road from KM 4.40 to 37.00 KM (in Selected Reaches) inTirthahalli Taluk of Shimoga District</c:v>
                  </c:pt>
                  <c:pt idx="221">
                    <c:v>Division Total</c:v>
                  </c:pt>
                  <c:pt idx="223">
                    <c:v>Improvements to Kuppalli- Kavishaila, via Ayanur, Soodur, Gama, Mallenahalli to join Hirekerur State Highway 148 road from KM 92.12 to 156.12 KM (in Selected Reaches) In Shikaripura Taluk of Shivamogga District</c:v>
                  </c:pt>
                  <c:pt idx="224">
                    <c:v>Improvements to Kumta Kadamadagi State Highway 48 road from KM 139.03 to 158.03 KM (in Selected Reaches) In Shikaripura Taluk of Shivamogga District</c:v>
                  </c:pt>
                  <c:pt idx="225">
                    <c:v>Improvements to Gajendragada to Soraba State Highway 136 road from KM 280.37 to 282.07 KM and KM 294.82 to 311.29 KM (in Selected Reaches) in Soraba Taluk of Shivamogga District.</c:v>
                  </c:pt>
                  <c:pt idx="226">
                    <c:v>Improvements to Sirsi-Hosanagar State Highway 77 road from KM 28.50 to 37.00 KM &amp; KM 53.80 to 59.16 KM (in Selected Reaches) in Soraba Taluk of Shivamogga District.</c:v>
                  </c:pt>
                  <c:pt idx="227">
                    <c:v>Improvements to Haveri-Sagar State Highway 62 road from KM 99.01 to 109.87 KM (in Selected Reaches) in Sagar Taluk of Shivamogga District.</c:v>
                  </c:pt>
                  <c:pt idx="228">
                    <c:v>Improvements to Padubidri-Chikkalagudda State Highway- 01 road from KM 158.00 to 160.00 KM (in Selected Reaches) in Hosnagar Taluk of Shivamogga District.</c:v>
                  </c:pt>
                  <c:pt idx="229">
                    <c:v>Improvements to Sirsi-Hosanagar State Highway 77 road from KM 66.00 to 74.00 KM and KM 76.27 to 87.20 KM (in Selected Reaches) in Sagar Taluk of Shivamogga District.</c:v>
                  </c:pt>
                  <c:pt idx="230">
                    <c:v>Division Total</c:v>
                  </c:pt>
                  <c:pt idx="232">
                    <c:v>Imrovemets to Mudigere - Gowdahalli - Hosakere - Devrunda Road MDR from Km 0.00 to Km 28.40 (In Selected Reaches) in MudigereTaluk of Chickmagalur District.</c:v>
                  </c:pt>
                  <c:pt idx="233">
                    <c:v>Improvements to Aladagudde - Biskal Road MDR from Km 0.00 to Km 16.50 (In Selected Reaches) in Chickmagalur Taluk of Chickmagalur District.</c:v>
                  </c:pt>
                  <c:pt idx="234">
                    <c:v>Improvements to Kuduregundi - Muttinarajya Road MDR from Km 0.00 to Km 29.00 (In Selected Reaches) in Narasimharajpura Taluk of Chickmagalur District.</c:v>
                  </c:pt>
                  <c:pt idx="235">
                    <c:v>Improvements to Masage - Halanduru Road MDR from Km 0.00 to Km 15.00 (In Selected Reaches) in Sringeri Taluk of Chickmagalur District.</c:v>
                  </c:pt>
                  <c:pt idx="236">
                    <c:v>Improvements to B.B. Hills Road MDR from Km 0.00 to Km 38.00(In Selected Reaches) in Chickmagalur Taluk of Chickmagalur District</c:v>
                  </c:pt>
                  <c:pt idx="237">
                    <c:v>Improvements to Sakarayapattana - Javagal Road MDR from Km0.00 to Km 20.00 (In Selected Reaches) Kadur Taluk of Chickmagalur District.</c:v>
                  </c:pt>
                  <c:pt idx="238">
                    <c:v>Improvements to NH-206 - mallikoppa via kesarakoppa to join Tarikere Mangalore road from Km 0.00 to Km 15.00 (In Selected Reaches) in Tarikere Taluk of Chickmagalur District.</c:v>
                  </c:pt>
                  <c:pt idx="239">
                    <c:v>Improvement to Road from Birur NH-206 to join Tarikere Hosadurga Via Koratigere Nagamangala MDR from Km 0.00 to km 12.00 (In Selected reaches) in Ajjampura Taluk of Chickmagalur District.</c:v>
                  </c:pt>
                  <c:pt idx="240">
                    <c:v>Improvements to Shivani - Rangapura Road MDR from Km 0.00 to km 11.00 (In Selected reaches) in Ajjampura Taluk of Chickmagalur District</c:v>
                  </c:pt>
                  <c:pt idx="241">
                    <c:v>Improvement to Kallattipura - Lalbag Road MDR from Km 0.00 to km 20.00 (In Selected reaches) in Tarikere Taluk of Chikmagalur District.</c:v>
                  </c:pt>
                  <c:pt idx="242">
                    <c:v>Improvements to Channapura-Giribhomanahalli Road Via Giriyapura Yagati -Maravanji MDR from Km 0.00 to Km 45.00 (In Selected Reaches) in Kadur Taluk of Chickmagalur District</c:v>
                  </c:pt>
                  <c:pt idx="243">
                    <c:v>Improvements to Road joining Jodilingadalli to SH-152 from Km 0.00 to Km 9.00 (In Selected Reaches) in Kadur Taluk of Chickmagalur District.</c:v>
                  </c:pt>
                  <c:pt idx="244">
                    <c:v>Improvements to Panchanahalli - Timmlapura Road Via Timmalapura Panchanahalli Hoskerehalligate Niduvalli Garagadahalli Anandpuragate Kankanadu Vanabogihalli Honnenhalli Sannenhalli MDR from Km 0.00 to Km 21.00 (In Selected Reaches) in Kadur Taluk of Chick</c:v>
                  </c:pt>
                  <c:pt idx="245">
                    <c:v>Improvements to Belgur-Panchanalli Road joining SH-152 from Km 0.00 to Km 5.00 (In Selected Reaches) in Kadur Taluk of Chickmagalur District</c:v>
                  </c:pt>
                  <c:pt idx="246">
                    <c:v>Improvements to Road joining SH-152 to NH-206 from Km 0.00 to Km 12.00 (In Selected Reaches) in Kadur Taluk of Chikmagalur District.</c:v>
                  </c:pt>
                  <c:pt idx="247">
                    <c:v>Improvements to Road joining SH-152 to Singatgere-Panchanalli Road from Km 0.00 to Km 5.5.00 (In Selected Reaches) in Kadur Taluk of Chickmagalur District.</c:v>
                  </c:pt>
                  <c:pt idx="248">
                    <c:v>Division Total</c:v>
                  </c:pt>
                  <c:pt idx="249">
                    <c:v> Shivamogga Circle Total</c:v>
                  </c:pt>
                  <c:pt idx="252">
                    <c:v>Improvements  to  Padubidre-Chikkalagudda Road  (SH-01) from km 50.00 to  52.050 km  in (selected reaches)  Hebri Taluk of Udupi District.</c:v>
                  </c:pt>
                  <c:pt idx="253">
                    <c:v>Improvements to Mangalore - Athradi SH-67 from  Km  47.28 Km to Km 48.28  in (selected reaches) Karkala Taluka of   Udupi  Dist..</c:v>
                  </c:pt>
                  <c:pt idx="254">
                    <c:v>Improvements to Kalyanpura - Mudaru SH  from Ch Km 27.50 to Km 32.00 (selected reaches) from intermediate lane to two lane in Karkala Taluk of Udupi District.</c:v>
                  </c:pt>
                  <c:pt idx="255">
                    <c:v>Improvement to Subramanya-Udupi SH-37 from Km 119.50 to Km 126.10 (selected reaches) from intermediate lane to two lane in Karkala Taluk of Udupi District.</c:v>
                  </c:pt>
                  <c:pt idx="256">
                    <c:v>Improvements to Kalyanpura - Mudaru SH  from Ch Km 41.00 to Km 48.00 (selected reaches) from single lane to intermediate lane in Karkala Taluk of Udupi District.</c:v>
                  </c:pt>
                  <c:pt idx="257">
                    <c:v>Improvements to Subramanya -Udupi road SH37 from Ch Km 139.40 to Km 153.30 (selceted reaches) in Kapu Taluk of Udupi District.(Via palli Kattigeri, belle, manipura, Kasaba) </c:v>
                  </c:pt>
                  <c:pt idx="258">
                    <c:v>Improvements to Mangalore- Atharadi road SH67 from Ch Km 49.98  to Km 71.74 (selected reaches) in Kapu Taluk of Udupi District.</c:v>
                  </c:pt>
                  <c:pt idx="259">
                    <c:v>Improvements to Mudradi-Seethanadi- Bhramavara road Development of 4Lane from Ch Km 14.90 to Km 27.70 (selceted reaches)  in Bhramavara Taluk of Udupi District.(Via. Havanji, Kolalagiri, Kukkehalli and Perdoor)</c:v>
                  </c:pt>
                  <c:pt idx="260">
                    <c:v>Improvements to Koteshwara-Kodi- Kundapura road from Ch Km 0.00 to Km 2.50 MDR in Kundapura Taluk of Udupi District. ( Via :Koteshwara-Kodi- Kundapura )</c:v>
                  </c:pt>
                  <c:pt idx="261">
                    <c:v>Improvements to Brahmavara-Jannadi- Biddalkatte-Sauda-Shankaranarayana- Siddapura road from Ch 2.50 Km to 12.00 Km(selceted reaches)MDR in Brahmavara Taluk of Udupi District. ( Via : Koteshwara-Kodi- Kundapura )</c:v>
                  </c:pt>
                  <c:pt idx="262">
                    <c:v>Improvements to Kota-Goliyangadi road from Ch Km14.80 to Km 20.20 Major District road in Kundapura Taluk of Udupi District. ( Via: Koteshwara-Kodi- Kundapura )</c:v>
                  </c:pt>
                  <c:pt idx="263">
                    <c:v>Improvements to Someshwara- Koteshwara road  MDR from Ch  Km 34.00   to 41.50 Km  (selected reaches) in Kundapura Taluk of Udupi District. ( Via. Haladi-Bidkalakatte) </c:v>
                  </c:pt>
                  <c:pt idx="264">
                    <c:v>Improvements to Virajapete Byndoor State Highway-27 from Ch Km 339.50 to Km 346.20 (selected reaches) in Kundapura Taluk of Udupi District.</c:v>
                  </c:pt>
                  <c:pt idx="265">
                    <c:v>Improvements to Virajapete Byndoor State Highway-27 from Ch Km 346.20 to 356.45 (selected reaches) in Kundapura Taluk of Udupi District.</c:v>
                  </c:pt>
                  <c:pt idx="266">
                    <c:v>Division Total</c:v>
                  </c:pt>
                  <c:pt idx="268">
                    <c:v>Improvements to Subramanya - Udupi State Highway 37 from Ch Km 3.50 to Km 14.00 (Selected reaches) in Kadaba Taluk of Dakshina Kannada District.</c:v>
                  </c:pt>
                  <c:pt idx="269">
                    <c:v>Improvements to Bangalore-Jalsoor State Highway -85 from Ch Km 291.51 toKm 337.91 (Selected reaches)  from single lane to intermediate Lane  in Sullia Taluk of Dakshina Kannada District.</c:v>
                  </c:pt>
                  <c:pt idx="270">
                    <c:v>Improvements to Subramanya- Udupi State Highway -37 from  Km 72.75 to Km 94.65  in (Selected reaches) Belthangady Taluk of Dakshina KannadaDistrict.</c:v>
                  </c:pt>
                  <c:pt idx="271">
                    <c:v>Improvements to Dharmasthala- Thottataddy-Chibidre  MDR from Ch Km 0.00 to Km 10.80 (selected reaches) and Puduvettu Kayarthadka Nidle  MDR from Ch Km 0.00 to Km 8.00 (selected reaches) in Belthangady Taluk of Dakshina Kannada District.</c:v>
                  </c:pt>
                  <c:pt idx="272">
                    <c:v>Improvements to Mani-Ullala road  from Ch Km 18.68 to Km 21.00 (4 Lane ) (selected reaches)  in Mangalore Taluk of Dakshina Kannada District.</c:v>
                  </c:pt>
                  <c:pt idx="273">
                    <c:v>Improvements to Mangalore- Athradi State Highway-67 from Ch Km  32.00  to Km 36.50  to (2 lane) road  in  Mangalore  Taluk  of  DakshinaKannada District.</c:v>
                  </c:pt>
                  <c:pt idx="274">
                    <c:v>Improvements to Gantalkatte- Mudukonaje- Anegudde-Ammanottu-Marnadu Major District  Road    from    Ch  Km  7.70  to Km 10.30 from single lane to intermediate Lane  in Mangalore Taluk of Dakshina Kannada District.</c:v>
                  </c:pt>
                  <c:pt idx="275">
                    <c:v>Improvements to Kandandale- Moodbidre- Bantwala road MDR from Ch Km 21.00 to Km 26.00  (2 lane) (selected reaches) in  Mangalore Taluk of Dakshina Kannada District.</c:v>
                  </c:pt>
                  <c:pt idx="276">
                    <c:v>Improvements to Kallamundkuru-Paaladkka Mithabailu road Kanthawa High school MDR from Ch Km 0.00 to Km 4.50 (selected reaches)  in Mangalore Taluk of Dakshina KannadaDistrict.</c:v>
                  </c:pt>
                  <c:pt idx="277">
                    <c:v>Improvements to Mangalpette- Taalipadi road MDR from Ch  Km 1.80 to 5.00 Km (in selected reaches) in Mangalore Taluk of Dakshina Kannada District </c:v>
                  </c:pt>
                  <c:pt idx="278">
                    <c:v>Improvements to Halleangadi-Pakshikere road MDRfrom Ch Km 0.60 to 3.00 Km in Mangalore Taluk of Dakshina Kannada District (via: Indiranagar to Pakshikere church)</c:v>
                  </c:pt>
                  <c:pt idx="279">
                    <c:v>Improvements to Puttur- Uppinangadi- Guruvayanakere development of 4Lane from Ch Km 1.40 to  Km 11.60 to  (selected reaches) in Puttur Taluk of DakshinaKannada District</c:v>
                  </c:pt>
                  <c:pt idx="280">
                    <c:v>Improvements to Saradka Periyaltada MDR road from Ch  Km  0.00  to 9.00 Km (selected reaches) in Bantwala  Taluk  of Dakshina Kannada District</c:v>
                  </c:pt>
                  <c:pt idx="281">
                    <c:v>Improvements to Subramanya- Manjeshwara SH-100 road from Ch Km 48.000 to Km 50.00 in Puttur Taluk of Dakshina KannadaDistrict</c:v>
                  </c:pt>
                  <c:pt idx="282">
                    <c:v>Improvements to Marvuru - Adyapadi - Unele- Kandavara MDR Ch road from Km 0.00 to Km 2.00 (selected reaches) and Maddya Peddiyangadi MDR from  Km 0.00 to Km 2.00 (selected reaches) in Mangalore Taluk of Dakshina Kannada District.</c:v>
                  </c:pt>
                  <c:pt idx="283">
                    <c:v>Improvements to Parari-Ulayaibettu-Mallur MDR From Ch 2.40 km to 4.40 km in Mangalore Taluk of Dakshina Kannada District</c:v>
                  </c:pt>
                  <c:pt idx="284">
                    <c:v>Improvements to Bhatrakere - Katlasar - Kukkudakatte - Nirakere - Todar -Mastikatte - Road MDR from Ch 0.00 to 5.00 Km (selected reaches) in Mangalore Taluk of Dakshina Kannada District</c:v>
                  </c:pt>
                  <c:pt idx="285">
                    <c:v>Improvement to Surthakal- Kabaka SH 101 development of 4lane from Km 1.60 to Km 4.80 ( in selected reaches) in Mangalore Taluka of Dakishna Kannada District.</c:v>
                  </c:pt>
                  <c:pt idx="286">
                    <c:v>Improvements to Moodabidre-Bantwal, Moodabidre-Kadandale MDR from Ch 40.80 Km to 42.80 Km (in selected reaches) in Bantwal taluk of Dakshina Kannada district. (via: Poochmooguru- Bantwal)</c:v>
                  </c:pt>
                  <c:pt idx="287">
                    <c:v>Improvements to Mani -Ullala MDR from Ch 0.00 Km to 2.50 Km (selected reaches) in Bantwal taluk of Dakshina Kannada district.</c:v>
                  </c:pt>
                  <c:pt idx="288">
                    <c:v>Improvements to Ganjimata Niddodi road via Yedapadavu Kuppepadavu-Arla Soranadu Road Rayi Moorje road  from Ch 20.00 Km to 25.85 Km  (selected reaches) in Bantwal taluk of Dakshina Kannada district.</c:v>
                  </c:pt>
                  <c:pt idx="289">
                    <c:v>Improvements to Manihalla-Agilamogaru road from Ch 0.00 Km to 15.50 Km MDR (selected reaches) in Bantwal taluk of Dakshina Kannada district.</c:v>
                  </c:pt>
                  <c:pt idx="290">
                    <c:v>Improvements to Vogga Ulli  road  from Ch 6.00 Km to 14.20 Km  (selected reaches) in Bantwal taluk of Dakshina Kannada district.(Via Maninalkaru kakkepadvu Ulli).</c:v>
                  </c:pt>
                  <c:pt idx="291">
                    <c:v>Division Total</c:v>
                  </c:pt>
                  <c:pt idx="292">
                    <c:v>Mangalore Circle Total</c:v>
                  </c:pt>
                  <c:pt idx="295">
                    <c:v>Improvements to Bangalore-Anekal-Bannerghatta Road (SH-87) from Km 16.80 to Km 20.00 &amp; Km 26.25 to Km 28.50 (in selected reaches) in Anekal Taluk of Bangalore Rural District </c:v>
                  </c:pt>
                  <c:pt idx="296">
                    <c:v>Improvements to MDR From NH-7 to SH-87 Via Hulimangala, Jigani from Km 6.50 to Km 9.00 (in selected reaches) in Anekal Taluk of Bangalore Rural District</c:v>
                  </c:pt>
                  <c:pt idx="297">
                    <c:v>Improvements to MDR From Bagganadoddi to Amani Bidarakere via Mysuruammanadoddi, Shavayanadoddi, Yellamanadoddi, Pujaganahapalaya, Krishnaiahndoddi, Mahntalingapura, Kallubalu,Bukkasagara, Harapanahalli, Koppagate Connecting from Km 0.00 to Km 14.50 (in s</c:v>
                  </c:pt>
                  <c:pt idx="298">
                    <c:v>Improvements to New SH From Magadi Road (SH-85) to Gunjuru (SH-35) via Hamahappanahalli cross-Chandrappa Circle- Doddaaladamara-Ramohalli-Kumbalgodu-Agara-Thataguni- Kaggalipura-Bannerughatta-Hommadevanahalli-Bettadasapura-Vipro Junction-Hosuru Road (NH-7</c:v>
                  </c:pt>
                  <c:pt idx="299">
                    <c:v>Improvements to MDR From Bylalu to Lakshmipura Ondane Mailikallu from Km 6.20 to Km 8.50 (in selected reaches) in Bangalore South Taluk of Bangalore Rural District</c:v>
                  </c:pt>
                  <c:pt idx="300">
                    <c:v>Improvements to MDR Connecting BM Road to Karubele via H Gollahalli from Km 2.50 to Km 5.00 (in selected reaches) inBangalore South Taluk of Bangalore Rural District</c:v>
                  </c:pt>
                  <c:pt idx="301">
                    <c:v>Improvements to MDR from NH-75 (Makali) to Bettahalsuru connecting SH-104 via  Honnasandra Cross, Aluru, APMC Yard,Basaveshwara Temple, Kodipalaya, Madhure, Kakolu,Rajanakunte, Thimmasandra, Betta Halasuru, NH-7, Muthagada Halli, Begur, Chikkanahalli and </c:v>
                  </c:pt>
                  <c:pt idx="302">
                    <c:v>Improvements to MDR from Singanayakanahalli  to Madappanahalli via Shyanubhoganahalli Ch: 0.50 KM to 2.35 KM(in selected reaches) in Bangalore North Taluk of Bangalore Rural District</c:v>
                  </c:pt>
                  <c:pt idx="303">
                    <c:v>Improvements to MDR from Gollahalli To Hesarghatta CH 8.20 KM to CH : 9.60 KM in Bangalore North Taluk, of Bangalore District</c:v>
                  </c:pt>
                  <c:pt idx="304">
                    <c:v>Improvements to Road from Channapattana Kavanapura- SRS Betta- Avverahalli-Kailancha-Nagohalli-Hunasanhalli-Uragahalli-Bidadi-Ganakallu-Nelamangala from Ch;65.70 to70.00 Km   ( Mallasandra to Sondekoppa) in Bangalore North Taluk, of Bangalore District</c:v>
                  </c:pt>
                  <c:pt idx="305">
                    <c:v>Improvements to Chandapura -Dommasandra MDR from Km 1.50 to Km 6.00 (in selected reaches) in Anekal Taluk of Bangalore Rural District</c:v>
                  </c:pt>
                  <c:pt idx="306">
                    <c:v>Improvements to Iggaluru to Gumlapura MDR from Km 29.25 to Km 30.56 (in selected reaches) in Anekal Taluk of Bangalore Rural District</c:v>
                  </c:pt>
                  <c:pt idx="307">
                    <c:v>Improvements to MDR FromVenkateshwara circle, Shanimahathama Temple via to Ragavendra Circle, Srirama Temple, Tilaknagara &amp; Shanimahathama Temple MDR from Km 34.00 to Km 36.00 in Anekal Taluk of Bangalore Rural District</c:v>
                  </c:pt>
                  <c:pt idx="308">
                    <c:v>Improvements to MDR from Dommasandra (Bangalore) to Sulikunte Colony via Shantigiri Asharama, Kodathi, JHC, Wipro, NEZ, Mulluru from Km 0.00 to Km 10.50 (in selected reaches) in Bangalore East Taluk of Bangalore Rural District </c:v>
                  </c:pt>
                  <c:pt idx="309">
                    <c:v>Improvements to MDR from Bendiganahalli (NH-04) to Bommenahalli Budigere via Raghumenahalli, Hancharahalli, Jyothipura, Thirumenhalli from Km 0.00 to Km 13.00 (in selected reaches) in Bangalore East Taluk of Bangalore Rural District.</c:v>
                  </c:pt>
                  <c:pt idx="310">
                    <c:v>Improvements to Bangalore Nandi MDR Connecting SH-104 to Bandikodigehalli MDR via Hosuru Bande, Bagaluru from Km 12.60 to Km 23.50 (in selected reaches) in Bangalore North Taluk of Bangalore Rural District</c:v>
                  </c:pt>
                  <c:pt idx="311">
                    <c:v>Improvements to Hesarughatta Tank bund road (SH-39)from Km 4.00 to Km 7.00 in Bangalore North Taluk of Bangalore Rural District</c:v>
                  </c:pt>
                  <c:pt idx="312">
                    <c:v>Improvements to MDR from Lakshmipura Cross to Golhalli Hesrughatta Road SH-39 via Lakshmipura, Abbigere, Chikkabanavara, Pipe line Road, Ganegarahalli, Somashettyhalli from Km 0.00 to Km 10.20 (in selected reaches) in Bangalore North Taluk of Bangalore Ru</c:v>
                  </c:pt>
                  <c:pt idx="313">
                    <c:v>Improvements to MDR from Muthkuru to NH-207 via Bylahalli, Muthgadahalli-Thottanuru-Thiruvaranga from Km 0.00 to Km 8.10 (in selected reaches) in Hosakote Taluk of Bangalore Rural District</c:v>
                  </c:pt>
                  <c:pt idx="314">
                    <c:v>Improvements to Siddalagatta - Anekal SH 35 road road MDR from Km 25.64 to Km 34.84 (in selected reaches) in Hosakote Taluk of Bangalore Rural District</c:v>
                  </c:pt>
                  <c:pt idx="315">
                    <c:v>Improvements to MDR from NGD (SH 74) to Thayagadahalli (BTS Road) via Byrashettyhalli-Bolamarahalli from Km 0.00 to Km 5.10 in Nelamangala Taluk of Bangalore Rural District</c:v>
                  </c:pt>
                  <c:pt idx="316">
                    <c:v>Improvements to MDR from NH-04 to Sompura via Devarahosahalli-Kamalapura Agalakuppe from Km 7.00 to Km 12.00 (in selected reaches) in Nelamangala Taluk of Bangalore Rural District</c:v>
                  </c:pt>
                  <c:pt idx="317">
                    <c:v>Improvements to Kodigehalli-Kanakenahalli road MDR from Km 0.00 to Km 19.00 (in selected reaches) in DoddaballapuraTaluk of Bangalore Rural District</c:v>
                  </c:pt>
                  <c:pt idx="318">
                    <c:v>Improvements to Devanahalli-Kempapura road (SH-96) from Km10.00 to Km 12.25 (in selected reaches) in Devanahalli taluk of Bangalore Rural District</c:v>
                  </c:pt>
                  <c:pt idx="319">
                    <c:v>Improvements to MDR from Devanahalli town to NH-44  from Kempegowda Circle to Road to rani Circle from Km 0.00 to Km 3.60 (in selected reaches) in Devanahalli taluk of Bangalore Rural District</c:v>
                  </c:pt>
                  <c:pt idx="320">
                    <c:v>Division Total</c:v>
                  </c:pt>
                  <c:pt idx="322">
                    <c:v>Improvements to Road from Channapattana Kavanapura- SRS Betta- Avverahalli-Kailancha-Nagohalli-Hunasanhalli-Uragahalli-Bidadi- Ganakallu-Nelamangala from Ch;3.00 to 5.20 Km( in selected Reaaches) in Channapattana Taluk of Ramanagara District</c:v>
                  </c:pt>
                  <c:pt idx="323">
                    <c:v>Improvements to Road joining SH-33 from Harohalli- Maralvadi-hunasanhalli- Bannimukkodlu- Aalnatha kodihalli- Sathanur- Muttatti-kabbalu- channapattana- thittamaranahalli- bevoor from CH: 98.80 K M to 105 KM(in selected reaches)</c:v>
                  </c:pt>
                  <c:pt idx="324">
                    <c:v>Improvements to MDR From Channapatna to Ramanagara Border Via Kannamangala, Angarahalli, Gollahallidoddi from Km 7.35 to Km 16.00 (In selected reaches) in Channapatna Taluk of Ramanagara District.</c:v>
                  </c:pt>
                  <c:pt idx="325">
                    <c:v> Improvements to New SH Connecting From NH- 275 to Krishnapura Via Byrapattana, Chikkalooru, V.V.Halli, Ankushanahalli from Km 5.30 to 11.30 Km (In selected reaches) in Channapatna Taluk of Ramanagara District.</c:v>
                  </c:pt>
                  <c:pt idx="326">
                    <c:v>Improvements toNew SH From Kodihalli to Sathanuru Via Doddalahalli from Km 0.00 to Km 25.30  (In selected reaches) in Kanakapura Taluk of Ramanagara District.</c:v>
                  </c:pt>
                  <c:pt idx="327">
                    <c:v>Division Total</c:v>
                  </c:pt>
                  <c:pt idx="329">
                    <c:v>Improvements to Hunasanahalli – Chikkanahalli( SH-3 Via Kanakapura, Ramanagara) , Magadi from Ch: km 82.67 to 94.40 km in Magadi Taluk of Ramanagara District.</c:v>
                  </c:pt>
                  <c:pt idx="330">
                    <c:v>Improvements to Hunasanahalli Chikkahalli Road SH -3 Via Kanakapura, Ramanagara, Magadi from Km 48.40 to Km 82.67 (In selected reaches) in Ramanagara Taluk of Ramanagara District.</c:v>
                  </c:pt>
                  <c:pt idx="331">
                    <c:v> Improvements to NH 275-Channapatna to Nelamangala via kavanapura S.R.S betta, Avverahalli, Kailancha, Nagohalli, Hunasanahalli, Urgalli, Bidadi, Ch:5.20 to 35.70km (Change of road)</c:v>
                  </c:pt>
                  <c:pt idx="332">
                    <c:v>Division Total</c:v>
                  </c:pt>
                  <c:pt idx="334">
                    <c:v>Improvements to Doddagangavadi Gate - Chowdanakuppe Road SH 111 from Km 12.00 to  Km 15.25 (in selected reaches) in  Kunigal Taluk of  Tumakuru District </c:v>
                  </c:pt>
                  <c:pt idx="335">
                    <c:v>Improvements to MDR (old NH48) Road in Kunigal Town from Km 71.40 to  Km 71.65 (in selected reaches) in  Kunigal Taluk of  Tumakuru District </c:v>
                  </c:pt>
                  <c:pt idx="336">
                    <c:v>Improvements to MDR connecting from NH48-Join Anchepalya - yelagalavdi Road via mallagatta,Begur,Kundur, Rajgere, Boregowdanapallya from Km 0.00 to  Km 10.00 (in selected reaches) &amp; bridge  at Ch 2.25 Km in  Kunigal Taluk of  Tumakuru District </c:v>
                  </c:pt>
                  <c:pt idx="337">
                    <c:v>Improvements to Bagepalli- Halaguru Road SH 94 from Km 140.00 to  Km 141.00 (in selected reaches) in Tumakuru Taluk of  Tumakuru District </c:v>
                  </c:pt>
                  <c:pt idx="338">
                    <c:v>Improvements to New SH road connecting from NH 206 to NH 4 Via Tumkur Chelur Bukkapatna from Km 0.00 to  Km 13.00 (in selected reaches) in Tumakuru Taluk of  Tumakuru District </c:v>
                  </c:pt>
                  <c:pt idx="339">
                    <c:v>Improvements to K K Road to Kalyanapura Road Via Lakkenahalli, Tavrakere, Honnenahalli MDR from Km 0.00 to  Km 1.75 &amp; Km 6.90 to  Km 15.00 (in selected reaches) in Tumakuru Taluk of  Tumakuru District </c:v>
                  </c:pt>
                  <c:pt idx="340">
                    <c:v>Improvements to MDR from NH-4 to join Aregujjanahalli Road Via Maidala from Km 0.00 to Km 9.00 (in selected reaches) in Tumakuru Taluk of  Tumakuru District </c:v>
                  </c:pt>
                  <c:pt idx="341">
                    <c:v>Improvements to SH 33 from Km 23.70 to Km 26.40 in selected reaches in Tumakuru Taluk of  Tumakuru District</c:v>
                  </c:pt>
                  <c:pt idx="342">
                    <c:v>Improvements to Hillstation road MDR from Km 0.00 to Km 5.20 (in selected reaches) in Tumakuru Taluk of  Tumakuru District </c:v>
                  </c:pt>
                  <c:pt idx="343">
                    <c:v>Improvements to K.B Road to AJ Road Via Amruthagiri Bittanakurike MDR from Km 0.00 to Km 10.00  (in selected reaches) in Tumakuru Taluk of  Tumakuru District </c:v>
                  </c:pt>
                  <c:pt idx="344">
                    <c:v>Improvements to Tumkur - Urdigere Road MDR from Km 0.00 to Km 6.00  (in selected reaches) in Tumakuru Taluk of  Tumakuru District </c:v>
                  </c:pt>
                  <c:pt idx="345">
                    <c:v>Improvements to Tumkur Chelur Bukkapatna Road MDR from Km 22.00 to  Km 30.00 (in selected reaches) in Gubbi Taluk of  Tumakuru District </c:v>
                  </c:pt>
                  <c:pt idx="346">
                    <c:v>Improvements to Gubbi Hebbur Road MDR  from Km 3.00 to  Km 7.725 (in selected reaches) in Gubbi Taluk of  Tumakuru District </c:v>
                  </c:pt>
                  <c:pt idx="347">
                    <c:v>Improvements to Bochihalli-Turuvekere-Dabbegataa  Road MDR from Km 0.00 to  Km 1.20, Km 4.39 to  Km 4.58,  Km 14.70 to  Km 15.40, Km 19.00 to  Km 20.00, Km 20.70 to  Km 30.00, Km 32.00 to  Km 35.80 (in selected reaches) in Turuvekere Taluk of  Tumakuru Di</c:v>
                  </c:pt>
                  <c:pt idx="348">
                    <c:v>Improvements to Hirisave - Nonavinakere  Road MDR from Km 65.80 to  Km 78.80 (in selected reaches) in Turuvekere Taluk of  Tumakuru District </c:v>
                  </c:pt>
                  <c:pt idx="349">
                    <c:v>Improvements to Mandya Hadagali Road SH 47 from Km 128.80 to  Km 142.72 &amp; Km 146.72 to  Km 164.54  (in selected reaches) in Tiptur Taluk of  Tumakuru District </c:v>
                  </c:pt>
                  <c:pt idx="350">
                    <c:v>Improvements to New SH Road connecting from NH-275 to join SH-47 via Dasavara, Makali, Ujjani, hittalapura, Huliyurdurga, K Honnamachanahalli, Kilara, Paduvagere, Hanumapura, Kodavatti, Yediyur, Mayasandra, Turuvekere,   Nonavinakere, Hedgarahalli from Km</c:v>
                  </c:pt>
                  <c:pt idx="351">
                    <c:v>Improvements to Mandya Hadagali Road SH 47 from Km 164.54 to  Km 195.05 (in selected reaches) in Chiknayakanahalli Taluk of  Tumakuru District </c:v>
                  </c:pt>
                  <c:pt idx="352">
                    <c:v>Division Total</c:v>
                  </c:pt>
                  <c:pt idx="354">
                    <c:v>Improvements to Sira- Amarapura Road MDR from Km 0.00 to Km 42.20 (in selected reaches) in Sira Taluk of Tumakuru District</c:v>
                  </c:pt>
                  <c:pt idx="355">
                    <c:v>Improvements to Midigeshi-Chandanadur Road MDR from Km 38.00 to Km 47.70 (in selected reaches) in Madhugiri Taluk of Tumakuru District</c:v>
                  </c:pt>
                  <c:pt idx="356">
                    <c:v>Improvements to Bagepalli- Halaguru Road SH 94 from Km 94.57 to Km 103.87 (in selected reaches) in Koratagere Taluk of Tumakuru District</c:v>
                  </c:pt>
                  <c:pt idx="357">
                    <c:v>Improvements to New SH road connecting from NH 48 (Nelahalu) to SH 158 (Chikkamaluru) Road Via Koratagere, Byrenahalli from Km 20.00 to Km 25.00 (in selected reaches) in Koratagere Taluk of Tumakuru District</c:v>
                  </c:pt>
                  <c:pt idx="358">
                    <c:v>Improvements to Byrenahalli - Thondebavi Road MDR from Km 0.00 to Km 13.10 (in selected reaches) in Koratagere Taluk of Tumakuru District</c:v>
                  </c:pt>
                  <c:pt idx="359">
                    <c:v>Improvements to Kumta-Kadamadagi Road SH 48 from Km 352.00 to Km 392.16 (in selected reaches) in Pavagada-Taluk of Tumakuru District</c:v>
                  </c:pt>
                  <c:pt idx="360">
                    <c:v>Improvements to Pavagada Hindpur MDR from Km 0.00 to Km 29.60 (in selected reaches) in Pavagada Taluk of Tumakuru District</c:v>
                  </c:pt>
                  <c:pt idx="361">
                    <c:v>Division Total</c:v>
                  </c:pt>
                  <c:pt idx="363">
                    <c:v>Improvements to Bangarapete - Bagepalli Road SH 05 from Km 87.70 to  Km 106.80 (in selected reaches) in  Bagepalli Taluk of  Chikballapura District </c:v>
                  </c:pt>
                  <c:pt idx="364">
                    <c:v>Improvements to Chinthamani- K.Y Road Via Bikkanahalli, N.Kotturu, Kotagal, Sujjanahalli, Nandhanahosalli, Paapatimmanahalli New MDR from Km 3.20 to  Km 13.00 (in selected reaches) in Chinthamani Taluk of  Chikballapura District</c:v>
                  </c:pt>
                  <c:pt idx="365">
                    <c:v>Improvements to Bangarapete - Bagepalli Road SH 05 from Km 78.00 to  Km 86.50 (in selected reaches) in Sidlagatta Taluk of  Chikballapura District </c:v>
                  </c:pt>
                  <c:pt idx="366">
                    <c:v>Improvements to Chinthamani (SH 82) to Gauribidanuru connecting Road Via Cheluru, Bagepalli, Yallodu, Mallenahalli Cross, Vatadahosahalli Road New SH from Km 80.40 to  Km 90.30 &amp; Km 95.80 to Km 103.90 (in selected reaches) in Gauribidanuru Taluk of  Chikb</c:v>
                  </c:pt>
                  <c:pt idx="367">
                    <c:v>Improvements to Vijayapura- Nandhi Road New SH from Km 0.00 to  Km 5.40 (in selected reaches) in Chikballapura Taluk of  Chikballapura District </c:v>
                  </c:pt>
                  <c:pt idx="368">
                    <c:v>Improvements to Melur- Chadalapura Road MDR from Km 7.00 to  Km 13.00 (in selected reaches) in Chikballapura Taluk of  Chikballapura District </c:v>
                  </c:pt>
                  <c:pt idx="369">
                    <c:v>Improvements to SH-58 to Chickballapur connecting Road  via Namagondlu and Kethenahally Road MDR from Km 33.30 to  Km 35.50 &amp; Km 41.10 to Km 44.00 (in selected reaches) in Chikballapura Taluk of  Chikballapura District </c:v>
                  </c:pt>
                  <c:pt idx="370">
                    <c:v>Improvements to Gudibanda to join SH-58 and on to state border Via Ramapatna, Mandikal, Nallakadirenahally, Venkatapura, D.Palya and Melya MDR from Km 6.40 to Km 11.40 Km &amp; Km 18.00 to  Km 20.20 (in selected reaches) in Chikballapura Taluk of  Chikballapu</c:v>
                  </c:pt>
                  <c:pt idx="371">
                    <c:v>Division Total</c:v>
                  </c:pt>
                  <c:pt idx="373">
                    <c:v>Improvements to Bangarapete - Kamasamudram Road MDR from Km 0.90 to  Km 3.45, Km 4.695 to Km 9.50 &amp; Km 10.00 to Km 11.50 (in selected reaches) in Bangarapete Taluk of Kolar District </c:v>
                  </c:pt>
                  <c:pt idx="374">
                    <c:v>Improvements to Budhikote Kanamanahalli Road Via Balamande MDR from Km 0.00 to  Km 3.00 &amp; Km 16.25 to Km 20.50 (in selected reaches) in Bangarapete Taluk of Kolar District </c:v>
                  </c:pt>
                  <c:pt idx="375">
                    <c:v>Improvements to Devanahalli-Kempapura Road SH-96 from Km 83.00 to Km 95.51 (in selected reaches) in K G F Taluk of  Kolar District </c:v>
                  </c:pt>
                  <c:pt idx="376">
                    <c:v>Improvements to Station Road MDR from Km 0.20 to Km 1.80 (in selected reaches) in K G F Taluk of  Kolar District </c:v>
                  </c:pt>
                  <c:pt idx="377">
                    <c:v>Improvements to K G F State fund Road MDR from Km 2.92 to Km 4.20 (in selected reaches) in K G F Taluk of  Kolar District </c:v>
                  </c:pt>
                  <c:pt idx="378">
                    <c:v>Improvements to Kolar- Malur- Hosur Road New SH  from  Km 12.60 to Km 22.50 (in selected reaches)  in Malur Taluk of Kolar District </c:v>
                  </c:pt>
                  <c:pt idx="379">
                    <c:v>Improvements to Kolar- Malur- Hosur Road New SH from  Km 0.00 to Km 12.60 (in selected reaches)  in Kolar Taluk of Kolar District </c:v>
                  </c:pt>
                  <c:pt idx="380">
                    <c:v>Improvements to Andhra Border K Bayyapalli to  Andhra Border Road Via Rayalamana dinne, Mulabagal, Vammasandra, Gukunte, Shankarapura New SH from Km 3.20 to Km 14.60 &amp; Km 33.35 to Km 33.80 (in selected reaches)  in Mulabagal Taluk of Kolar District </c:v>
                  </c:pt>
                  <c:pt idx="381">
                    <c:v>Improvements to Mudavadi Kothamangal Road MDR from  Km 14.32 to Km 21.04 (in selected reaches) in Mulabagal Taluk of Kolar District </c:v>
                  </c:pt>
                  <c:pt idx="382">
                    <c:v>Improvements to Mulabagal Punganur Road to Mulabagal Ramasandra connecting Road Via Byrakuru, Chikura Hosahalli, Rajendrahalli, Gudipalli, Nachahalli, Gukunte New MDR from  Km 0.00 to Km 5.00 (in selected reaches) in Mulabagal Taluk of Kolar District </c:v>
                  </c:pt>
                  <c:pt idx="383">
                    <c:v>Improvements to Kothapalli- Masthi Road SH 99 from  Km 9.00 to Km 18.60 (in selected reaches) in Srinivaspura Taluk of Kolar District </c:v>
                  </c:pt>
                  <c:pt idx="384">
                    <c:v>Improvements to Bayyapalli- Bandapalli Road MDR from Km 0.00 to Km 10.20 (in selected reaches) in Srinivaspura Taluk of Kolar District </c:v>
                  </c:pt>
                  <c:pt idx="385">
                    <c:v>Division Total</c:v>
                  </c:pt>
                  <c:pt idx="386">
                    <c:v>Bangalore Circle Total</c:v>
                  </c:pt>
                  <c:pt idx="389">
                    <c:v>Improvements to Road from 142 Km of Sira-Najangudu to join 40th km of NH-48 Dudda road (MDR) from 0.00 km to 11.02 Km (In Selected Reaches) in Mandya Taluk of Mandya District.</c:v>
                  </c:pt>
                  <c:pt idx="390">
                    <c:v>Improvements to Road from MN road to join BN road  Via M K Road, Hulivana, Chamalapura, Keelara, Dodda Banasawadi, Chikka Banasawadi &amp; Hodaghatta (MDR) from 3.80 km to 11.28 Km (In Selected Reaches) in Mandya Taluk of Mandya District.</c:v>
                  </c:pt>
                  <c:pt idx="391">
                    <c:v>Improvements to Chinnayakanahalli- Tubinakere Road (MDR) from 1.10 km to 12.40 (In Selected Reaches) in Shrirangapatna Taluk of Mandya District.</c:v>
                  </c:pt>
                  <c:pt idx="392">
                    <c:v>Improvements to BN Road to TM Hosur-Alagudu-Molenahalli-Koppalu Via Kodiyala-Yaliyur Road (Via T.M.Hosur) (MDR) from 9.00 km to 11.50 km (In Selected Reaches) in Shrirangapatna Taluk of Mandya District.</c:v>
                  </c:pt>
                  <c:pt idx="393">
                    <c:v>Improvements to Srirangapatna chanarayapatna road darasaguppe road to join nelamane village (MDR) from 0.00 km to 2.60 km (In Selected Reaches) in Shrirangapatna Taluk of Mandya District.</c:v>
                  </c:pt>
                  <c:pt idx="394">
                    <c:v>Improvements to Road joning Mandya - Madduru Taluk border Via Cheeranahalli (MDR) from km 1.20 km to 8.85 km (In Selected Reaches) in Mandya Taluk of Mandya District.</c:v>
                  </c:pt>
                  <c:pt idx="395">
                    <c:v>Improvements to Arakere - Mandya- Bannur road to Bannahally-Bettahally Road (MDR) from 0.00 km to 4.32 km (In Selected Reaches) in Shrirangapatna Taluk of Mandya District.</c:v>
                  </c:pt>
                  <c:pt idx="396">
                    <c:v>Improvements to Road from M G M Road to Join K B Road Via K Shettihalli, Yadaganahalli, Sabbana Halli, Hebbakavadi Nala, Bheemana Halli, Bidara Hosahalli (MDR) from 0.00 km to  14.75 km (In Selected Reaches) in Madduru Taluk of Mandya District.</c:v>
                  </c:pt>
                  <c:pt idx="397">
                    <c:v>Improvements to Road from Hebberelu Village to join Lingasandra Cross Via Byalada kere, Navile, Bettada Rangaswami Temple, Lingasandra (MDR) from 0.00 km to 12.50 km (In Selected Reaches) in Madduru Taluk of Mandya District.</c:v>
                  </c:pt>
                  <c:pt idx="398">
                    <c:v>Improvements to Bindiganavile -Kadabahalli Road to join Bindiganavile -Kadabahalli Road via Mangaravally, Bydarahalli, Acharyapura &amp; Vaddarahatti (MDR) from 0.00 km to 4.00 km (In Selected Reaches) in Nagamangala Taluk of Mandya District.</c:v>
                  </c:pt>
                  <c:pt idx="399">
                    <c:v>Improvements to Bindiganavile-ayyarahalli road via garudanahalli road (MDR) from 0.00 km to 4.00 km (In Selected Reaches) in Nagamangala Taluk of Mandya District.</c:v>
                  </c:pt>
                  <c:pt idx="400">
                    <c:v>Improvements to Mylarpatna to join NH 48 near Kalinganahalli gate (MDR) from  0.00 km to  7.00 km (In Selected Reaches) in Nagamangala Taluk of Mandya District.</c:v>
                  </c:pt>
                  <c:pt idx="401">
                    <c:v>Improvements to Road from 2/15Mile of S.A road to join Hariharapura-Lingapura (MDR) from 6.00 km to 36.50 km(In Selected Reaches) in K R Pete Taluk of Mandya District.</c:v>
                  </c:pt>
                  <c:pt idx="402">
                    <c:v>Improvements to Road from K.R.Pet-Bandihole road to join Kikkeri-Mandagere road via Heggadahalli, Hoddarahalli, ICL Factory, Ramenahalli (MDR) from 0.00 km to 3.00 km (In Selected Reaches) in K R Pete Taluk of Mandya District.</c:v>
                  </c:pt>
                  <c:pt idx="403">
                    <c:v>Improvements to Road from G.Boppanahalli – Halekothamaranahalli - Nayakanahalli, Malgur, Singapura. (MDR) from 4.50 km to 12.00 km (In Selected Reaches) in K R Pete Taluk of Mandya District.</c:v>
                  </c:pt>
                  <c:pt idx="404">
                    <c:v>Improvements to Road to Join Somanahalli to Somanathapura Via Mamballi (MDR) from km 0.00 to km 1.90 (In Selected Reaches) in K R Pete Taluk of Mandya District.</c:v>
                  </c:pt>
                  <c:pt idx="405">
                    <c:v>Improvements to Road from S.A road to join Gondihalli via Madapura (MDR) from km 6.00 to km 9.40 (In Selected Reaches) in K R Pete Taluk of Mandya District.</c:v>
                  </c:pt>
                  <c:pt idx="406">
                    <c:v>Improvements to Road from Nargonahalli to join Vitalapura via Giddanakoppalu, Gavimata, Kapanahalli (MDR) from km 0.00 to km 1.00 (In Selected Reaches) in K R Pete Taluk of Mandya District.</c:v>
                  </c:pt>
                  <c:pt idx="407">
                    <c:v>Improvements to Hosaholalu-Ballekere-Natanahalli road (MDR) from 7.50 km to 8.50 km (In Selected Reaches) in K R Pete Taluk of Mandya District.</c:v>
                  </c:pt>
                  <c:pt idx="408">
                    <c:v>Improvements to Road from Bookinakere to join Bommalapura via Chokanahalli (MDR) from 0.00 km to 3.00 km (In Selected Reaches) in K R Pete Taluk of Mandya District.</c:v>
                  </c:pt>
                  <c:pt idx="409">
                    <c:v>Improvements to Road from Shrirangapatna - Arasikere Road (SH-07) to join Goodehosahalli Via Anegola, Bolamaranahalli &amp; Kadahemmige (MDR) from 3.00 km to 6.71 km (In Selected Reaches) in K R Pete Taluk of Mandya District.</c:v>
                  </c:pt>
                  <c:pt idx="410">
                    <c:v>Improvements to Mandya- Thendekere from 17.00 km to 19.50 km (In Selected Reaches) in Pandavapura Taluk of Mandya District.</c:v>
                  </c:pt>
                  <c:pt idx="411">
                    <c:v>Improvements to Mundalakoppalu-Chikanahalli-Halebidu-Neelanahalli Road on the Kerettonnur-Melukote road due to Mandya- Thendekere from 0.00 km to 7.40 km (In Selected Reaches) in Pandavapura Taluk of Mandya District.</c:v>
                  </c:pt>
                  <c:pt idx="412">
                    <c:v>Improvements to road from 7th KM of Mandya-Hadagali Road to join 15th Km Mandya-Hadagali Road via Mallamanayakkattu – Gadadar – Modacakkanahalli - Kannatti from 0.00 km to 5.00 km (In Selected Reaches) in Mandya Taluk of Mandya District.</c:v>
                  </c:pt>
                  <c:pt idx="413">
                    <c:v>Road joining NH-209 to SH-84 Via Halaguru, K. Belluru, Rudrakshipura, Madduru, Koppa &amp; Kowdle (SH)</c:v>
                  </c:pt>
                  <c:pt idx="414">
                    <c:v>Improvements to NH-209 to join Pandithhalli-Shimsha (PS) road (MDR)</c:v>
                  </c:pt>
                  <c:pt idx="415">
                    <c:v> Improvements to Road from Malavalli to join 16th km of Mandya-Bannur road (Sulthan Road) (MDR) (In Selected Reaches) in Malavally Tq</c:v>
                  </c:pt>
                  <c:pt idx="416">
                    <c:v> Improvements to K R Pete-Sravanabelagola Road MDR from 0.00km to 2.30 km (in Selected reaches) in K R Pete taluk of Mandya District</c:v>
                  </c:pt>
                  <c:pt idx="417">
                    <c:v>Division Total </c:v>
                  </c:pt>
                  <c:pt idx="419">
                    <c:v>Improvements to Koratagere-Bavali Road (SH-33) in Mysore Town</c:v>
                  </c:pt>
                  <c:pt idx="420">
                    <c:v>Improvements to  Bagalakote-Biligiriranganabetta (SH-57) in Nanjanagudu Tq</c:v>
                  </c:pt>
                  <c:pt idx="421">
                    <c:v>Improvements to Ramanathapura - Therakanambi (SH-86) in Nanjanagudu Tq</c:v>
                  </c:pt>
                  <c:pt idx="422">
                    <c:v>Improvements to Hura road to Ramanathapura-Therakanambi SH via Hanchipura road (MDR) (In Selected Reaches) in Nanjanagudu Tq</c:v>
                  </c:pt>
                  <c:pt idx="423">
                    <c:v>Improvements to KRS to join Mysore Ring Road in Mysore Tq</c:v>
                  </c:pt>
                  <c:pt idx="424">
                    <c:v>Improvements to Gungral Chathra to K Nagenahalli (MDR) in Mysore Tq</c:v>
                  </c:pt>
                  <c:pt idx="425">
                    <c:v>Improvements to Mysore Naguvanahalli Road (MDR) in Mysore Tq </c:v>
                  </c:pt>
                  <c:pt idx="426">
                    <c:v>Improvements to Shrirangapatna - MM Hills Road (SH-79) in TNPura Tq</c:v>
                  </c:pt>
                  <c:pt idx="427">
                    <c:v>Improvements to B.M. Road to Beedanahalli-Hanumanalu-Maragowdanahalli to Sulthan road (MDR) in TN Pura Tq</c:v>
                  </c:pt>
                  <c:pt idx="428">
                    <c:v>Improvements to Mugur -Bannhalli hundi road (MDR) in TN Pura Tq </c:v>
                  </c:pt>
                  <c:pt idx="429">
                    <c:v>Improvements to Sira - Nanjangudu (SH-84) from 227.00 km to 227.75 km (In Selected Reaches) in Nanjanagudu Taluk of Mysore District.</c:v>
                  </c:pt>
                  <c:pt idx="430">
                    <c:v>Improvements to Hanumapura to join Doddahomma via P.Marahalli-Avathalapura (MDR) from 1.00 km to 8.00 km (In Selected Reaches) in Nanjanagudu Taluk of Mysore District.</c:v>
                  </c:pt>
                  <c:pt idx="431">
                    <c:v>Division Total </c:v>
                  </c:pt>
                  <c:pt idx="433">
                    <c:v>Improvements to Kattemalalavadi to  Sannenahalli - Kothegala Road MB Road from 0.00 km to 3.60 km (In Selected Reaches) in Hunsuru Taluk of Mysore District.</c:v>
                  </c:pt>
                  <c:pt idx="434">
                    <c:v>Improvements to Hunsur - Dharmapura Road (MDR) from 0.00 km  to 14.40 km (In Selected Reaches) in Hunsuru Taluk of Mysore District.</c:v>
                  </c:pt>
                  <c:pt idx="435">
                    <c:v>Improvements to Tarikallu - Singaramaranahally Road (Via Karimuddanahally) (MDR) from 10.00 km to 13.50 km (In Selected Reaches) in Hunsuru Taluk of Mysore District.</c:v>
                  </c:pt>
                  <c:pt idx="436">
                    <c:v>Improvements to Rathnapuri to Hosavaranchi Road Via Kuddinirumuddanahalli join road from 0.30 km to 9.50 Km (In Selected Reaches) in Hunsuru Taluk of Mysore District.</c:v>
                  </c:pt>
                  <c:pt idx="437">
                    <c:v>Improvements to KR Nagar-Kattemalavadi-Channamgere Road via Makodu Ravandur- Attigodu- Sangarashettihalli from 23.71 km to 27.71 km (In Selected Reaches) in Piriyapatna Taluk of Mysore District.</c:v>
                  </c:pt>
                  <c:pt idx="438">
                    <c:v>Improvements to Poonadahalli – Chikkaneru - Haranahalli from 9.20 km to 15.20 km (In Selected Reaches) in Piriyapatna Taluk of Mysore District.</c:v>
                  </c:pt>
                  <c:pt idx="439">
                    <c:v>Improvements to Koratagere - Bavali SH-33 from 213.37 km to 278.00 km (In Selected Reaches) in H D Kote Taluk of Mysore District.</c:v>
                  </c:pt>
                  <c:pt idx="440">
                    <c:v>Improvements to Holenarasipura – Saligrama - KR Nagara SH-108 from 19.50 km to 32.00 km (In Selected Reaches) in KR Nagar Taluk of Mysore District.</c:v>
                  </c:pt>
                  <c:pt idx="441">
                    <c:v>Improvements to Ramanathapura - Terakanambi Road to Mysore - Bhantwala Road Via- Chikkahanasoge- Channamgere (SH) from 0.00 km to 7.00 km (In Selected Reaches) in K R Nagar Taluk of Mysore District.</c:v>
                  </c:pt>
                  <c:pt idx="442">
                    <c:v>Improvements to K R Nagar - Bettadapura road to join K R Nagar-Malali-Hosakote-Ravanduru Road (SH) from 8.00 km to 17.50 km (In Selected Reaches) in K R Nagar Taluk of Mysore District.</c:v>
                  </c:pt>
                  <c:pt idx="443">
                    <c:v>Division Total </c:v>
                  </c:pt>
                  <c:pt idx="445">
                    <c:v> Improvements to Badanaguppe - Nanjedevanapura Road (MDR) from 3.80 km to 5.80 km               (In Selected Reaches) in Chamarajanagar Taluk of Chamarajanagar District. </c:v>
                  </c:pt>
                  <c:pt idx="446">
                    <c:v>Improvements to Kodimole Basavanapura Hebbasur Byadamudlu-Basavapura Road (MDR) from 1.60 km to 6.50 km (In Selected Reaches) in Chamarajanagar Taluk of Chamarajanagar District. </c:v>
                  </c:pt>
                  <c:pt idx="447">
                    <c:v>Improvements to Santhemarahalli Hebbasur Road (MDR) from 6.95 km to 10.00 km (In Selected Reaches) in Chamarajanagar Taluk of Chamarajanagar District. </c:v>
                  </c:pt>
                  <c:pt idx="448">
                    <c:v>Improvements to Udigala Kothalavadi V Swamy Hills Road (MDR) from 7.20 km to 8.50 km (In Selected Reaches) in Chamarajanagar Taluk of Chamarajanagar District</c:v>
                  </c:pt>
                  <c:pt idx="449">
                    <c:v>Improvements to Road joining T Narasipura (Muguru Cross) to Santhemaralli (SH) from 0.00 km to 8.00 km (In Selected Reaches) in Chamarajanagar Taluk of Chamarajanagar District.</c:v>
                  </c:pt>
                  <c:pt idx="450">
                    <c:v>Improvements to Kuderu-Thoravalli-Kesthuru-Mariyala Road (MDR) from 1.50 km to  9.00 km (In Selected Reaches) in Chamarajanagar Taluk of Chamarajanagar District.</c:v>
                  </c:pt>
                  <c:pt idx="451">
                    <c:v>Improvements to Road Joing SH-81 to NH-150A Via Udigala, Tammadahalli, Kengaki, Sagade, Maliyuru, Kulagana, Kebbepura, Hemmaragala &amp; Badanavalu (SH) from 15.45 km to 18.45 km &amp; 22.450 km to 29.45 km (In Selected Reaches) in Gundlupete Taluk of Chamarajana</c:v>
                  </c:pt>
                  <c:pt idx="452">
                    <c:v>Improvements to Road Joing SH-81 to NH-150A Via Udigala, Veeranapura, Harave &amp; Heggawadi (SH) from 15.16 km to 18.80 km (In Selected Reaches) in Gundlupete Taluk of Chamarajanagar District.</c:v>
                  </c:pt>
                  <c:pt idx="453">
                    <c:v>Improvements to Road joining Kurubara Hundi Via Hasaguli, Manchahalli  (MDR) from 3.00 km to  5.50 km (In Selected Reaches) in Gundlupete Taluk of Chamarajanagar District.</c:v>
                  </c:pt>
                  <c:pt idx="454">
                    <c:v>Improvements to Road joining Taggaluru to Bettadamadalli (MDR) from 6.70 km to 9.20 km (In Selected Reaches) in Gundlupete Taluk of Chamarajanagar District.</c:v>
                  </c:pt>
                  <c:pt idx="455">
                    <c:v>Improvements to Road joining Chirakanahalli road to Kurubara Hundi  (MDR) from 0.00 km to 2.50 km (In Selected Reaches) in Gundlupete Taluk of Chamarajanagar District.</c:v>
                  </c:pt>
                  <c:pt idx="456">
                    <c:v>Improvements to Road joining NH-766 to Shrikantapura road Via Chikkahundi (MDR) from 0.00 km to 8.20 km (In Selected Reaches) in Gundlupete Taluk of Chamarajanagar District.</c:v>
                  </c:pt>
                  <c:pt idx="457">
                    <c:v>Improvements to Hullapura Kadbur Road (MDR) from 13.00 km to 17.00 km (In Selected Reaches) in Gundlupete Taluk of Chamarajanagar District.</c:v>
                  </c:pt>
                  <c:pt idx="458">
                    <c:v>Improvements to Hanur  to Ellemalla-Kodalli Via Tabetta from 0.00 km to 16.40 km (In Selected Reaches) in Hanur Taluk of Chamarajanagar District.</c:v>
                  </c:pt>
                  <c:pt idx="459">
                    <c:v>Improvements to Shrirangapatna - MalaiMahadeshwara Betta Road (SH-79) from km 107.50 km to 128.60 km (In Selected Reaches) in Hanur Taluk of Chamarajanagar District.</c:v>
                  </c:pt>
                  <c:pt idx="460">
                    <c:v>Division Total </c:v>
                  </c:pt>
                  <c:pt idx="461">
                    <c:v>Mysore Circle Total </c:v>
                  </c:pt>
                  <c:pt idx="464">
                    <c:v>Improvements to Huliyaru -Keralapura Road SH-102 from Km 15.00 to Km 70.88 (In Selected Reaches) in Arsikere Taluk of Hassan District.</c:v>
                  </c:pt>
                  <c:pt idx="465">
                    <c:v>Improvement to Arkalgudu -Kodagu Border Road from Km 0.00 to Km 28.80 (In Selected Reaches) in Arakalgud Taluk of Hassan District</c:v>
                  </c:pt>
                  <c:pt idx="466">
                    <c:v>Improvement to Road from Siddapura to join TDH Road via Kithanakere Barekattahalli MDR from Km 0.00 to km 7.00 (In Selected reaches) in Hassan Taluk of Hassan District</c:v>
                  </c:pt>
                  <c:pt idx="467">
                    <c:v>Improvement to Road from Heragu road to join Dudda Shanthigrama Road via Kommanahalli Handrangi S.Devalapura Chattanahalli and Alasinahalli MDR from Km 0.00 to Km 9.00 (In Selected Reachs) in Hassan Taluk of Hassan District</c:v>
                  </c:pt>
                  <c:pt idx="468">
                    <c:v>Improvements to road from Markuli cross to Athichowdenahall road via varasanahalli from 0.00 Km to 12.00 Km ( in Selected Reach ) in Holenarasipura taluk of Hassan District.</c:v>
                  </c:pt>
                  <c:pt idx="469">
                    <c:v>Improvements to Hirisave- Kerisave from B.M.Road to join Kabbali Road MDR from Km 7.30 to Km 20.00 (In Selected Reaches) in Channarayapatna Taluk of Hassan District.</c:v>
                  </c:pt>
                  <c:pt idx="470">
                    <c:v>Improvements to B.M.Road to Turuvekere Border Via M.Honnenahalli-Dodderi-Hebbalalu-Akkanahalli Cross - Shettihalli -Ungaragere-Kabbali Mundakanahalli-Didaga- D.Tumakuru-Bidarekere-Uggenahalli Road MDR from Km 24.00 to Km 30.00 (In Selected Reaches) in Cha</c:v>
                  </c:pt>
                  <c:pt idx="471">
                    <c:v>Improvement to Road from Kandli -Bylahalli -Bikkodu Road to TDH Road via Kyathanahalli Ugane Marenahalli Chinnenahalli Shankadakoppalu Mudlapura, Kabbli, Krishnapura MDR from Km.0.00 to Km 18.00 (In Selected Reaches) in Hassan Taluk of Hassan District.</c:v>
                  </c:pt>
                  <c:pt idx="472">
                    <c:v>Improvement to Road from Alur to join Thuruvekere Via Doddakanagal, Vertikere, Kadadaravally, Kondajji, Yalagunda, Nittur-Bageshpura, Chindenahalligadi, Dasrigatta from Km 0.00 to Km 124.00 (In Selected Reaches) in Hassan Taluk of Hassan District </c:v>
                  </c:pt>
                  <c:pt idx="473">
                    <c:v>Improvement to Road from Kandli - Bylahalli -Bikkodu Road to MSF Road from Km.4.30 to Km 7.00 (In Selected Reaches) in Hassan Taluk of Hassan District.</c:v>
                  </c:pt>
                  <c:pt idx="474">
                    <c:v>Improvement to Road from Ring road to Adlimane road to Thamalapura - Chikkakondagula - Kopplu - Thejur - Shanka Cross to HHAPC road through Rachanahalli Road from Km 0.00 to Km 9.00(In Selected reaches) in Hassan Taluk of Hassan District</c:v>
                  </c:pt>
                  <c:pt idx="475">
                    <c:v>Improvements to Adgoor Sankenahalli Road MDR from Km 0.00 to Km 12.00 (In Selected Reaches) in Belur Taluk of Hassan District.</c:v>
                  </c:pt>
                  <c:pt idx="476">
                    <c:v>Improvements to Road from NH-75 to join NH-173 from Km 70.00 to Km 91.10 (In Selected Reaches) (Halebeedu Gangooru Road from Km 0.00 to Km 8.00) and C M Road to Rajanashiriyuru MDR from Km 0.00 to Km 4.90 (In Selected Reaches) in Belur Taluk of Hassan Dis</c:v>
                  </c:pt>
                  <c:pt idx="477">
                    <c:v>Improvements to Road from B T Road to join KBPB MDR from Km 0.00 to Km 6.70 (In Selected Reaches) in Belur Taluk of Hassan District.</c:v>
                  </c:pt>
                  <c:pt idx="478">
                    <c:v>Improvements to road from B.T Road to C.M Road Shivaladahalli MDR from 0.00km to 6.00km ( in selected reaches) in Belur Taluk of Hassan District.</c:v>
                  </c:pt>
                  <c:pt idx="479">
                    <c:v>Imrovements to road to C.M road to Hanike K B Hall Road via Mallanahalli, Mukthganne Honnenahalli MDR from 0.00km to 6.30km (in Selected reaches) in Belur Taluk of Hassan District.</c:v>
                  </c:pt>
                  <c:pt idx="480">
                    <c:v>Improvements to Hanbal -Devrunda Road MDR from km 0.00 to km 12.60 (in selected reaches) in Sakleshpura Taluk of Hassan District.</c:v>
                  </c:pt>
                  <c:pt idx="481">
                    <c:v>Improvement to Road from BM Road to Ningegowdana koppalu shattihalli MDR from 7.00 Km to 16.00 Km (In Selected Reaches) in Hassan Taluk of Hassan District.</c:v>
                  </c:pt>
                  <c:pt idx="482">
                    <c:v>Division Total</c:v>
                  </c:pt>
                  <c:pt idx="484">
                    <c:v>Improvements  to Hunsur-Talakaveri Road SH-90 from Ch  21.60 km to 61.00 km (selected reaches) in VirajpeteTaluk of Kodagu District</c:v>
                  </c:pt>
                  <c:pt idx="485">
                    <c:v>Improvements to Konanur - Makutta SH-91 from Ch 50.26 to  to 75.00 km (selected reaches) in Virajpete Taluk of Kodagu District.</c:v>
                  </c:pt>
                  <c:pt idx="486">
                    <c:v>Improvements to Virajapete-Byndoor State Highway-27 from Ch 82.00 Km to 104.00 Km(selected reaches) in Somwarpete Taluk of Kodagu district</c:v>
                  </c:pt>
                  <c:pt idx="487">
                    <c:v>Improvements to Virajapete-Byndoor State Highway-27 road from Ch 53Km to 60.00 Km (selected reaches) in Somwarpete Taluk of Kodagu district</c:v>
                  </c:pt>
                  <c:pt idx="488">
                    <c:v>Improvements to Gopalpur-Banavara-Hebbale road from 2.00 Km  to 7.00 Km (selected reaches) in Somwarpete Taluk of Kodagu district</c:v>
                  </c:pt>
                  <c:pt idx="489">
                    <c:v>Improvements to Konanur - Makutta road State Highway 91 from 32.00 Km to 36.00 Km (selected reaches) in Somwarpete Taluk of Kodagu district</c:v>
                  </c:pt>
                  <c:pt idx="490">
                    <c:v>Division Total</c:v>
                  </c:pt>
                  <c:pt idx="491">
                    <c:v>Hassan Circle Total</c:v>
                  </c:pt>
                  <c:pt idx="492">
                    <c:v>South  Total</c:v>
                  </c:pt>
                  <c:pt idx="493">
                    <c:v>South &amp; North Total</c:v>
                  </c:pt>
                  <c:pt idx="534">
                    <c:v>29.07.2024</c:v>
                  </c:pt>
                  <c:pt idx="538">
                    <c:v>31.03.2024</c:v>
                  </c:pt>
                  <c:pt idx="543">
                    <c:v>05.12.2024</c:v>
                  </c:pt>
                  <c:pt idx="561">
                    <c:v>10.06.2024</c:v>
                  </c:pt>
                  <c:pt idx="571">
                    <c:v>29.07.2024</c:v>
                  </c:pt>
                  <c:pt idx="603">
                    <c:v>31.03.2024</c:v>
                  </c:pt>
                  <c:pt idx="606">
                    <c:v>21-0.5-2024</c:v>
                  </c:pt>
                  <c:pt idx="623">
                    <c:v>17.12.2024</c:v>
                  </c:pt>
                  <c:pt idx="684">
                    <c:v>31.03.2025</c:v>
                  </c:pt>
                  <c:pt idx="686">
                    <c:v>31.10.2025</c:v>
                  </c:pt>
                  <c:pt idx="716">
                    <c:v>15.12.2024</c:v>
                  </c:pt>
                  <c:pt idx="731">
                    <c:v>31-05-2025</c:v>
                  </c:pt>
                  <c:pt idx="738">
                    <c:v>31.03.2024</c:v>
                  </c:pt>
                  <c:pt idx="799">
                    <c:v>19.04.2025</c:v>
                  </c:pt>
                  <c:pt idx="826">
                    <c:v>28.03.2024</c:v>
                  </c:pt>
                  <c:pt idx="841">
                    <c:v>29.03.2023</c:v>
                  </c:pt>
                  <c:pt idx="844">
                    <c:v>23.05.2023</c:v>
                  </c:pt>
                  <c:pt idx="849">
                    <c:v>31.01.2024</c:v>
                  </c:pt>
                  <c:pt idx="851">
                    <c:v>22.06.2023</c:v>
                  </c:pt>
                  <c:pt idx="870">
                    <c:v>28.03.2023</c:v>
                  </c:pt>
                  <c:pt idx="944">
                    <c:v>EOT Proposal Received from Division</c:v>
                  </c:pt>
                </c:lvl>
                <c:lvl>
                  <c:pt idx="0">
                    <c:v>B</c:v>
                  </c:pt>
                  <c:pt idx="1">
                    <c:v>C</c:v>
                  </c:pt>
                  <c:pt idx="3">
                    <c:v>A</c:v>
                  </c:pt>
                  <c:pt idx="4">
                    <c:v>B</c:v>
                  </c:pt>
                  <c:pt idx="8">
                    <c:v>A</c:v>
                  </c:pt>
                  <c:pt idx="9">
                    <c:v>B</c:v>
                  </c:pt>
                  <c:pt idx="10">
                    <c:v>C</c:v>
                  </c:pt>
                  <c:pt idx="12">
                    <c:v>A</c:v>
                  </c:pt>
                  <c:pt idx="13">
                    <c:v>B</c:v>
                  </c:pt>
                  <c:pt idx="14">
                    <c:v>A</c:v>
                  </c:pt>
                  <c:pt idx="15">
                    <c:v>B</c:v>
                  </c:pt>
                  <c:pt idx="16">
                    <c:v>C</c:v>
                  </c:pt>
                  <c:pt idx="17">
                    <c:v>A</c:v>
                  </c:pt>
                  <c:pt idx="18">
                    <c:v>B</c:v>
                  </c:pt>
                  <c:pt idx="19">
                    <c:v>C</c:v>
                  </c:pt>
                  <c:pt idx="20">
                    <c:v>D</c:v>
                  </c:pt>
                  <c:pt idx="25">
                    <c:v>A</c:v>
                  </c:pt>
                  <c:pt idx="26">
                    <c:v>B</c:v>
                  </c:pt>
                  <c:pt idx="27">
                    <c:v>A</c:v>
                  </c:pt>
                  <c:pt idx="28">
                    <c:v>B</c:v>
                  </c:pt>
                  <c:pt idx="29">
                    <c:v>C</c:v>
                  </c:pt>
                  <c:pt idx="30">
                    <c:v>A</c:v>
                  </c:pt>
                  <c:pt idx="31">
                    <c:v>B</c:v>
                  </c:pt>
                  <c:pt idx="32">
                    <c:v>C</c:v>
                  </c:pt>
                  <c:pt idx="33">
                    <c:v>D</c:v>
                  </c:pt>
                  <c:pt idx="35">
                    <c:v>A</c:v>
                  </c:pt>
                  <c:pt idx="36">
                    <c:v>B</c:v>
                  </c:pt>
                  <c:pt idx="37">
                    <c:v>C</c:v>
                  </c:pt>
                  <c:pt idx="39">
                    <c:v>A</c:v>
                  </c:pt>
                  <c:pt idx="40">
                    <c:v>B</c:v>
                  </c:pt>
                  <c:pt idx="41">
                    <c:v>C</c:v>
                  </c:pt>
                  <c:pt idx="42">
                    <c:v>D</c:v>
                  </c:pt>
                  <c:pt idx="45">
                    <c:v>A</c:v>
                  </c:pt>
                  <c:pt idx="46">
                    <c:v>B</c:v>
                  </c:pt>
                  <c:pt idx="47">
                    <c:v>C</c:v>
                  </c:pt>
                  <c:pt idx="48">
                    <c:v>A</c:v>
                  </c:pt>
                  <c:pt idx="49">
                    <c:v>B</c:v>
                  </c:pt>
                  <c:pt idx="50">
                    <c:v>A</c:v>
                  </c:pt>
                  <c:pt idx="51">
                    <c:v>B</c:v>
                  </c:pt>
                  <c:pt idx="52">
                    <c:v>C</c:v>
                  </c:pt>
                  <c:pt idx="53">
                    <c:v>E</c:v>
                  </c:pt>
                  <c:pt idx="54">
                    <c:v>F</c:v>
                  </c:pt>
                  <c:pt idx="55">
                    <c:v>G</c:v>
                  </c:pt>
                  <c:pt idx="56">
                    <c:v>D</c:v>
                  </c:pt>
                  <c:pt idx="57">
                    <c:v>A</c:v>
                  </c:pt>
                  <c:pt idx="58">
                    <c:v>B</c:v>
                  </c:pt>
                  <c:pt idx="61">
                    <c:v>A</c:v>
                  </c:pt>
                  <c:pt idx="62">
                    <c:v>B</c:v>
                  </c:pt>
                  <c:pt idx="63">
                    <c:v>A</c:v>
                  </c:pt>
                  <c:pt idx="64">
                    <c:v>B</c:v>
                  </c:pt>
                  <c:pt idx="65">
                    <c:v>C</c:v>
                  </c:pt>
                  <c:pt idx="67">
                    <c:v>A</c:v>
                  </c:pt>
                  <c:pt idx="68">
                    <c:v>B</c:v>
                  </c:pt>
                  <c:pt idx="69">
                    <c:v>C</c:v>
                  </c:pt>
                  <c:pt idx="70">
                    <c:v>D</c:v>
                  </c:pt>
                  <c:pt idx="71">
                    <c:v>E</c:v>
                  </c:pt>
                  <c:pt idx="72">
                    <c:v>A</c:v>
                  </c:pt>
                  <c:pt idx="73">
                    <c:v>B</c:v>
                  </c:pt>
                  <c:pt idx="74">
                    <c:v>C</c:v>
                  </c:pt>
                  <c:pt idx="75">
                    <c:v>A</c:v>
                  </c:pt>
                  <c:pt idx="76">
                    <c:v>B</c:v>
                  </c:pt>
                  <c:pt idx="77">
                    <c:v>C</c:v>
                  </c:pt>
                  <c:pt idx="78">
                    <c:v>A</c:v>
                  </c:pt>
                  <c:pt idx="79">
                    <c:v>B</c:v>
                  </c:pt>
                  <c:pt idx="80">
                    <c:v>C</c:v>
                  </c:pt>
                  <c:pt idx="83">
                    <c:v>A</c:v>
                  </c:pt>
                  <c:pt idx="84">
                    <c:v>B</c:v>
                  </c:pt>
                  <c:pt idx="85">
                    <c:v>A</c:v>
                  </c:pt>
                  <c:pt idx="86">
                    <c:v>B</c:v>
                  </c:pt>
                  <c:pt idx="87">
                    <c:v>C</c:v>
                  </c:pt>
                  <c:pt idx="88">
                    <c:v>D</c:v>
                  </c:pt>
                  <c:pt idx="90">
                    <c:v>E</c:v>
                  </c:pt>
                  <c:pt idx="91">
                    <c:v>A</c:v>
                  </c:pt>
                  <c:pt idx="92">
                    <c:v>B</c:v>
                  </c:pt>
                  <c:pt idx="93">
                    <c:v>C</c:v>
                  </c:pt>
                  <c:pt idx="97">
                    <c:v>A</c:v>
                  </c:pt>
                  <c:pt idx="98">
                    <c:v>B</c:v>
                  </c:pt>
                  <c:pt idx="99">
                    <c:v>A</c:v>
                  </c:pt>
                  <c:pt idx="100">
                    <c:v>B</c:v>
                  </c:pt>
                  <c:pt idx="101">
                    <c:v>C</c:v>
                  </c:pt>
                  <c:pt idx="107">
                    <c:v>A</c:v>
                  </c:pt>
                  <c:pt idx="108">
                    <c:v>B</c:v>
                  </c:pt>
                  <c:pt idx="120">
                    <c:v>A</c:v>
                  </c:pt>
                  <c:pt idx="121">
                    <c:v>B</c:v>
                  </c:pt>
                  <c:pt idx="122">
                    <c:v>C</c:v>
                  </c:pt>
                  <c:pt idx="123">
                    <c:v>D</c:v>
                  </c:pt>
                  <c:pt idx="124">
                    <c:v>E</c:v>
                  </c:pt>
                  <c:pt idx="125">
                    <c:v>F</c:v>
                  </c:pt>
                  <c:pt idx="126">
                    <c:v>A</c:v>
                  </c:pt>
                  <c:pt idx="127">
                    <c:v>B</c:v>
                  </c:pt>
                  <c:pt idx="129">
                    <c:v>A</c:v>
                  </c:pt>
                  <c:pt idx="130">
                    <c:v>B</c:v>
                  </c:pt>
                  <c:pt idx="131">
                    <c:v>C</c:v>
                  </c:pt>
                  <c:pt idx="135">
                    <c:v>A</c:v>
                  </c:pt>
                  <c:pt idx="136">
                    <c:v>B</c:v>
                  </c:pt>
                  <c:pt idx="137">
                    <c:v>A</c:v>
                  </c:pt>
                  <c:pt idx="138">
                    <c:v>B</c:v>
                  </c:pt>
                  <c:pt idx="140">
                    <c:v>A</c:v>
                  </c:pt>
                  <c:pt idx="141">
                    <c:v>B</c:v>
                  </c:pt>
                  <c:pt idx="142">
                    <c:v>A</c:v>
                  </c:pt>
                  <c:pt idx="143">
                    <c:v>B</c:v>
                  </c:pt>
                  <c:pt idx="144">
                    <c:v>C</c:v>
                  </c:pt>
                  <c:pt idx="145">
                    <c:v>A</c:v>
                  </c:pt>
                  <c:pt idx="146">
                    <c:v>B</c:v>
                  </c:pt>
                  <c:pt idx="152">
                    <c:v>A</c:v>
                  </c:pt>
                  <c:pt idx="153">
                    <c:v>B</c:v>
                  </c:pt>
                  <c:pt idx="154">
                    <c:v>C</c:v>
                  </c:pt>
                  <c:pt idx="155">
                    <c:v>A</c:v>
                  </c:pt>
                  <c:pt idx="156">
                    <c:v>B</c:v>
                  </c:pt>
                  <c:pt idx="157">
                    <c:v>A</c:v>
                  </c:pt>
                  <c:pt idx="158">
                    <c:v>B</c:v>
                  </c:pt>
                  <c:pt idx="159">
                    <c:v>A</c:v>
                  </c:pt>
                  <c:pt idx="160">
                    <c:v>B</c:v>
                  </c:pt>
                  <c:pt idx="161">
                    <c:v>A</c:v>
                  </c:pt>
                  <c:pt idx="162">
                    <c:v>B</c:v>
                  </c:pt>
                  <c:pt idx="166">
                    <c:v>A</c:v>
                  </c:pt>
                  <c:pt idx="167">
                    <c:v>B</c:v>
                  </c:pt>
                  <c:pt idx="173">
                    <c:v>A</c:v>
                  </c:pt>
                  <c:pt idx="174">
                    <c:v>B</c:v>
                  </c:pt>
                  <c:pt idx="175">
                    <c:v>C</c:v>
                  </c:pt>
                  <c:pt idx="176">
                    <c:v>A</c:v>
                  </c:pt>
                  <c:pt idx="177">
                    <c:v>B</c:v>
                  </c:pt>
                  <c:pt idx="178">
                    <c:v>C</c:v>
                  </c:pt>
                  <c:pt idx="179">
                    <c:v>D</c:v>
                  </c:pt>
                  <c:pt idx="180">
                    <c:v>A</c:v>
                  </c:pt>
                  <c:pt idx="181">
                    <c:v>B</c:v>
                  </c:pt>
                  <c:pt idx="182">
                    <c:v>A</c:v>
                  </c:pt>
                  <c:pt idx="183">
                    <c:v>B</c:v>
                  </c:pt>
                  <c:pt idx="184">
                    <c:v>C</c:v>
                  </c:pt>
                  <c:pt idx="185">
                    <c:v>D</c:v>
                  </c:pt>
                  <c:pt idx="186">
                    <c:v>E</c:v>
                  </c:pt>
                  <c:pt idx="187">
                    <c:v>A</c:v>
                  </c:pt>
                  <c:pt idx="188">
                    <c:v>B</c:v>
                  </c:pt>
                  <c:pt idx="189">
                    <c:v>C</c:v>
                  </c:pt>
                  <c:pt idx="190">
                    <c:v>D</c:v>
                  </c:pt>
                  <c:pt idx="191">
                    <c:v>E</c:v>
                  </c:pt>
                  <c:pt idx="194">
                    <c:v>A</c:v>
                  </c:pt>
                  <c:pt idx="195">
                    <c:v>B</c:v>
                  </c:pt>
                  <c:pt idx="196">
                    <c:v>C</c:v>
                  </c:pt>
                  <c:pt idx="197">
                    <c:v>A</c:v>
                  </c:pt>
                  <c:pt idx="198">
                    <c:v>B</c:v>
                  </c:pt>
                  <c:pt idx="199">
                    <c:v>C</c:v>
                  </c:pt>
                  <c:pt idx="200">
                    <c:v>A</c:v>
                  </c:pt>
                  <c:pt idx="201">
                    <c:v>B</c:v>
                  </c:pt>
                  <c:pt idx="202">
                    <c:v>A</c:v>
                  </c:pt>
                  <c:pt idx="203">
                    <c:v>B</c:v>
                  </c:pt>
                  <c:pt idx="204">
                    <c:v>C</c:v>
                  </c:pt>
                  <c:pt idx="205">
                    <c:v>A</c:v>
                  </c:pt>
                  <c:pt idx="206">
                    <c:v>B</c:v>
                  </c:pt>
                  <c:pt idx="207">
                    <c:v>A</c:v>
                  </c:pt>
                  <c:pt idx="208">
                    <c:v>B</c:v>
                  </c:pt>
                  <c:pt idx="212">
                    <c:v>A</c:v>
                  </c:pt>
                  <c:pt idx="213">
                    <c:v>B</c:v>
                  </c:pt>
                  <c:pt idx="214">
                    <c:v>C</c:v>
                  </c:pt>
                  <c:pt idx="215">
                    <c:v>D</c:v>
                  </c:pt>
                  <c:pt idx="216">
                    <c:v>A</c:v>
                  </c:pt>
                  <c:pt idx="217">
                    <c:v>B</c:v>
                  </c:pt>
                  <c:pt idx="218">
                    <c:v>A</c:v>
                  </c:pt>
                  <c:pt idx="219">
                    <c:v>B</c:v>
                  </c:pt>
                  <c:pt idx="220">
                    <c:v>C</c:v>
                  </c:pt>
                  <c:pt idx="225">
                    <c:v>A</c:v>
                  </c:pt>
                  <c:pt idx="226">
                    <c:v>B</c:v>
                  </c:pt>
                  <c:pt idx="227">
                    <c:v>A</c:v>
                  </c:pt>
                  <c:pt idx="228">
                    <c:v>B</c:v>
                  </c:pt>
                  <c:pt idx="229">
                    <c:v>C</c:v>
                  </c:pt>
                  <c:pt idx="232">
                    <c:v>A</c:v>
                  </c:pt>
                  <c:pt idx="233">
                    <c:v>B</c:v>
                  </c:pt>
                  <c:pt idx="234">
                    <c:v>A</c:v>
                  </c:pt>
                  <c:pt idx="235">
                    <c:v>B</c:v>
                  </c:pt>
                  <c:pt idx="236">
                    <c:v>A</c:v>
                  </c:pt>
                  <c:pt idx="237">
                    <c:v>B</c:v>
                  </c:pt>
                  <c:pt idx="238">
                    <c:v>A</c:v>
                  </c:pt>
                  <c:pt idx="239">
                    <c:v>B</c:v>
                  </c:pt>
                  <c:pt idx="240">
                    <c:v>C</c:v>
                  </c:pt>
                  <c:pt idx="241">
                    <c:v>D</c:v>
                  </c:pt>
                  <c:pt idx="242">
                    <c:v>E</c:v>
                  </c:pt>
                  <c:pt idx="243">
                    <c:v>F</c:v>
                  </c:pt>
                  <c:pt idx="244">
                    <c:v>G</c:v>
                  </c:pt>
                  <c:pt idx="245">
                    <c:v>H</c:v>
                  </c:pt>
                  <c:pt idx="246">
                    <c:v>I</c:v>
                  </c:pt>
                  <c:pt idx="247">
                    <c:v>J</c:v>
                  </c:pt>
                  <c:pt idx="252">
                    <c:v>A</c:v>
                  </c:pt>
                  <c:pt idx="253">
                    <c:v>B</c:v>
                  </c:pt>
                  <c:pt idx="254">
                    <c:v>C</c:v>
                  </c:pt>
                  <c:pt idx="255">
                    <c:v>D</c:v>
                  </c:pt>
                  <c:pt idx="256">
                    <c:v>E</c:v>
                  </c:pt>
                  <c:pt idx="257">
                    <c:v>A</c:v>
                  </c:pt>
                  <c:pt idx="258">
                    <c:v>B</c:v>
                  </c:pt>
                  <c:pt idx="259">
                    <c:v>A</c:v>
                  </c:pt>
                  <c:pt idx="260">
                    <c:v>B</c:v>
                  </c:pt>
                  <c:pt idx="261">
                    <c:v>C</c:v>
                  </c:pt>
                  <c:pt idx="262">
                    <c:v>D</c:v>
                  </c:pt>
                  <c:pt idx="263">
                    <c:v>E</c:v>
                  </c:pt>
                  <c:pt idx="264">
                    <c:v>A</c:v>
                  </c:pt>
                  <c:pt idx="265">
                    <c:v>B</c:v>
                  </c:pt>
                  <c:pt idx="268">
                    <c:v>A</c:v>
                  </c:pt>
                  <c:pt idx="269">
                    <c:v>B</c:v>
                  </c:pt>
                  <c:pt idx="270">
                    <c:v>A</c:v>
                  </c:pt>
                  <c:pt idx="271">
                    <c:v>B</c:v>
                  </c:pt>
                  <c:pt idx="273">
                    <c:v>A</c:v>
                  </c:pt>
                  <c:pt idx="274">
                    <c:v>B</c:v>
                  </c:pt>
                  <c:pt idx="275">
                    <c:v>C</c:v>
                  </c:pt>
                  <c:pt idx="276">
                    <c:v>D</c:v>
                  </c:pt>
                  <c:pt idx="277">
                    <c:v>E</c:v>
                  </c:pt>
                  <c:pt idx="278">
                    <c:v>F</c:v>
                  </c:pt>
                  <c:pt idx="279">
                    <c:v>A</c:v>
                  </c:pt>
                  <c:pt idx="280">
                    <c:v>B</c:v>
                  </c:pt>
                  <c:pt idx="281">
                    <c:v>C</c:v>
                  </c:pt>
                  <c:pt idx="282">
                    <c:v>A</c:v>
                  </c:pt>
                  <c:pt idx="283">
                    <c:v>B</c:v>
                  </c:pt>
                  <c:pt idx="284">
                    <c:v>C</c:v>
                  </c:pt>
                  <c:pt idx="285">
                    <c:v>D</c:v>
                  </c:pt>
                  <c:pt idx="286">
                    <c:v>A</c:v>
                  </c:pt>
                  <c:pt idx="287">
                    <c:v>B</c:v>
                  </c:pt>
                  <c:pt idx="288">
                    <c:v>C</c:v>
                  </c:pt>
                  <c:pt idx="289">
                    <c:v>D</c:v>
                  </c:pt>
                  <c:pt idx="290">
                    <c:v>E</c:v>
                  </c:pt>
                  <c:pt idx="295">
                    <c:v>A</c:v>
                  </c:pt>
                  <c:pt idx="296">
                    <c:v>B</c:v>
                  </c:pt>
                  <c:pt idx="297">
                    <c:v>C</c:v>
                  </c:pt>
                  <c:pt idx="298">
                    <c:v>D</c:v>
                  </c:pt>
                  <c:pt idx="299">
                    <c:v>E</c:v>
                  </c:pt>
                  <c:pt idx="300">
                    <c:v>F</c:v>
                  </c:pt>
                  <c:pt idx="301">
                    <c:v>G</c:v>
                  </c:pt>
                  <c:pt idx="302">
                    <c:v>H</c:v>
                  </c:pt>
                  <c:pt idx="303">
                    <c:v>I</c:v>
                  </c:pt>
                  <c:pt idx="304">
                    <c:v>J</c:v>
                  </c:pt>
                  <c:pt idx="305">
                    <c:v>A</c:v>
                  </c:pt>
                  <c:pt idx="306">
                    <c:v>B</c:v>
                  </c:pt>
                  <c:pt idx="307">
                    <c:v>C</c:v>
                  </c:pt>
                  <c:pt idx="308">
                    <c:v>A</c:v>
                  </c:pt>
                  <c:pt idx="309">
                    <c:v>B</c:v>
                  </c:pt>
                  <c:pt idx="311">
                    <c:v>A</c:v>
                  </c:pt>
                  <c:pt idx="312">
                    <c:v>B</c:v>
                  </c:pt>
                  <c:pt idx="313">
                    <c:v>A</c:v>
                  </c:pt>
                  <c:pt idx="314">
                    <c:v>B</c:v>
                  </c:pt>
                  <c:pt idx="315">
                    <c:v>C</c:v>
                  </c:pt>
                  <c:pt idx="316">
                    <c:v>D</c:v>
                  </c:pt>
                  <c:pt idx="317">
                    <c:v>E</c:v>
                  </c:pt>
                  <c:pt idx="318">
                    <c:v>F</c:v>
                  </c:pt>
                  <c:pt idx="319">
                    <c:v>G</c:v>
                  </c:pt>
                  <c:pt idx="322">
                    <c:v>A</c:v>
                  </c:pt>
                  <c:pt idx="323">
                    <c:v>B</c:v>
                  </c:pt>
                  <c:pt idx="324">
                    <c:v>C</c:v>
                  </c:pt>
                  <c:pt idx="325">
                    <c:v>D</c:v>
                  </c:pt>
                  <c:pt idx="329">
                    <c:v>A</c:v>
                  </c:pt>
                  <c:pt idx="330">
                    <c:v>B1</c:v>
                  </c:pt>
                  <c:pt idx="331">
                    <c:v>B2</c:v>
                  </c:pt>
                  <c:pt idx="334">
                    <c:v>A</c:v>
                  </c:pt>
                  <c:pt idx="335">
                    <c:v>B</c:v>
                  </c:pt>
                  <c:pt idx="336">
                    <c:v>C</c:v>
                  </c:pt>
                  <c:pt idx="337">
                    <c:v>A</c:v>
                  </c:pt>
                  <c:pt idx="338">
                    <c:v>B</c:v>
                  </c:pt>
                  <c:pt idx="339">
                    <c:v>C</c:v>
                  </c:pt>
                  <c:pt idx="340">
                    <c:v>A</c:v>
                  </c:pt>
                  <c:pt idx="341">
                    <c:v>B</c:v>
                  </c:pt>
                  <c:pt idx="342">
                    <c:v>C</c:v>
                  </c:pt>
                  <c:pt idx="343">
                    <c:v>D</c:v>
                  </c:pt>
                  <c:pt idx="344">
                    <c:v>E</c:v>
                  </c:pt>
                  <c:pt idx="345">
                    <c:v>A</c:v>
                  </c:pt>
                  <c:pt idx="346">
                    <c:v>B</c:v>
                  </c:pt>
                  <c:pt idx="347">
                    <c:v>A</c:v>
                  </c:pt>
                  <c:pt idx="348">
                    <c:v>B</c:v>
                  </c:pt>
                  <c:pt idx="349">
                    <c:v>A</c:v>
                  </c:pt>
                  <c:pt idx="350">
                    <c:v>B</c:v>
                  </c:pt>
                  <c:pt idx="356">
                    <c:v>A</c:v>
                  </c:pt>
                  <c:pt idx="357">
                    <c:v>B</c:v>
                  </c:pt>
                  <c:pt idx="358">
                    <c:v>C</c:v>
                  </c:pt>
                  <c:pt idx="359">
                    <c:v>A</c:v>
                  </c:pt>
                  <c:pt idx="360">
                    <c:v>B</c:v>
                  </c:pt>
                  <c:pt idx="363">
                    <c:v>A</c:v>
                  </c:pt>
                  <c:pt idx="364">
                    <c:v>B</c:v>
                  </c:pt>
                  <c:pt idx="365">
                    <c:v>C</c:v>
                  </c:pt>
                  <c:pt idx="367">
                    <c:v>A</c:v>
                  </c:pt>
                  <c:pt idx="368">
                    <c:v>B</c:v>
                  </c:pt>
                  <c:pt idx="369">
                    <c:v>C</c:v>
                  </c:pt>
                  <c:pt idx="370">
                    <c:v>D</c:v>
                  </c:pt>
                  <c:pt idx="373">
                    <c:v>A</c:v>
                  </c:pt>
                  <c:pt idx="374">
                    <c:v>B</c:v>
                  </c:pt>
                  <c:pt idx="375">
                    <c:v>C</c:v>
                  </c:pt>
                  <c:pt idx="376">
                    <c:v>D</c:v>
                  </c:pt>
                  <c:pt idx="377">
                    <c:v>E</c:v>
                  </c:pt>
                  <c:pt idx="378">
                    <c:v>F</c:v>
                  </c:pt>
                  <c:pt idx="380">
                    <c:v>A</c:v>
                  </c:pt>
                  <c:pt idx="381">
                    <c:v>B</c:v>
                  </c:pt>
                  <c:pt idx="382">
                    <c:v>C</c:v>
                  </c:pt>
                  <c:pt idx="383">
                    <c:v>D</c:v>
                  </c:pt>
                  <c:pt idx="384">
                    <c:v>E</c:v>
                  </c:pt>
                  <c:pt idx="389">
                    <c:v>A</c:v>
                  </c:pt>
                  <c:pt idx="390">
                    <c:v>B</c:v>
                  </c:pt>
                  <c:pt idx="391">
                    <c:v>C</c:v>
                  </c:pt>
                  <c:pt idx="392">
                    <c:v>D</c:v>
                  </c:pt>
                  <c:pt idx="393">
                    <c:v>E</c:v>
                  </c:pt>
                  <c:pt idx="394">
                    <c:v>F</c:v>
                  </c:pt>
                  <c:pt idx="395">
                    <c:v>G</c:v>
                  </c:pt>
                  <c:pt idx="396">
                    <c:v>A</c:v>
                  </c:pt>
                  <c:pt idx="397">
                    <c:v>B</c:v>
                  </c:pt>
                  <c:pt idx="398">
                    <c:v>A</c:v>
                  </c:pt>
                  <c:pt idx="399">
                    <c:v>B</c:v>
                  </c:pt>
                  <c:pt idx="400">
                    <c:v>C</c:v>
                  </c:pt>
                  <c:pt idx="401">
                    <c:v>A</c:v>
                  </c:pt>
                  <c:pt idx="402">
                    <c:v>B</c:v>
                  </c:pt>
                  <c:pt idx="403">
                    <c:v>C</c:v>
                  </c:pt>
                  <c:pt idx="404">
                    <c:v>D</c:v>
                  </c:pt>
                  <c:pt idx="405">
                    <c:v>E</c:v>
                  </c:pt>
                  <c:pt idx="406">
                    <c:v>F</c:v>
                  </c:pt>
                  <c:pt idx="407">
                    <c:v>G</c:v>
                  </c:pt>
                  <c:pt idx="408">
                    <c:v>H</c:v>
                  </c:pt>
                  <c:pt idx="409">
                    <c:v>I</c:v>
                  </c:pt>
                  <c:pt idx="410">
                    <c:v>A</c:v>
                  </c:pt>
                  <c:pt idx="411">
                    <c:v>B</c:v>
                  </c:pt>
                  <c:pt idx="412">
                    <c:v>C</c:v>
                  </c:pt>
                  <c:pt idx="413">
                    <c:v>A</c:v>
                  </c:pt>
                  <c:pt idx="414">
                    <c:v>B</c:v>
                  </c:pt>
                  <c:pt idx="415">
                    <c:v>C</c:v>
                  </c:pt>
                  <c:pt idx="419">
                    <c:v>A</c:v>
                  </c:pt>
                  <c:pt idx="420">
                    <c:v>B</c:v>
                  </c:pt>
                  <c:pt idx="421">
                    <c:v>C</c:v>
                  </c:pt>
                  <c:pt idx="422">
                    <c:v>D</c:v>
                  </c:pt>
                  <c:pt idx="423">
                    <c:v>A</c:v>
                  </c:pt>
                  <c:pt idx="424">
                    <c:v>B</c:v>
                  </c:pt>
                  <c:pt idx="425">
                    <c:v>C</c:v>
                  </c:pt>
                  <c:pt idx="426">
                    <c:v>D</c:v>
                  </c:pt>
                  <c:pt idx="427">
                    <c:v>E</c:v>
                  </c:pt>
                  <c:pt idx="428">
                    <c:v>F</c:v>
                  </c:pt>
                  <c:pt idx="429">
                    <c:v>A</c:v>
                  </c:pt>
                  <c:pt idx="430">
                    <c:v>B</c:v>
                  </c:pt>
                  <c:pt idx="433">
                    <c:v>A</c:v>
                  </c:pt>
                  <c:pt idx="434">
                    <c:v>B</c:v>
                  </c:pt>
                  <c:pt idx="435">
                    <c:v>C</c:v>
                  </c:pt>
                  <c:pt idx="436">
                    <c:v>D</c:v>
                  </c:pt>
                  <c:pt idx="437">
                    <c:v>E</c:v>
                  </c:pt>
                  <c:pt idx="438">
                    <c:v>F</c:v>
                  </c:pt>
                  <c:pt idx="439">
                    <c:v>G</c:v>
                  </c:pt>
                  <c:pt idx="440">
                    <c:v>A</c:v>
                  </c:pt>
                  <c:pt idx="441">
                    <c:v>B</c:v>
                  </c:pt>
                  <c:pt idx="442">
                    <c:v>C</c:v>
                  </c:pt>
                  <c:pt idx="445">
                    <c:v>A</c:v>
                  </c:pt>
                  <c:pt idx="446">
                    <c:v>B</c:v>
                  </c:pt>
                  <c:pt idx="447">
                    <c:v>C</c:v>
                  </c:pt>
                  <c:pt idx="448">
                    <c:v>D</c:v>
                  </c:pt>
                  <c:pt idx="449">
                    <c:v>A</c:v>
                  </c:pt>
                  <c:pt idx="450">
                    <c:v>B</c:v>
                  </c:pt>
                  <c:pt idx="451">
                    <c:v>A</c:v>
                  </c:pt>
                  <c:pt idx="452">
                    <c:v>B</c:v>
                  </c:pt>
                  <c:pt idx="453">
                    <c:v>C</c:v>
                  </c:pt>
                  <c:pt idx="454">
                    <c:v>D</c:v>
                  </c:pt>
                  <c:pt idx="455">
                    <c:v>E</c:v>
                  </c:pt>
                  <c:pt idx="456">
                    <c:v>F</c:v>
                  </c:pt>
                  <c:pt idx="457">
                    <c:v>G</c:v>
                  </c:pt>
                  <c:pt idx="458">
                    <c:v>A</c:v>
                  </c:pt>
                  <c:pt idx="459">
                    <c:v>B</c:v>
                  </c:pt>
                  <c:pt idx="466">
                    <c:v>A</c:v>
                  </c:pt>
                  <c:pt idx="467">
                    <c:v>B</c:v>
                  </c:pt>
                  <c:pt idx="468">
                    <c:v>C</c:v>
                  </c:pt>
                  <c:pt idx="469">
                    <c:v>A</c:v>
                  </c:pt>
                  <c:pt idx="470">
                    <c:v>B</c:v>
                  </c:pt>
                  <c:pt idx="471">
                    <c:v>A</c:v>
                  </c:pt>
                  <c:pt idx="472">
                    <c:v>B</c:v>
                  </c:pt>
                  <c:pt idx="473">
                    <c:v>C</c:v>
                  </c:pt>
                  <c:pt idx="474">
                    <c:v>D</c:v>
                  </c:pt>
                  <c:pt idx="475">
                    <c:v>A</c:v>
                  </c:pt>
                  <c:pt idx="476">
                    <c:v>B</c:v>
                  </c:pt>
                  <c:pt idx="477">
                    <c:v>C</c:v>
                  </c:pt>
                  <c:pt idx="478">
                    <c:v>D</c:v>
                  </c:pt>
                  <c:pt idx="479">
                    <c:v>E</c:v>
                  </c:pt>
                  <c:pt idx="480">
                    <c:v>A</c:v>
                  </c:pt>
                  <c:pt idx="481">
                    <c:v>B</c:v>
                  </c:pt>
                  <c:pt idx="484">
                    <c:v> </c:v>
                  </c:pt>
                  <c:pt idx="485">
                    <c:v>B</c:v>
                  </c:pt>
                  <c:pt idx="487">
                    <c:v>A</c:v>
                  </c:pt>
                  <c:pt idx="488">
                    <c:v>B</c:v>
                  </c:pt>
                  <c:pt idx="489">
                    <c:v>C</c:v>
                  </c:pt>
                  <c:pt idx="506">
                    <c:v>11/24/2023</c:v>
                  </c:pt>
                  <c:pt idx="507">
                    <c:v>45259</c:v>
                  </c:pt>
                  <c:pt idx="511">
                    <c:v>10/14/2023</c:v>
                  </c:pt>
                  <c:pt idx="512">
                    <c:v>1/12/2024</c:v>
                  </c:pt>
                  <c:pt idx="515">
                    <c:v>6/12/2023</c:v>
                  </c:pt>
                  <c:pt idx="516">
                    <c:v>11/5/2023</c:v>
                  </c:pt>
                  <c:pt idx="518">
                    <c:v>4/19/2023</c:v>
                  </c:pt>
                  <c:pt idx="521">
                    <c:v>12/5/2023</c:v>
                  </c:pt>
                  <c:pt idx="529">
                    <c:v>20.03.2024</c:v>
                  </c:pt>
                  <c:pt idx="531">
                    <c:v>2/1/2024</c:v>
                  </c:pt>
                  <c:pt idx="534">
                    <c:v>2/2/2024</c:v>
                  </c:pt>
                  <c:pt idx="538">
                    <c:v> 05-06-2023</c:v>
                  </c:pt>
                  <c:pt idx="539">
                    <c:v> 17-09-2023</c:v>
                  </c:pt>
                  <c:pt idx="542">
                    <c:v> 01-02-2024</c:v>
                  </c:pt>
                  <c:pt idx="543">
                    <c:v> 05-01-2024</c:v>
                  </c:pt>
                  <c:pt idx="549">
                    <c:v> 17-12-2023</c:v>
                  </c:pt>
                  <c:pt idx="552">
                    <c:v> 17-12-2023</c:v>
                  </c:pt>
                  <c:pt idx="554">
                    <c:v> 17-01-2024</c:v>
                  </c:pt>
                  <c:pt idx="560">
                    <c:v>12-06-2023</c:v>
                  </c:pt>
                  <c:pt idx="561">
                    <c:v> 20-12-2023</c:v>
                  </c:pt>
                  <c:pt idx="565">
                    <c:v> 02-02-2024</c:v>
                  </c:pt>
                  <c:pt idx="567">
                    <c:v> 02-02-2024</c:v>
                  </c:pt>
                  <c:pt idx="570">
                    <c:v>18.01.2026</c:v>
                  </c:pt>
                  <c:pt idx="571">
                    <c:v> 02-02-2024</c:v>
                  </c:pt>
                  <c:pt idx="576">
                    <c:v> 15-01-2024</c:v>
                  </c:pt>
                  <c:pt idx="579">
                    <c:v> 02-02-2024</c:v>
                  </c:pt>
                  <c:pt idx="582">
                    <c:v> 15-01-2024</c:v>
                  </c:pt>
                  <c:pt idx="587">
                    <c:v> 17-01-2024</c:v>
                  </c:pt>
                  <c:pt idx="589">
                    <c:v> 25-11-2023</c:v>
                  </c:pt>
                  <c:pt idx="595">
                    <c:v> 27-01-2024</c:v>
                  </c:pt>
                  <c:pt idx="600">
                    <c:v>5/17/2023</c:v>
                  </c:pt>
                  <c:pt idx="601">
                    <c:v>4/9/2023</c:v>
                  </c:pt>
                  <c:pt idx="603">
                    <c:v>12/1/2023</c:v>
                  </c:pt>
                  <c:pt idx="606">
                    <c:v>11/30/2023</c:v>
                  </c:pt>
                  <c:pt idx="611">
                    <c:v>1/11/2024</c:v>
                  </c:pt>
                  <c:pt idx="613">
                    <c:v>6/14/2023</c:v>
                  </c:pt>
                  <c:pt idx="614">
                    <c:v>45068</c:v>
                  </c:pt>
                  <c:pt idx="615">
                    <c:v>11/10/2023</c:v>
                  </c:pt>
                  <c:pt idx="616">
                    <c:v>7/2/2023</c:v>
                  </c:pt>
                  <c:pt idx="617">
                    <c:v>7/1/2023</c:v>
                  </c:pt>
                  <c:pt idx="618">
                    <c:v>1/12/2024</c:v>
                  </c:pt>
                  <c:pt idx="619">
                    <c:v>6/11/2023</c:v>
                  </c:pt>
                  <c:pt idx="622">
                    <c:v>12/22/2023</c:v>
                  </c:pt>
                  <c:pt idx="623">
                    <c:v>12/22/2023</c:v>
                  </c:pt>
                  <c:pt idx="624">
                    <c:v>11/10/2023</c:v>
                  </c:pt>
                  <c:pt idx="630">
                    <c:v>1/28/2024</c:v>
                  </c:pt>
                  <c:pt idx="632">
                    <c:v>1/15/2024</c:v>
                  </c:pt>
                  <c:pt idx="633">
                    <c:v>1/28/2024</c:v>
                  </c:pt>
                  <c:pt idx="638">
                    <c:v>12/23/2023</c:v>
                  </c:pt>
                  <c:pt idx="639">
                    <c:v>2/2/2024</c:v>
                  </c:pt>
                  <c:pt idx="641">
                    <c:v>7/2/2023</c:v>
                  </c:pt>
                  <c:pt idx="643">
                    <c:v>1/20/2024</c:v>
                  </c:pt>
                  <c:pt idx="644">
                    <c:v>7/2/2023</c:v>
                  </c:pt>
                  <c:pt idx="646">
                    <c:v>2/10/2024</c:v>
                  </c:pt>
                  <c:pt idx="649">
                    <c:v>11/6/2023</c:v>
                  </c:pt>
                  <c:pt idx="651">
                    <c:v>7/2/2023</c:v>
                  </c:pt>
                  <c:pt idx="654">
                    <c:v>11/12/2023</c:v>
                  </c:pt>
                  <c:pt idx="655">
                    <c:v>4/6/2023</c:v>
                  </c:pt>
                  <c:pt idx="656">
                    <c:v>8/6/2023</c:v>
                  </c:pt>
                  <c:pt idx="659">
                    <c:v> 20-01-2024</c:v>
                  </c:pt>
                  <c:pt idx="661">
                    <c:v>2/28/2024</c:v>
                  </c:pt>
                  <c:pt idx="663">
                    <c:v>1/4/2024</c:v>
                  </c:pt>
                  <c:pt idx="665">
                    <c:v>1/20/2024</c:v>
                  </c:pt>
                  <c:pt idx="667">
                    <c:v>20-10.2023</c:v>
                  </c:pt>
                  <c:pt idx="668">
                    <c:v>1/4/2024</c:v>
                  </c:pt>
                  <c:pt idx="669">
                    <c:v>10/20/2023</c:v>
                  </c:pt>
                  <c:pt idx="670">
                    <c:v>6/29/2023</c:v>
                  </c:pt>
                  <c:pt idx="677">
                    <c:v>26.01.2024</c:v>
                  </c:pt>
                  <c:pt idx="680">
                    <c:v>20.01.2024</c:v>
                  </c:pt>
                  <c:pt idx="684">
                    <c:v>05.01.2024</c:v>
                  </c:pt>
                  <c:pt idx="686">
                    <c:v>23.02.2024</c:v>
                  </c:pt>
                  <c:pt idx="691">
                    <c:v>20.03.2024</c:v>
                  </c:pt>
                  <c:pt idx="698">
                    <c:v>19.12.2023</c:v>
                  </c:pt>
                  <c:pt idx="701">
                    <c:v>01.02.2024</c:v>
                  </c:pt>
                  <c:pt idx="704">
                    <c:v>14.01.2024</c:v>
                  </c:pt>
                  <c:pt idx="706">
                    <c:v>22.09.2023</c:v>
                  </c:pt>
                  <c:pt idx="709">
                    <c:v>28.01.2024</c:v>
                  </c:pt>
                  <c:pt idx="711">
                    <c:v>19.05.2023</c:v>
                  </c:pt>
                  <c:pt idx="713">
                    <c:v>28.06.2023</c:v>
                  </c:pt>
                  <c:pt idx="716">
                    <c:v>15.01.2024</c:v>
                  </c:pt>
                  <c:pt idx="720">
                    <c:v>20.12.2023</c:v>
                  </c:pt>
                  <c:pt idx="722">
                    <c:v>20.12.2023</c:v>
                  </c:pt>
                  <c:pt idx="727">
                    <c:v>20.12.2023</c:v>
                  </c:pt>
                  <c:pt idx="728">
                    <c:v>15.01.2024</c:v>
                  </c:pt>
                  <c:pt idx="729">
                    <c:v>20.12.2023</c:v>
                  </c:pt>
                  <c:pt idx="731">
                    <c:v>29.01.2024</c:v>
                  </c:pt>
                  <c:pt idx="736">
                    <c:v>5/9/2024</c:v>
                  </c:pt>
                  <c:pt idx="738">
                    <c:v>20.06.2023
</c:v>
                  </c:pt>
                  <c:pt idx="740">
                    <c:v>29.01.2024</c:v>
                  </c:pt>
                  <c:pt idx="742">
                    <c:v>24.11.2023</c:v>
                  </c:pt>
                  <c:pt idx="756">
                    <c:v>28.01.2024</c:v>
                  </c:pt>
                  <c:pt idx="761">
                    <c:v>26.11.2023</c:v>
                  </c:pt>
                  <c:pt idx="763">
                    <c:v>21.12.2023</c:v>
                  </c:pt>
                  <c:pt idx="768">
                    <c:v>29.01.2024</c:v>
                  </c:pt>
                  <c:pt idx="772">
                    <c:v>03.02.2024</c:v>
                  </c:pt>
                  <c:pt idx="774">
                    <c:v>29.11.2023</c:v>
                  </c:pt>
                  <c:pt idx="776">
                    <c:v>14.05.2023</c:v>
                  </c:pt>
                  <c:pt idx="777">
                    <c:v>28.01.2024</c:v>
                  </c:pt>
                  <c:pt idx="783">
                    <c:v>29.01.2024</c:v>
                  </c:pt>
                  <c:pt idx="786">
                    <c:v>29.11.2023</c:v>
                  </c:pt>
                  <c:pt idx="790">
                    <c:v>03.02.2024</c:v>
                  </c:pt>
                  <c:pt idx="799">
                    <c:v>4/21/2024</c:v>
                  </c:pt>
                  <c:pt idx="809">
                    <c:v>11/2/2023</c:v>
                  </c:pt>
                  <c:pt idx="812">
                    <c:v>16/03/2024</c:v>
                  </c:pt>
                  <c:pt idx="814">
                    <c:v>2/3/2024</c:v>
                  </c:pt>
                  <c:pt idx="815">
                    <c:v>2/11/2023</c:v>
                  </c:pt>
                  <c:pt idx="817">
                    <c:v>9/23/2024</c:v>
                  </c:pt>
                  <c:pt idx="826">
                    <c:v>2.5.2024</c:v>
                  </c:pt>
                  <c:pt idx="830">
                    <c:v>12.27.2023</c:v>
                  </c:pt>
                  <c:pt idx="833">
                    <c:v>3.2.2024</c:v>
                  </c:pt>
                  <c:pt idx="838">
                    <c:v>29.06.2023</c:v>
                  </c:pt>
                  <c:pt idx="841">
                    <c:v>19.05.2023</c:v>
                  </c:pt>
                  <c:pt idx="844">
                    <c:v>30.09.2023</c:v>
                  </c:pt>
                  <c:pt idx="849">
                    <c:v>12.06.2023</c:v>
                  </c:pt>
                  <c:pt idx="851">
                    <c:v>19.12.2023</c:v>
                  </c:pt>
                  <c:pt idx="853">
                    <c:v>15.01.2024</c:v>
                  </c:pt>
                  <c:pt idx="855">
                    <c:v>19.12.2023</c:v>
                  </c:pt>
                  <c:pt idx="858">
                    <c:v>13.01.2024</c:v>
                  </c:pt>
                  <c:pt idx="859">
                    <c:v>02.05.2023</c:v>
                  </c:pt>
                  <c:pt idx="860">
                    <c:v>1.12.2023</c:v>
                  </c:pt>
                  <c:pt idx="863">
                    <c:v>31.12.2024</c:v>
                  </c:pt>
                  <c:pt idx="867">
                    <c:v>26.12.2023</c:v>
                  </c:pt>
                  <c:pt idx="870">
                    <c:v>31.05.2023</c:v>
                  </c:pt>
                  <c:pt idx="871">
                    <c:v>5/28/2024</c:v>
                  </c:pt>
                  <c:pt idx="877">
                    <c:v>29.01.2024</c:v>
                  </c:pt>
                  <c:pt idx="883">
                    <c:v>10/3/2023</c:v>
                  </c:pt>
                  <c:pt idx="884">
                    <c:v>01.01.2024</c:v>
                  </c:pt>
                  <c:pt idx="893">
                    <c:v>03--01-2024</c:v>
                  </c:pt>
                  <c:pt idx="900">
                    <c:v>03-06--2023</c:v>
                  </c:pt>
                  <c:pt idx="902">
                    <c:v>29.07.2023</c:v>
                  </c:pt>
                  <c:pt idx="905">
                    <c:v>02.11.2023</c:v>
                  </c:pt>
                  <c:pt idx="914">
                    <c:v>23.07.2023</c:v>
                  </c:pt>
                  <c:pt idx="917">
                    <c:v>03--06-2023</c:v>
                  </c:pt>
                  <c:pt idx="920">
                    <c:v>12.02.2024</c:v>
                  </c:pt>
                  <c:pt idx="923">
                    <c:v>26.12.2023</c:v>
                  </c:pt>
                  <c:pt idx="927">
                    <c:v>04.02.2024</c:v>
                  </c:pt>
                  <c:pt idx="933">
                    <c:v>26.05.2023</c:v>
                  </c:pt>
                  <c:pt idx="937">
                    <c:v>29.01.2024</c:v>
                  </c:pt>
                  <c:pt idx="944">
                    <c:v>29.06.2023</c:v>
                  </c:pt>
                  <c:pt idx="949">
                    <c:v>14.06.2023</c:v>
                  </c:pt>
                  <c:pt idx="953">
                    <c:v>26.12.2023</c:v>
                  </c:pt>
                  <c:pt idx="955">
                    <c:v>2/29/2024</c:v>
                  </c:pt>
                  <c:pt idx="962">
                    <c:v>29.01.2024</c:v>
                  </c:pt>
                  <c:pt idx="968">
                    <c:v>13.01.2024</c:v>
                  </c:pt>
                  <c:pt idx="969">
                    <c:v>13.01.2024</c:v>
                  </c:pt>
                  <c:pt idx="970">
                    <c:v>13.01.2024</c:v>
                  </c:pt>
                  <c:pt idx="973">
                    <c:v>13.06.2023</c:v>
                  </c:pt>
                  <c:pt idx="975">
                    <c:v>13.01.2024</c:v>
                  </c:pt>
                  <c:pt idx="979">
                    <c:v>13.01.2024</c:v>
                  </c:pt>
                  <c:pt idx="984">
                    <c:v>13.10.2023</c:v>
                  </c:pt>
                  <c:pt idx="988">
                    <c:v>23.12.2023</c:v>
                  </c:pt>
                  <c:pt idx="991">
                    <c:v>15.12.2023</c:v>
                  </c:pt>
                </c:lvl>
                <c:lvl>
                  <c:pt idx="2">
                    <c:v>449</c:v>
                  </c:pt>
                  <c:pt idx="3">
                    <c:v>450</c:v>
                  </c:pt>
                  <c:pt idx="7">
                    <c:v>451</c:v>
                  </c:pt>
                  <c:pt idx="8">
                    <c:v>452</c:v>
                  </c:pt>
                  <c:pt idx="11">
                    <c:v>453</c:v>
                  </c:pt>
                  <c:pt idx="12">
                    <c:v>454</c:v>
                  </c:pt>
                  <c:pt idx="14">
                    <c:v>455</c:v>
                  </c:pt>
                  <c:pt idx="17">
                    <c:v>456</c:v>
                  </c:pt>
                  <c:pt idx="25">
                    <c:v>457</c:v>
                  </c:pt>
                  <c:pt idx="27">
                    <c:v>458</c:v>
                  </c:pt>
                  <c:pt idx="30">
                    <c:v>459</c:v>
                  </c:pt>
                  <c:pt idx="34">
                    <c:v>460</c:v>
                  </c:pt>
                  <c:pt idx="35">
                    <c:v>461</c:v>
                  </c:pt>
                  <c:pt idx="38">
                    <c:v>462</c:v>
                  </c:pt>
                  <c:pt idx="39">
                    <c:v>463</c:v>
                  </c:pt>
                  <c:pt idx="45">
                    <c:v>464</c:v>
                  </c:pt>
                  <c:pt idx="48">
                    <c:v>465</c:v>
                  </c:pt>
                  <c:pt idx="50">
                    <c:v>466</c:v>
                  </c:pt>
                  <c:pt idx="57">
                    <c:v>467</c:v>
                  </c:pt>
                  <c:pt idx="61">
                    <c:v>468</c:v>
                  </c:pt>
                  <c:pt idx="63">
                    <c:v>605</c:v>
                  </c:pt>
                  <c:pt idx="66">
                    <c:v>469</c:v>
                  </c:pt>
                  <c:pt idx="67">
                    <c:v>470</c:v>
                  </c:pt>
                  <c:pt idx="72">
                    <c:v>471</c:v>
                  </c:pt>
                  <c:pt idx="75">
                    <c:v>472</c:v>
                  </c:pt>
                  <c:pt idx="78">
                    <c:v>604</c:v>
                  </c:pt>
                  <c:pt idx="83">
                    <c:v>473</c:v>
                  </c:pt>
                  <c:pt idx="85">
                    <c:v>474</c:v>
                  </c:pt>
                  <c:pt idx="91">
                    <c:v>475</c:v>
                  </c:pt>
                  <c:pt idx="96">
                    <c:v>476</c:v>
                  </c:pt>
                  <c:pt idx="97">
                    <c:v>477</c:v>
                  </c:pt>
                  <c:pt idx="99">
                    <c:v>478</c:v>
                  </c:pt>
                  <c:pt idx="102">
                    <c:v>479</c:v>
                  </c:pt>
                  <c:pt idx="107">
                    <c:v>480</c:v>
                  </c:pt>
                  <c:pt idx="109">
                    <c:v>481</c:v>
                  </c:pt>
                  <c:pt idx="110">
                    <c:v>482</c:v>
                  </c:pt>
                  <c:pt idx="111">
                    <c:v>483</c:v>
                  </c:pt>
                  <c:pt idx="112">
                    <c:v>484</c:v>
                  </c:pt>
                  <c:pt idx="113">
                    <c:v>485</c:v>
                  </c:pt>
                  <c:pt idx="114">
                    <c:v>486</c:v>
                  </c:pt>
                  <c:pt idx="115">
                    <c:v>594</c:v>
                  </c:pt>
                  <c:pt idx="118">
                    <c:v>487</c:v>
                  </c:pt>
                  <c:pt idx="119">
                    <c:v>488</c:v>
                  </c:pt>
                  <c:pt idx="120">
                    <c:v>489</c:v>
                  </c:pt>
                  <c:pt idx="126">
                    <c:v>490</c:v>
                  </c:pt>
                  <c:pt idx="128">
                    <c:v>491</c:v>
                  </c:pt>
                  <c:pt idx="129">
                    <c:v>492</c:v>
                  </c:pt>
                  <c:pt idx="134">
                    <c:v>493</c:v>
                  </c:pt>
                  <c:pt idx="135">
                    <c:v>494</c:v>
                  </c:pt>
                  <c:pt idx="137">
                    <c:v>495</c:v>
                  </c:pt>
                  <c:pt idx="139">
                    <c:v>496</c:v>
                  </c:pt>
                  <c:pt idx="140">
                    <c:v>497</c:v>
                  </c:pt>
                  <c:pt idx="142">
                    <c:v>498</c:v>
                  </c:pt>
                  <c:pt idx="145">
                    <c:v>499</c:v>
                  </c:pt>
                  <c:pt idx="147">
                    <c:v>596</c:v>
                  </c:pt>
                  <c:pt idx="150">
                    <c:v>500</c:v>
                  </c:pt>
                  <c:pt idx="151">
                    <c:v>501</c:v>
                  </c:pt>
                  <c:pt idx="152">
                    <c:v>502</c:v>
                  </c:pt>
                  <c:pt idx="155">
                    <c:v>503</c:v>
                  </c:pt>
                  <c:pt idx="157">
                    <c:v>504</c:v>
                  </c:pt>
                  <c:pt idx="159">
                    <c:v>505</c:v>
                  </c:pt>
                  <c:pt idx="161">
                    <c:v>506</c:v>
                  </c:pt>
                  <c:pt idx="163">
                    <c:v>507</c:v>
                  </c:pt>
                  <c:pt idx="164">
                    <c:v>508</c:v>
                  </c:pt>
                  <c:pt idx="165">
                    <c:v>509</c:v>
                  </c:pt>
                  <c:pt idx="166">
                    <c:v>510</c:v>
                  </c:pt>
                  <c:pt idx="173">
                    <c:v>511</c:v>
                  </c:pt>
                  <c:pt idx="176">
                    <c:v>512</c:v>
                  </c:pt>
                  <c:pt idx="180">
                    <c:v>513</c:v>
                  </c:pt>
                  <c:pt idx="182">
                    <c:v>514</c:v>
                  </c:pt>
                  <c:pt idx="187">
                    <c:v>515</c:v>
                  </c:pt>
                  <c:pt idx="194">
                    <c:v>516</c:v>
                  </c:pt>
                  <c:pt idx="197">
                    <c:v>517</c:v>
                  </c:pt>
                  <c:pt idx="200">
                    <c:v>518</c:v>
                  </c:pt>
                  <c:pt idx="202">
                    <c:v>519</c:v>
                  </c:pt>
                  <c:pt idx="205">
                    <c:v>520</c:v>
                  </c:pt>
                  <c:pt idx="207">
                    <c:v>521</c:v>
                  </c:pt>
                  <c:pt idx="209">
                    <c:v>522</c:v>
                  </c:pt>
                  <c:pt idx="212">
                    <c:v>523</c:v>
                  </c:pt>
                  <c:pt idx="216">
                    <c:v>524</c:v>
                  </c:pt>
                  <c:pt idx="218">
                    <c:v>525</c:v>
                  </c:pt>
                  <c:pt idx="223">
                    <c:v>526</c:v>
                  </c:pt>
                  <c:pt idx="224">
                    <c:v>527</c:v>
                  </c:pt>
                  <c:pt idx="225">
                    <c:v>528</c:v>
                  </c:pt>
                  <c:pt idx="227">
                    <c:v>529</c:v>
                  </c:pt>
                  <c:pt idx="232">
                    <c:v>530</c:v>
                  </c:pt>
                  <c:pt idx="234">
                    <c:v>531</c:v>
                  </c:pt>
                  <c:pt idx="236">
                    <c:v>532</c:v>
                  </c:pt>
                  <c:pt idx="238">
                    <c:v>533</c:v>
                  </c:pt>
                  <c:pt idx="252">
                    <c:v>534</c:v>
                  </c:pt>
                  <c:pt idx="257">
                    <c:v>535</c:v>
                  </c:pt>
                  <c:pt idx="259">
                    <c:v>536</c:v>
                  </c:pt>
                  <c:pt idx="264">
                    <c:v>537</c:v>
                  </c:pt>
                  <c:pt idx="268">
                    <c:v>538</c:v>
                  </c:pt>
                  <c:pt idx="270">
                    <c:v>539</c:v>
                  </c:pt>
                  <c:pt idx="272">
                    <c:v>540</c:v>
                  </c:pt>
                  <c:pt idx="273">
                    <c:v>541</c:v>
                  </c:pt>
                  <c:pt idx="279">
                    <c:v>542</c:v>
                  </c:pt>
                  <c:pt idx="282">
                    <c:v>543</c:v>
                  </c:pt>
                  <c:pt idx="286">
                    <c:v>544</c:v>
                  </c:pt>
                  <c:pt idx="295">
                    <c:v>545</c:v>
                  </c:pt>
                  <c:pt idx="305">
                    <c:v>546</c:v>
                  </c:pt>
                  <c:pt idx="308">
                    <c:v>547</c:v>
                  </c:pt>
                  <c:pt idx="310">
                    <c:v>548</c:v>
                  </c:pt>
                  <c:pt idx="311">
                    <c:v>549</c:v>
                  </c:pt>
                  <c:pt idx="313">
                    <c:v>550</c:v>
                  </c:pt>
                  <c:pt idx="322">
                    <c:v>551</c:v>
                  </c:pt>
                  <c:pt idx="326">
                    <c:v>552</c:v>
                  </c:pt>
                  <c:pt idx="329">
                    <c:v>553</c:v>
                  </c:pt>
                  <c:pt idx="334">
                    <c:v>554</c:v>
                  </c:pt>
                  <c:pt idx="337">
                    <c:v>555</c:v>
                  </c:pt>
                  <c:pt idx="340">
                    <c:v>556</c:v>
                  </c:pt>
                  <c:pt idx="345">
                    <c:v>557</c:v>
                  </c:pt>
                  <c:pt idx="347">
                    <c:v>558</c:v>
                  </c:pt>
                  <c:pt idx="349">
                    <c:v>559</c:v>
                  </c:pt>
                  <c:pt idx="351">
                    <c:v>560</c:v>
                  </c:pt>
                  <c:pt idx="354">
                    <c:v>561</c:v>
                  </c:pt>
                  <c:pt idx="355">
                    <c:v>562</c:v>
                  </c:pt>
                  <c:pt idx="356">
                    <c:v>563</c:v>
                  </c:pt>
                  <c:pt idx="359">
                    <c:v>564</c:v>
                  </c:pt>
                  <c:pt idx="363">
                    <c:v>565</c:v>
                  </c:pt>
                  <c:pt idx="366">
                    <c:v>566</c:v>
                  </c:pt>
                  <c:pt idx="367">
                    <c:v>567</c:v>
                  </c:pt>
                  <c:pt idx="373">
                    <c:v>568</c:v>
                  </c:pt>
                  <c:pt idx="379">
                    <c:v>569</c:v>
                  </c:pt>
                  <c:pt idx="380">
                    <c:v>570</c:v>
                  </c:pt>
                  <c:pt idx="389">
                    <c:v>571</c:v>
                  </c:pt>
                  <c:pt idx="396">
                    <c:v>572</c:v>
                  </c:pt>
                  <c:pt idx="398">
                    <c:v>573</c:v>
                  </c:pt>
                  <c:pt idx="401">
                    <c:v>574</c:v>
                  </c:pt>
                  <c:pt idx="410">
                    <c:v>575</c:v>
                  </c:pt>
                  <c:pt idx="413">
                    <c:v>598</c:v>
                  </c:pt>
                  <c:pt idx="416">
                    <c:v>606</c:v>
                  </c:pt>
                  <c:pt idx="419">
                    <c:v>576</c:v>
                  </c:pt>
                  <c:pt idx="423">
                    <c:v>577</c:v>
                  </c:pt>
                  <c:pt idx="429">
                    <c:v>595</c:v>
                  </c:pt>
                  <c:pt idx="433">
                    <c:v>578</c:v>
                  </c:pt>
                  <c:pt idx="440">
                    <c:v>579</c:v>
                  </c:pt>
                  <c:pt idx="445">
                    <c:v>580</c:v>
                  </c:pt>
                  <c:pt idx="449">
                    <c:v>581</c:v>
                  </c:pt>
                  <c:pt idx="451">
                    <c:v>582</c:v>
                  </c:pt>
                  <c:pt idx="458">
                    <c:v>583</c:v>
                  </c:pt>
                  <c:pt idx="464">
                    <c:v>584</c:v>
                  </c:pt>
                  <c:pt idx="465">
                    <c:v>585</c:v>
                  </c:pt>
                  <c:pt idx="466">
                    <c:v>586</c:v>
                  </c:pt>
                  <c:pt idx="469">
                    <c:v>587</c:v>
                  </c:pt>
                  <c:pt idx="471">
                    <c:v>588</c:v>
                  </c:pt>
                  <c:pt idx="475">
                    <c:v>589</c:v>
                  </c:pt>
                  <c:pt idx="480">
                    <c:v>597</c:v>
                  </c:pt>
                  <c:pt idx="484">
                    <c:v>590</c:v>
                  </c:pt>
                  <c:pt idx="486">
                    <c:v>591</c:v>
                  </c:pt>
                  <c:pt idx="487">
                    <c:v>592</c:v>
                  </c:pt>
                  <c:pt idx="506">
                    <c:v>5/7/2022</c:v>
                  </c:pt>
                  <c:pt idx="507">
                    <c:v>44712</c:v>
                  </c:pt>
                  <c:pt idx="511">
                    <c:v>7/15/2022</c:v>
                  </c:pt>
                  <c:pt idx="512">
                    <c:v>7/13/2022</c:v>
                  </c:pt>
                  <c:pt idx="515">
                    <c:v>7/13/2022</c:v>
                  </c:pt>
                  <c:pt idx="516">
                    <c:v>5/6/2022</c:v>
                  </c:pt>
                  <c:pt idx="518">
                    <c:v>5/20/2022</c:v>
                  </c:pt>
                  <c:pt idx="521">
                    <c:v>6/4/2022</c:v>
                  </c:pt>
                  <c:pt idx="529">
                    <c:v>21.09.2022</c:v>
                  </c:pt>
                  <c:pt idx="531">
                    <c:v> 02-08-2022</c:v>
                  </c:pt>
                  <c:pt idx="534">
                    <c:v> 03-08-2022</c:v>
                  </c:pt>
                  <c:pt idx="538">
                    <c:v> 06-07-2022</c:v>
                  </c:pt>
                  <c:pt idx="539">
                    <c:v> 18-06-2022</c:v>
                  </c:pt>
                  <c:pt idx="542">
                    <c:v> 02-08-2022</c:v>
                  </c:pt>
                  <c:pt idx="543">
                    <c:v> 06-07-2022</c:v>
                  </c:pt>
                  <c:pt idx="549">
                    <c:v> 18-06-2022</c:v>
                  </c:pt>
                  <c:pt idx="552">
                    <c:v> 18-06-2022</c:v>
                  </c:pt>
                  <c:pt idx="554">
                    <c:v> 18-07-2022</c:v>
                  </c:pt>
                  <c:pt idx="560">
                    <c:v>13-07-2022</c:v>
                  </c:pt>
                  <c:pt idx="561">
                    <c:v> 21-06-2022</c:v>
                  </c:pt>
                  <c:pt idx="565">
                    <c:v> 03-08-2022</c:v>
                  </c:pt>
                  <c:pt idx="567">
                    <c:v> 03-08-2022</c:v>
                  </c:pt>
                  <c:pt idx="570">
                    <c:v>19.02.2025</c:v>
                  </c:pt>
                  <c:pt idx="571">
                    <c:v> 03-08-2022</c:v>
                  </c:pt>
                  <c:pt idx="576">
                    <c:v> 16-07-2022</c:v>
                  </c:pt>
                  <c:pt idx="579">
                    <c:v> 03-08-2022</c:v>
                  </c:pt>
                  <c:pt idx="582">
                    <c:v> 16-07-2022</c:v>
                  </c:pt>
                  <c:pt idx="587">
                    <c:v> 18-07-2022</c:v>
                  </c:pt>
                  <c:pt idx="589">
                    <c:v>5/26/2022</c:v>
                  </c:pt>
                  <c:pt idx="595">
                    <c:v>7/28/2022</c:v>
                  </c:pt>
                  <c:pt idx="600">
                    <c:v>6/18/2022</c:v>
                  </c:pt>
                  <c:pt idx="601">
                    <c:v> 10-05-2022</c:v>
                  </c:pt>
                  <c:pt idx="603">
                    <c:v>6/2/2022</c:v>
                  </c:pt>
                  <c:pt idx="606">
                    <c:v>5/31/2022</c:v>
                  </c:pt>
                  <c:pt idx="611">
                    <c:v>7/12/2022</c:v>
                  </c:pt>
                  <c:pt idx="613">
                    <c:v>7/15/2022</c:v>
                  </c:pt>
                  <c:pt idx="614">
                    <c:v>44735</c:v>
                  </c:pt>
                  <c:pt idx="615">
                    <c:v>5/11/2022</c:v>
                  </c:pt>
                  <c:pt idx="616">
                    <c:v>8/3/2022</c:v>
                  </c:pt>
                  <c:pt idx="617">
                    <c:v>8/2/2022</c:v>
                  </c:pt>
                  <c:pt idx="618">
                    <c:v>7/13/2022</c:v>
                  </c:pt>
                  <c:pt idx="619">
                    <c:v>7/12/2022</c:v>
                  </c:pt>
                  <c:pt idx="622">
                    <c:v>6/23/2022</c:v>
                  </c:pt>
                  <c:pt idx="623">
                    <c:v>6/23/2022</c:v>
                  </c:pt>
                  <c:pt idx="624">
                    <c:v>5/11/2022</c:v>
                  </c:pt>
                  <c:pt idx="630">
                    <c:v>7/29/2022</c:v>
                  </c:pt>
                  <c:pt idx="632">
                    <c:v>7/16/2022</c:v>
                  </c:pt>
                  <c:pt idx="633">
                    <c:v>7/29/2022</c:v>
                  </c:pt>
                  <c:pt idx="638">
                    <c:v>6/24/2022</c:v>
                  </c:pt>
                  <c:pt idx="639">
                    <c:v>8/3/2022</c:v>
                  </c:pt>
                  <c:pt idx="641">
                    <c:v>8/3/2022</c:v>
                  </c:pt>
                  <c:pt idx="643">
                    <c:v>7/21/2022</c:v>
                  </c:pt>
                  <c:pt idx="644">
                    <c:v>8/3/2022</c:v>
                  </c:pt>
                  <c:pt idx="646">
                    <c:v>8/2/2022</c:v>
                  </c:pt>
                  <c:pt idx="649">
                    <c:v>5/7/2022</c:v>
                  </c:pt>
                  <c:pt idx="651">
                    <c:v>8/3/2022</c:v>
                  </c:pt>
                  <c:pt idx="654">
                    <c:v>5/13/2022</c:v>
                  </c:pt>
                  <c:pt idx="655">
                    <c:v>5/7/2022</c:v>
                  </c:pt>
                  <c:pt idx="656">
                    <c:v>5/7/2022</c:v>
                  </c:pt>
                  <c:pt idx="659">
                    <c:v> 21-07-2022</c:v>
                  </c:pt>
                  <c:pt idx="661">
                    <c:v>8/29/2022</c:v>
                  </c:pt>
                  <c:pt idx="663">
                    <c:v>7/5/2022</c:v>
                  </c:pt>
                  <c:pt idx="665">
                    <c:v>7/21/2022</c:v>
                  </c:pt>
                  <c:pt idx="667">
                    <c:v>7/21/2022</c:v>
                  </c:pt>
                  <c:pt idx="668">
                    <c:v>7/5/2022</c:v>
                  </c:pt>
                  <c:pt idx="669">
                    <c:v>7/21/2022</c:v>
                  </c:pt>
                  <c:pt idx="670">
                    <c:v>7/30/2022</c:v>
                  </c:pt>
                  <c:pt idx="677">
                    <c:v>27.07.2022</c:v>
                  </c:pt>
                  <c:pt idx="680">
                    <c:v>21.07.2022</c:v>
                  </c:pt>
                  <c:pt idx="684">
                    <c:v>06.07.2022</c:v>
                  </c:pt>
                  <c:pt idx="686">
                    <c:v>24.08.2022</c:v>
                  </c:pt>
                  <c:pt idx="691">
                    <c:v>21.09.2022</c:v>
                  </c:pt>
                  <c:pt idx="698">
                    <c:v>20.06.2022</c:v>
                  </c:pt>
                  <c:pt idx="701">
                    <c:v>02.08.2022</c:v>
                  </c:pt>
                  <c:pt idx="704">
                    <c:v>15.07.2022</c:v>
                  </c:pt>
                  <c:pt idx="706">
                    <c:v>23.06.2022</c:v>
                  </c:pt>
                  <c:pt idx="709">
                    <c:v>29.07.2022</c:v>
                  </c:pt>
                  <c:pt idx="711">
                    <c:v>20.06.2022</c:v>
                  </c:pt>
                  <c:pt idx="713">
                    <c:v>29.07.2022</c:v>
                  </c:pt>
                  <c:pt idx="716">
                    <c:v>16.07.2022</c:v>
                  </c:pt>
                  <c:pt idx="720">
                    <c:v>21.06.2022</c:v>
                  </c:pt>
                  <c:pt idx="722">
                    <c:v>21.06.2022</c:v>
                  </c:pt>
                  <c:pt idx="727">
                    <c:v>21.06.2022</c:v>
                  </c:pt>
                  <c:pt idx="728">
                    <c:v>16.07.2022</c:v>
                  </c:pt>
                  <c:pt idx="729">
                    <c:v>21.06.2022</c:v>
                  </c:pt>
                  <c:pt idx="731">
                    <c:v>30.07.2022</c:v>
                  </c:pt>
                  <c:pt idx="736">
                    <c:v>11/10/2022</c:v>
                  </c:pt>
                  <c:pt idx="738">
                    <c:v>21.07.2022</c:v>
                  </c:pt>
                  <c:pt idx="740">
                    <c:v>30.07.2022</c:v>
                  </c:pt>
                  <c:pt idx="742">
                    <c:v>25.05.2022</c:v>
                  </c:pt>
                  <c:pt idx="756">
                    <c:v>29.07.2022</c:v>
                  </c:pt>
                  <c:pt idx="761">
                    <c:v>27.05.2022</c:v>
                  </c:pt>
                  <c:pt idx="763">
                    <c:v>22.06.2022</c:v>
                  </c:pt>
                  <c:pt idx="768">
                    <c:v>30.07.2022</c:v>
                  </c:pt>
                  <c:pt idx="772">
                    <c:v>04.08.2022</c:v>
                  </c:pt>
                  <c:pt idx="774">
                    <c:v>30.05.2022</c:v>
                  </c:pt>
                  <c:pt idx="776">
                    <c:v>15.06.2022</c:v>
                  </c:pt>
                  <c:pt idx="777">
                    <c:v>29.07.2022</c:v>
                  </c:pt>
                  <c:pt idx="783">
                    <c:v>30.07.2022</c:v>
                  </c:pt>
                  <c:pt idx="786">
                    <c:v>30.05.2022</c:v>
                  </c:pt>
                  <c:pt idx="790">
                    <c:v>04.08.2022</c:v>
                  </c:pt>
                  <c:pt idx="799">
                    <c:v>10/21/2022</c:v>
                  </c:pt>
                  <c:pt idx="809">
                    <c:v>12/2/2022</c:v>
                  </c:pt>
                  <c:pt idx="812">
                    <c:v>16/9/2022</c:v>
                  </c:pt>
                  <c:pt idx="814">
                    <c:v>11/3/2022</c:v>
                  </c:pt>
                  <c:pt idx="815">
                    <c:v>12/2/2022</c:v>
                  </c:pt>
                  <c:pt idx="817">
                    <c:v>3/24/2023</c:v>
                  </c:pt>
                  <c:pt idx="826">
                    <c:v>8.5.2022</c:v>
                  </c:pt>
                  <c:pt idx="830">
                    <c:v>6.27.2022</c:v>
                  </c:pt>
                  <c:pt idx="833">
                    <c:v>9.2.2022</c:v>
                  </c:pt>
                  <c:pt idx="838">
                    <c:v>30.07.2022</c:v>
                  </c:pt>
                  <c:pt idx="841">
                    <c:v>20.06.2022</c:v>
                  </c:pt>
                  <c:pt idx="844">
                    <c:v>01.07.2022</c:v>
                  </c:pt>
                  <c:pt idx="849">
                    <c:v>13.07.2022</c:v>
                  </c:pt>
                  <c:pt idx="851">
                    <c:v>20.06.2022</c:v>
                  </c:pt>
                  <c:pt idx="853">
                    <c:v>16.07.2022</c:v>
                  </c:pt>
                  <c:pt idx="855">
                    <c:v>20.06.2022</c:v>
                  </c:pt>
                  <c:pt idx="858">
                    <c:v>14.07.2022</c:v>
                  </c:pt>
                  <c:pt idx="859">
                    <c:v>03.06.2022</c:v>
                  </c:pt>
                  <c:pt idx="860">
                    <c:v>2.09.2022</c:v>
                  </c:pt>
                  <c:pt idx="863">
                    <c:v>07.07.2022</c:v>
                  </c:pt>
                  <c:pt idx="867">
                    <c:v>27.06.2022</c:v>
                  </c:pt>
                  <c:pt idx="870">
                    <c:v>01.07.2022</c:v>
                  </c:pt>
                  <c:pt idx="871">
                    <c:v>11/29/2022</c:v>
                  </c:pt>
                  <c:pt idx="877">
                    <c:v>30.07.2022</c:v>
                  </c:pt>
                  <c:pt idx="883">
                    <c:v>11/4/2022</c:v>
                  </c:pt>
                  <c:pt idx="884">
                    <c:v>02.07.2022</c:v>
                  </c:pt>
                  <c:pt idx="893">
                    <c:v>04--07-2022</c:v>
                  </c:pt>
                  <c:pt idx="900">
                    <c:v>04--07-2022</c:v>
                  </c:pt>
                  <c:pt idx="902">
                    <c:v>30.08.2022</c:v>
                  </c:pt>
                  <c:pt idx="905">
                    <c:v>02.08.2022</c:v>
                  </c:pt>
                  <c:pt idx="914">
                    <c:v>23.08.2022</c:v>
                  </c:pt>
                  <c:pt idx="917">
                    <c:v>04--07--2022</c:v>
                  </c:pt>
                  <c:pt idx="920">
                    <c:v>13.03.2023</c:v>
                  </c:pt>
                  <c:pt idx="923">
                    <c:v>27.06.2022</c:v>
                  </c:pt>
                  <c:pt idx="927">
                    <c:v>05.08.2022</c:v>
                  </c:pt>
                  <c:pt idx="933">
                    <c:v>27.06.2022</c:v>
                  </c:pt>
                  <c:pt idx="937">
                    <c:v>30.07.2022</c:v>
                  </c:pt>
                  <c:pt idx="944">
                    <c:v>30.07.2022</c:v>
                  </c:pt>
                  <c:pt idx="949">
                    <c:v>15 .07.2022</c:v>
                  </c:pt>
                  <c:pt idx="953">
                    <c:v>27.06.2022</c:v>
                  </c:pt>
                  <c:pt idx="955">
                    <c:v>8/30/2022</c:v>
                  </c:pt>
                  <c:pt idx="962">
                    <c:v>30.07.2022</c:v>
                  </c:pt>
                  <c:pt idx="968">
                    <c:v>14.07.2022</c:v>
                  </c:pt>
                  <c:pt idx="969">
                    <c:v>14.07.2022</c:v>
                  </c:pt>
                  <c:pt idx="970">
                    <c:v>14.07.2022</c:v>
                  </c:pt>
                  <c:pt idx="973">
                    <c:v>14.07.2022</c:v>
                  </c:pt>
                  <c:pt idx="975">
                    <c:v>14.07.2022</c:v>
                  </c:pt>
                  <c:pt idx="979">
                    <c:v>14.07.2022</c:v>
                  </c:pt>
                  <c:pt idx="984">
                    <c:v>14.07.2022</c:v>
                  </c:pt>
                  <c:pt idx="988">
                    <c:v>24.06.2022</c:v>
                  </c:pt>
                  <c:pt idx="991">
                    <c:v>16.06.2022</c:v>
                  </c:pt>
                </c:lvl>
                <c:lvl>
                  <c:pt idx="2">
                    <c:v>27</c:v>
                  </c:pt>
                  <c:pt idx="3">
                    <c:v>28</c:v>
                  </c:pt>
                  <c:pt idx="6">
                    <c:v>Raichur Division</c:v>
                  </c:pt>
                  <c:pt idx="7">
                    <c:v>29</c:v>
                  </c:pt>
                  <c:pt idx="8">
                    <c:v>30</c:v>
                  </c:pt>
                  <c:pt idx="11">
                    <c:v>31</c:v>
                  </c:pt>
                  <c:pt idx="12">
                    <c:v>32</c:v>
                  </c:pt>
                  <c:pt idx="14">
                    <c:v>33</c:v>
                  </c:pt>
                  <c:pt idx="17">
                    <c:v>34</c:v>
                  </c:pt>
                  <c:pt idx="23">
                    <c:v>Dharwad Cricle</c:v>
                  </c:pt>
                  <c:pt idx="24">
                    <c:v>Dharwad Division</c:v>
                  </c:pt>
                  <c:pt idx="25">
                    <c:v>35</c:v>
                  </c:pt>
                  <c:pt idx="27">
                    <c:v>36</c:v>
                  </c:pt>
                  <c:pt idx="30">
                    <c:v>37</c:v>
                  </c:pt>
                  <c:pt idx="34">
                    <c:v>38</c:v>
                  </c:pt>
                  <c:pt idx="35">
                    <c:v>39</c:v>
                  </c:pt>
                  <c:pt idx="38">
                    <c:v>40</c:v>
                  </c:pt>
                  <c:pt idx="39">
                    <c:v>41</c:v>
                  </c:pt>
                  <c:pt idx="44">
                    <c:v>Gadag Division</c:v>
                  </c:pt>
                  <c:pt idx="45">
                    <c:v>42</c:v>
                  </c:pt>
                  <c:pt idx="48">
                    <c:v>43</c:v>
                  </c:pt>
                  <c:pt idx="50">
                    <c:v>44</c:v>
                  </c:pt>
                  <c:pt idx="57">
                    <c:v>45</c:v>
                  </c:pt>
                  <c:pt idx="60">
                    <c:v>Haveri Division</c:v>
                  </c:pt>
                  <c:pt idx="61">
                    <c:v>46</c:v>
                  </c:pt>
                  <c:pt idx="63">
                    <c:v>47</c:v>
                  </c:pt>
                  <c:pt idx="66">
                    <c:v>48</c:v>
                  </c:pt>
                  <c:pt idx="67">
                    <c:v>49</c:v>
                  </c:pt>
                  <c:pt idx="72">
                    <c:v>50</c:v>
                  </c:pt>
                  <c:pt idx="75">
                    <c:v>51</c:v>
                  </c:pt>
                  <c:pt idx="78">
                    <c:v>52</c:v>
                  </c:pt>
                  <c:pt idx="82">
                    <c:v>Karwar Division</c:v>
                  </c:pt>
                  <c:pt idx="83">
                    <c:v>53</c:v>
                  </c:pt>
                  <c:pt idx="85">
                    <c:v>54</c:v>
                  </c:pt>
                  <c:pt idx="91">
                    <c:v>55</c:v>
                  </c:pt>
                  <c:pt idx="95">
                    <c:v>Sirsi Division</c:v>
                  </c:pt>
                  <c:pt idx="96">
                    <c:v>56</c:v>
                  </c:pt>
                  <c:pt idx="97">
                    <c:v>57</c:v>
                  </c:pt>
                  <c:pt idx="99">
                    <c:v>58</c:v>
                  </c:pt>
                  <c:pt idx="102">
                    <c:v>59</c:v>
                  </c:pt>
                  <c:pt idx="105">
                    <c:v>Belagavi Circle</c:v>
                  </c:pt>
                  <c:pt idx="106">
                    <c:v>Vijayapura Division</c:v>
                  </c:pt>
                  <c:pt idx="107">
                    <c:v>60</c:v>
                  </c:pt>
                  <c:pt idx="109">
                    <c:v>61</c:v>
                  </c:pt>
                  <c:pt idx="110">
                    <c:v>62</c:v>
                  </c:pt>
                  <c:pt idx="111">
                    <c:v>63</c:v>
                  </c:pt>
                  <c:pt idx="112">
                    <c:v>64</c:v>
                  </c:pt>
                  <c:pt idx="113">
                    <c:v>65</c:v>
                  </c:pt>
                  <c:pt idx="114">
                    <c:v>66</c:v>
                  </c:pt>
                  <c:pt idx="115">
                    <c:v>67</c:v>
                  </c:pt>
                  <c:pt idx="117">
                    <c:v>Bagalkot Division</c:v>
                  </c:pt>
                  <c:pt idx="118">
                    <c:v>68</c:v>
                  </c:pt>
                  <c:pt idx="119">
                    <c:v>69</c:v>
                  </c:pt>
                  <c:pt idx="120">
                    <c:v>70</c:v>
                  </c:pt>
                  <c:pt idx="126">
                    <c:v>71</c:v>
                  </c:pt>
                  <c:pt idx="128">
                    <c:v>72</c:v>
                  </c:pt>
                  <c:pt idx="129">
                    <c:v>73</c:v>
                  </c:pt>
                  <c:pt idx="133">
                    <c:v>Belagavi Division</c:v>
                  </c:pt>
                  <c:pt idx="134">
                    <c:v>74</c:v>
                  </c:pt>
                  <c:pt idx="135">
                    <c:v>75</c:v>
                  </c:pt>
                  <c:pt idx="137">
                    <c:v>76</c:v>
                  </c:pt>
                  <c:pt idx="139">
                    <c:v>77</c:v>
                  </c:pt>
                  <c:pt idx="140">
                    <c:v>78</c:v>
                  </c:pt>
                  <c:pt idx="142">
                    <c:v>79</c:v>
                  </c:pt>
                  <c:pt idx="145">
                    <c:v>80</c:v>
                  </c:pt>
                  <c:pt idx="147">
                    <c:v>81</c:v>
                  </c:pt>
                  <c:pt idx="149">
                    <c:v>Chikkodi Division</c:v>
                  </c:pt>
                  <c:pt idx="150">
                    <c:v>82</c:v>
                  </c:pt>
                  <c:pt idx="151">
                    <c:v>83</c:v>
                  </c:pt>
                  <c:pt idx="152">
                    <c:v>84</c:v>
                  </c:pt>
                  <c:pt idx="155">
                    <c:v>85</c:v>
                  </c:pt>
                  <c:pt idx="157">
                    <c:v>86</c:v>
                  </c:pt>
                  <c:pt idx="159">
                    <c:v>87</c:v>
                  </c:pt>
                  <c:pt idx="161">
                    <c:v>88</c:v>
                  </c:pt>
                  <c:pt idx="163">
                    <c:v>89</c:v>
                  </c:pt>
                  <c:pt idx="164">
                    <c:v>90</c:v>
                  </c:pt>
                  <c:pt idx="165">
                    <c:v>91</c:v>
                  </c:pt>
                  <c:pt idx="166">
                    <c:v>92</c:v>
                  </c:pt>
                  <c:pt idx="171">
                    <c:v>Shivamogga Circle</c:v>
                  </c:pt>
                  <c:pt idx="172">
                    <c:v>Davanagere Division</c:v>
                  </c:pt>
                  <c:pt idx="173">
                    <c:v>93</c:v>
                  </c:pt>
                  <c:pt idx="176">
                    <c:v>94</c:v>
                  </c:pt>
                  <c:pt idx="180">
                    <c:v>95</c:v>
                  </c:pt>
                  <c:pt idx="182">
                    <c:v>96</c:v>
                  </c:pt>
                  <c:pt idx="187">
                    <c:v>97</c:v>
                  </c:pt>
                  <c:pt idx="193">
                    <c:v>Chitradurga Division</c:v>
                  </c:pt>
                  <c:pt idx="194">
                    <c:v>98</c:v>
                  </c:pt>
                  <c:pt idx="197">
                    <c:v>99</c:v>
                  </c:pt>
                  <c:pt idx="200">
                    <c:v>100</c:v>
                  </c:pt>
                  <c:pt idx="202">
                    <c:v>101</c:v>
                  </c:pt>
                  <c:pt idx="205">
                    <c:v>102</c:v>
                  </c:pt>
                  <c:pt idx="207">
                    <c:v>103</c:v>
                  </c:pt>
                  <c:pt idx="209">
                    <c:v>104</c:v>
                  </c:pt>
                  <c:pt idx="211">
                    <c:v>Shivamogga Special Division</c:v>
                  </c:pt>
                  <c:pt idx="212">
                    <c:v>105</c:v>
                  </c:pt>
                  <c:pt idx="216">
                    <c:v>106</c:v>
                  </c:pt>
                  <c:pt idx="218">
                    <c:v>107</c:v>
                  </c:pt>
                  <c:pt idx="222">
                    <c:v>Shivamogga Division</c:v>
                  </c:pt>
                  <c:pt idx="223">
                    <c:v>108</c:v>
                  </c:pt>
                  <c:pt idx="224">
                    <c:v>109</c:v>
                  </c:pt>
                  <c:pt idx="225">
                    <c:v>110</c:v>
                  </c:pt>
                  <c:pt idx="227">
                    <c:v>111</c:v>
                  </c:pt>
                  <c:pt idx="231">
                    <c:v>Chikkamangalore Division</c:v>
                  </c:pt>
                  <c:pt idx="232">
                    <c:v>112</c:v>
                  </c:pt>
                  <c:pt idx="234">
                    <c:v>113</c:v>
                  </c:pt>
                  <c:pt idx="236">
                    <c:v>114</c:v>
                  </c:pt>
                  <c:pt idx="238">
                    <c:v>115</c:v>
                  </c:pt>
                  <c:pt idx="250">
                    <c:v>Mangalore Circle </c:v>
                  </c:pt>
                  <c:pt idx="251">
                    <c:v>Udupi Division</c:v>
                  </c:pt>
                  <c:pt idx="252">
                    <c:v>116</c:v>
                  </c:pt>
                  <c:pt idx="257">
                    <c:v>117</c:v>
                  </c:pt>
                  <c:pt idx="259">
                    <c:v>118</c:v>
                  </c:pt>
                  <c:pt idx="264">
                    <c:v>119</c:v>
                  </c:pt>
                  <c:pt idx="267">
                    <c:v>Mangalore Division </c:v>
                  </c:pt>
                  <c:pt idx="268">
                    <c:v>120</c:v>
                  </c:pt>
                  <c:pt idx="270">
                    <c:v>121</c:v>
                  </c:pt>
                  <c:pt idx="272">
                    <c:v>122</c:v>
                  </c:pt>
                  <c:pt idx="273">
                    <c:v>123</c:v>
                  </c:pt>
                  <c:pt idx="279">
                    <c:v>124</c:v>
                  </c:pt>
                  <c:pt idx="282">
                    <c:v>125</c:v>
                  </c:pt>
                  <c:pt idx="286">
                    <c:v>126</c:v>
                  </c:pt>
                  <c:pt idx="293">
                    <c:v>Bangalore Circle</c:v>
                  </c:pt>
                  <c:pt idx="294">
                    <c:v>Bangalore Rural Division</c:v>
                  </c:pt>
                  <c:pt idx="295">
                    <c:v>127</c:v>
                  </c:pt>
                  <c:pt idx="305">
                    <c:v>128</c:v>
                  </c:pt>
                  <c:pt idx="308">
                    <c:v>129</c:v>
                  </c:pt>
                  <c:pt idx="310">
                    <c:v>130</c:v>
                  </c:pt>
                  <c:pt idx="311">
                    <c:v>131</c:v>
                  </c:pt>
                  <c:pt idx="313">
                    <c:v>132</c:v>
                  </c:pt>
                  <c:pt idx="321">
                    <c:v>Ramanagara Special Division </c:v>
                  </c:pt>
                  <c:pt idx="322">
                    <c:v>133</c:v>
                  </c:pt>
                  <c:pt idx="326">
                    <c:v>134</c:v>
                  </c:pt>
                  <c:pt idx="328">
                    <c:v>Ramanagara  Division</c:v>
                  </c:pt>
                  <c:pt idx="329">
                    <c:v>135</c:v>
                  </c:pt>
                  <c:pt idx="333">
                    <c:v>Tumkur Division</c:v>
                  </c:pt>
                  <c:pt idx="334">
                    <c:v>136</c:v>
                  </c:pt>
                  <c:pt idx="337">
                    <c:v>137</c:v>
                  </c:pt>
                  <c:pt idx="340">
                    <c:v>138</c:v>
                  </c:pt>
                  <c:pt idx="345">
                    <c:v>139</c:v>
                  </c:pt>
                  <c:pt idx="347">
                    <c:v>140</c:v>
                  </c:pt>
                  <c:pt idx="349">
                    <c:v>141</c:v>
                  </c:pt>
                  <c:pt idx="351">
                    <c:v>142</c:v>
                  </c:pt>
                  <c:pt idx="353">
                    <c:v>Madhugiri Division</c:v>
                  </c:pt>
                  <c:pt idx="354">
                    <c:v>143</c:v>
                  </c:pt>
                  <c:pt idx="355">
                    <c:v>144</c:v>
                  </c:pt>
                  <c:pt idx="356">
                    <c:v>145</c:v>
                  </c:pt>
                  <c:pt idx="359">
                    <c:v>146</c:v>
                  </c:pt>
                  <c:pt idx="362">
                    <c:v>Chikballapura Division</c:v>
                  </c:pt>
                  <c:pt idx="363">
                    <c:v>147</c:v>
                  </c:pt>
                  <c:pt idx="366">
                    <c:v>148</c:v>
                  </c:pt>
                  <c:pt idx="367">
                    <c:v>149</c:v>
                  </c:pt>
                  <c:pt idx="372">
                    <c:v>Kolar Division</c:v>
                  </c:pt>
                  <c:pt idx="373">
                    <c:v>150</c:v>
                  </c:pt>
                  <c:pt idx="379">
                    <c:v>151</c:v>
                  </c:pt>
                  <c:pt idx="380">
                    <c:v>152</c:v>
                  </c:pt>
                  <c:pt idx="387">
                    <c:v>Mysore Circle</c:v>
                  </c:pt>
                  <c:pt idx="388">
                    <c:v>Mandya Division</c:v>
                  </c:pt>
                  <c:pt idx="389">
                    <c:v>153</c:v>
                  </c:pt>
                  <c:pt idx="396">
                    <c:v>154</c:v>
                  </c:pt>
                  <c:pt idx="398">
                    <c:v>155</c:v>
                  </c:pt>
                  <c:pt idx="401">
                    <c:v>156</c:v>
                  </c:pt>
                  <c:pt idx="410">
                    <c:v>157</c:v>
                  </c:pt>
                  <c:pt idx="413">
                    <c:v>158</c:v>
                  </c:pt>
                  <c:pt idx="416">
                    <c:v>159</c:v>
                  </c:pt>
                  <c:pt idx="418">
                    <c:v>Mysore Division</c:v>
                  </c:pt>
                  <c:pt idx="419">
                    <c:v>160</c:v>
                  </c:pt>
                  <c:pt idx="423">
                    <c:v>161</c:v>
                  </c:pt>
                  <c:pt idx="429">
                    <c:v>162</c:v>
                  </c:pt>
                  <c:pt idx="432">
                    <c:v>Hunsur Division</c:v>
                  </c:pt>
                  <c:pt idx="433">
                    <c:v>163</c:v>
                  </c:pt>
                  <c:pt idx="440">
                    <c:v>164</c:v>
                  </c:pt>
                  <c:pt idx="444">
                    <c:v>Chamarajanagar Division</c:v>
                  </c:pt>
                  <c:pt idx="445">
                    <c:v>165</c:v>
                  </c:pt>
                  <c:pt idx="449">
                    <c:v>166</c:v>
                  </c:pt>
                  <c:pt idx="451">
                    <c:v>167</c:v>
                  </c:pt>
                  <c:pt idx="458">
                    <c:v>168</c:v>
                  </c:pt>
                  <c:pt idx="462">
                    <c:v>Hassan Circle</c:v>
                  </c:pt>
                  <c:pt idx="463">
                    <c:v>Hassan Division</c:v>
                  </c:pt>
                  <c:pt idx="464">
                    <c:v>169</c:v>
                  </c:pt>
                  <c:pt idx="465">
                    <c:v>170</c:v>
                  </c:pt>
                  <c:pt idx="466">
                    <c:v>171</c:v>
                  </c:pt>
                  <c:pt idx="469">
                    <c:v>172</c:v>
                  </c:pt>
                  <c:pt idx="471">
                    <c:v>173</c:v>
                  </c:pt>
                  <c:pt idx="475">
                    <c:v>174</c:v>
                  </c:pt>
                  <c:pt idx="480">
                    <c:v>175</c:v>
                  </c:pt>
                  <c:pt idx="483">
                    <c:v>Kodagu Division </c:v>
                  </c:pt>
                  <c:pt idx="484">
                    <c:v>176</c:v>
                  </c:pt>
                  <c:pt idx="486">
                    <c:v>177</c:v>
                  </c:pt>
                  <c:pt idx="487">
                    <c:v>178</c:v>
                  </c:pt>
                  <c:pt idx="506">
                    <c:v>Sri. G Srinivas Rao ( Karunamaya Construction Company),Koppala </c:v>
                  </c:pt>
                  <c:pt idx="507">
                    <c:v>Sri. Dodda Basana Gouda 
( Doddabasanagouda &amp; Company) Raichur </c:v>
                  </c:pt>
                  <c:pt idx="511">
                    <c:v>Sri. Mallikarjuna H Ammapur, Lingasuguru </c:v>
                  </c:pt>
                  <c:pt idx="512">
                    <c:v>Sri. Amaravaram Channa reddy ( ACR Projects), Bangalore </c:v>
                  </c:pt>
                  <c:pt idx="515">
                    <c:v>Sri. Karabasappa Gouda S Patil, Vijayapur</c:v>
                  </c:pt>
                  <c:pt idx="516">
                    <c:v>Sri. M Eranna (M/s MECO Construction &amp; Infra Tech Pvt Ltd), Manvi </c:v>
                  </c:pt>
                  <c:pt idx="518">
                    <c:v>Sri. Venkatesh Yadav, Manvi</c:v>
                  </c:pt>
                  <c:pt idx="521">
                    <c:v>Sri. M Eranna (M/s MECO Construction &amp; Infra Tech Pvt Ltd), Manvi </c:v>
                  </c:pt>
                  <c:pt idx="529">
                    <c:v>Sri.  Mallikarjun Siddaramappa Patil </c:v>
                  </c:pt>
                  <c:pt idx="531">
                    <c:v>Sri. Mallikarjun B Kallur (M B Kallur Infrastructure Company) </c:v>
                  </c:pt>
                  <c:pt idx="534">
                    <c:v>Sri.Chandrashekhar Appasaheb Biradar </c:v>
                  </c:pt>
                  <c:pt idx="538">
                    <c:v>Sri Chandrashekhar Appasaheb Biradar </c:v>
                  </c:pt>
                  <c:pt idx="539">
                    <c:v>Sri. Bhimshi Siddappa Biradar (B S Biradar)</c:v>
                  </c:pt>
                  <c:pt idx="542">
                    <c:v>M/s M B Kallur Infrastructure Company </c:v>
                  </c:pt>
                  <c:pt idx="543">
                    <c:v>Sri. Beeranna Subray Gaonkar (BSG Infrastructure) </c:v>
                  </c:pt>
                  <c:pt idx="549">
                    <c:v>Sri K.V Hanchinal, Mundargi </c:v>
                  </c:pt>
                  <c:pt idx="552">
                    <c:v>Sri K.V Hanchinal, Mundargi </c:v>
                  </c:pt>
                  <c:pt idx="554">
                    <c:v>Sri. Basavaraj V Bingi</c:v>
                  </c:pt>
                  <c:pt idx="560">
                    <c:v>Sri Ibrahim Sheriff</c:v>
                  </c:pt>
                  <c:pt idx="561">
                    <c:v> Sri. H. P. Madhukar &amp; Company, Hubli</c:v>
                  </c:pt>
                  <c:pt idx="565">
                    <c:v>Sri S B Dundigoudar (Bannur Infrastructures Private Limited) </c:v>
                  </c:pt>
                  <c:pt idx="567">
                    <c:v>Sri S B Dundigoudar (Bannur Infrastructures Private Limited) </c:v>
                  </c:pt>
                  <c:pt idx="570">
                    <c:v>Sri  F B Patil</c:v>
                  </c:pt>
                  <c:pt idx="571">
                    <c:v>M/s JYOTI (Deveeka Constructions), </c:v>
                  </c:pt>
                  <c:pt idx="576">
                    <c:v>Sri. Sachin Kollur (M/s Kollur Gurunath Construction Infra Private Limited), </c:v>
                  </c:pt>
                  <c:pt idx="579">
                    <c:v>Sri. Santosh Veerayya Hiremath </c:v>
                  </c:pt>
                  <c:pt idx="582">
                    <c:v>Sri  Shanmukappa R Ballary </c:v>
                  </c:pt>
                  <c:pt idx="587">
                    <c:v>Sri Babu Sannakusa Moger (B.S.M Construction Company</c:v>
                  </c:pt>
                  <c:pt idx="589">
                    <c:v> Sri Shivakanth Mahajan (Mahajan Biz Ventures Pvt Ltd)</c:v>
                  </c:pt>
                  <c:pt idx="595">
                    <c:v> Sri Ramesh Sannppa Naik (R.S Nayak &amp; Co.,)</c:v>
                  </c:pt>
                  <c:pt idx="600">
                    <c:v>Rudrayya G Belurmatt</c:v>
                  </c:pt>
                  <c:pt idx="601">
                    <c:v>Sri. Neelkanth Ramachandra Nayak (N R Nayak And Co) </c:v>
                  </c:pt>
                  <c:pt idx="603">
                    <c:v>Sri  Shanmukappa R Ballary </c:v>
                  </c:pt>
                  <c:pt idx="606">
                    <c:v>Sri  Shivakumar Policepatil (M/s S.S Policepatil Company) </c:v>
                  </c:pt>
                  <c:pt idx="611">
                    <c:v>Sri  Siddanagouda H Patil</c:v>
                  </c:pt>
                  <c:pt idx="613">
                    <c:v>Sri Ramesh  Sharanappa  Koulagi </c:v>
                  </c:pt>
                  <c:pt idx="614">
                    <c:v>Sri Bhimshi Siddappa Biradar (M/s B S Biradar) </c:v>
                  </c:pt>
                  <c:pt idx="615">
                    <c:v>Sri Siddanagoud H Patil </c:v>
                  </c:pt>
                  <c:pt idx="616">
                    <c:v>Sri Hanamanth Rayappa Chinchali </c:v>
                  </c:pt>
                  <c:pt idx="617">
                    <c:v>Sri Babasaheb Bapusaheb Gunjate, Maharshtra </c:v>
                  </c:pt>
                  <c:pt idx="618">
                    <c:v>Sri Sunil M Ullagaddi         </c:v>
                  </c:pt>
                  <c:pt idx="619">
                    <c:v>Sri Suresh S Kanamuchanal, </c:v>
                  </c:pt>
                  <c:pt idx="622">
                    <c:v>B N Naganagoudar Contractors 
</c:v>
                  </c:pt>
                  <c:pt idx="623">
                    <c:v>Sri  Earanna Mamadapur </c:v>
                  </c:pt>
                  <c:pt idx="624">
                    <c:v>B N Naganagoudar Contractors </c:v>
                  </c:pt>
                  <c:pt idx="630">
                    <c:v>Sri Appanna Rangappa Roogi (A R Roogi And Co) </c:v>
                  </c:pt>
                  <c:pt idx="632">
                    <c:v>Sri  Jayasheel N  Shetty </c:v>
                  </c:pt>
                  <c:pt idx="633">
                    <c:v>Sri Kashinath N Kankale (Kankale Constructions Private Limited) </c:v>
                  </c:pt>
                  <c:pt idx="638">
                    <c:v>Sri Manjunath B Garag, </c:v>
                  </c:pt>
                  <c:pt idx="639">
                    <c:v>M/s KKB Engineer Construction Private Limited </c:v>
                  </c:pt>
                  <c:pt idx="641">
                    <c:v>Sri Jayadev Parugouda Biradar </c:v>
                  </c:pt>
                  <c:pt idx="643">
                    <c:v>Sri B.K Matagar, Belagavi </c:v>
                  </c:pt>
                  <c:pt idx="644">
                    <c:v>Sri Prashanth Kagal, Belagavi </c:v>
                  </c:pt>
                  <c:pt idx="646">
                    <c:v>Sri  Mallanagowda H Patil, Belagavi </c:v>
                  </c:pt>
                  <c:pt idx="649">
                    <c:v>Sri Govindan S Y (Y Shivanna And Brothers) </c:v>
                  </c:pt>
                  <c:pt idx="651">
                    <c:v>Sri Balkrishna G Godse, Belagavi </c:v>
                  </c:pt>
                  <c:pt idx="654">
                    <c:v>Sri Sadashiv S Bennalli, </c:v>
                  </c:pt>
                  <c:pt idx="655">
                    <c:v>Sri  Prakash B Wantamutte, </c:v>
                  </c:pt>
                  <c:pt idx="656">
                    <c:v>Sri  Prakash B Wantamutte, </c:v>
                  </c:pt>
                  <c:pt idx="659">
                    <c:v>Sri B.K Matagar, Belagavi </c:v>
                  </c:pt>
                  <c:pt idx="661">
                    <c:v>Sri B B Dasanavar, 
Gokak 
</c:v>
                  </c:pt>
                  <c:pt idx="663">
                    <c:v>Sri Jayasheel N  Shetty, Gokak </c:v>
                  </c:pt>
                  <c:pt idx="665">
                    <c:v>M/s Tarade Brothers Constructions Pvt Ltd., </c:v>
                  </c:pt>
                  <c:pt idx="667">
                    <c:v>M/s Sahyadri Construction Co., Sangli, Maharshtra  </c:v>
                  </c:pt>
                  <c:pt idx="668">
                    <c:v>Sri  S C Chikaraddi, Vijayapura </c:v>
                  </c:pt>
                  <c:pt idx="669">
                    <c:v>Sri Mainuddin Mulla (S A Mulla)  </c:v>
                  </c:pt>
                  <c:pt idx="670">
                    <c:v>M/s DEV  Structural India Pvt Ltd, Belagavi </c:v>
                  </c:pt>
                  <c:pt idx="677">
                    <c:v>Sri   Paramesh Ramappa, Davanagere </c:v>
                  </c:pt>
                  <c:pt idx="680">
                    <c:v>M/s Udayshivakumar Infra Private Limited, Davanagere  </c:v>
                  </c:pt>
                  <c:pt idx="684">
                    <c:v>M/s Udayshivakumar Infra Private Limited, Davanagere  </c:v>
                  </c:pt>
                  <c:pt idx="686">
                    <c:v>M/s S Narayana Reddy, Channarayapattana </c:v>
                  </c:pt>
                  <c:pt idx="691">
                    <c:v>M/s Bale Constructions, Deodurga, Raichur </c:v>
                  </c:pt>
                  <c:pt idx="698">
                    <c:v>M/s Balajikrupa Projects Private Limited, Bangalore  </c:v>
                  </c:pt>
                  <c:pt idx="701">
                    <c:v>Sri Rajasekharappa T, Chitradurga </c:v>
                  </c:pt>
                  <c:pt idx="704">
                    <c:v>Sri  C Halappa, Chowlahiriyuru, Kadur tq, Chikkamagaluru </c:v>
                  </c:pt>
                  <c:pt idx="706">
                    <c:v>Sri  H Narayanappa, Tumkur   </c:v>
                  </c:pt>
                  <c:pt idx="709">
                    <c:v>Sri Anwar Basha.K, Chitradurga </c:v>
                  </c:pt>
                  <c:pt idx="711">
                    <c:v>M/s Balajikrupa Projects Private Limited, Bangalore  </c:v>
                  </c:pt>
                  <c:pt idx="713">
                    <c:v>M/s  Subba Reddy &amp; son’s  Construction Private Limited </c:v>
                  </c:pt>
                  <c:pt idx="716">
                    <c:v>Sri Sharanappa Sangappa Alur (M/s S S Alur Construction Company), Vijayapura </c:v>
                  </c:pt>
                  <c:pt idx="720">
                    <c:v>Sri  Ibrahim Sharief, Thirthahalli </c:v>
                  </c:pt>
                  <c:pt idx="722">
                    <c:v>Sri Abdul Kalam Azad, Thirthahalli  </c:v>
                  </c:pt>
                  <c:pt idx="727">
                    <c:v>Sri Dayananda Shetty (M/s Manjushri construction Company), Kundapura </c:v>
                  </c:pt>
                  <c:pt idx="728">
                    <c:v>Sri  Vivekanand Karikal (V P Karikal)  </c:v>
                  </c:pt>
                  <c:pt idx="729">
                    <c:v>Sri   Dayananda Shetty (M/s Manjushri construction Company), Kundapura </c:v>
                  </c:pt>
                  <c:pt idx="731">
                    <c:v>Sri    B. Ramakrishna Sheregar (G D Thimmappa Sheregar), Udupi</c:v>
                  </c:pt>
                  <c:pt idx="736">
                    <c:v>M/s SLV Earth Movers Pvt Ltd</c:v>
                  </c:pt>
                  <c:pt idx="738">
                    <c:v>Sri    B.  M R Rushyashringa Hegde, Chikkamangalore</c:v>
                  </c:pt>
                  <c:pt idx="740">
                    <c:v>Sri Sudharshan H B (M/s Conc Shade Constructions Pvt Ltd) </c:v>
                  </c:pt>
                  <c:pt idx="742">
                    <c:v>Sri    C Halappa, Chikkamagaluru  </c:v>
                  </c:pt>
                  <c:pt idx="752">
                    <c:v> </c:v>
                  </c:pt>
                  <c:pt idx="756">
                    <c:v>Sri Jeevan Shetty, Udupi</c:v>
                  </c:pt>
                  <c:pt idx="761">
                    <c:v>Sri Udaya Shetty,
M/s USK Construction Company DP, Udupi,
Ph No: 9480345814</c:v>
                  </c:pt>
                  <c:pt idx="763">
                    <c:v>Sri Uppinakudru Rajesh Karanth, Kundapura</c:v>
                  </c:pt>
                  <c:pt idx="768">
                    <c:v>Sri B.Ramakrishna Sheregar,
M/s G.D. Thimmappa Sheregar, Udupi</c:v>
                  </c:pt>
                  <c:pt idx="772">
                    <c:v>Pavithra Engineering and Constructions, Mangalore</c:v>
                  </c:pt>
                  <c:pt idx="774">
                    <c:v>Sri Udaya Shetty,
M/s USK Construction Company DP, Udupi
Ph No: 9480345814</c:v>
                  </c:pt>
                  <c:pt idx="776">
                    <c:v>Sri Mohammed Rafi K M, Mangalore</c:v>
                  </c:pt>
                  <c:pt idx="777">
                    <c:v>Sri Kishore Kumar, 
Brahma lingeshwara constructions, Kapu</c:v>
                  </c:pt>
                  <c:pt idx="783">
                    <c:v>Sri Dayananda Shetty, 
M/s Manjushri Construction Co., Udupi</c:v>
                  </c:pt>
                  <c:pt idx="786">
                    <c:v>Sri Udaya Shetty,
M/s USK Construction Company DP, Udupi
Ph No: 9480345814</c:v>
                  </c:pt>
                  <c:pt idx="790">
                    <c:v>Sri Jagdeep D Suvarna,Kumta</c:v>
                  </c:pt>
                  <c:pt idx="799">
                    <c:v>RAMESH THAMMANNAGOWDA( GANAPATHI STONE CRUSHERS PVT LTD</c:v>
                  </c:pt>
                  <c:pt idx="809">
                    <c:v>GOVINDALLI HUCHEGOWDA NAGARAJU ( G.H NAGARAJU )</c:v>
                  </c:pt>
                  <c:pt idx="812">
                    <c:v>M S VENKATESH( M S V Construtions Company )</c:v>
                  </c:pt>
                  <c:pt idx="814">
                    <c:v>Sri C R Girish (Ram And Company), Bangalore </c:v>
                  </c:pt>
                  <c:pt idx="815">
                    <c:v>Govindalli Huchegowda Nagaraju (G.H Nagaraju)</c:v>
                  </c:pt>
                  <c:pt idx="817">
                    <c:v>M/s Munikrishnappa</c:v>
                  </c:pt>
                  <c:pt idx="826">
                    <c:v>GOVINDALLI HUCHEGOWDA NAGARAJU ( G.H NAGARAJU )</c:v>
                  </c:pt>
                  <c:pt idx="830">
                    <c:v>M/s Sri Chowdeshwari Concrete India Private Limited      Kudulur Prasad Dinesh kumar</c:v>
                  </c:pt>
                  <c:pt idx="833">
                    <c:v>.KADAIAH PRAKASH (KPJ CONSTRUCTIONS PRIVATE LIMITED  )</c:v>
                  </c:pt>
                  <c:pt idx="838">
                    <c:v>Sri Rakshith Kempeere Gowda
K Gowda &amp; Company, Bangalore</c:v>
                  </c:pt>
                  <c:pt idx="841">
                    <c:v>Sri Somashekara S N
(M/s Athreya Construction), Bangalore</c:v>
                  </c:pt>
                  <c:pt idx="844">
                    <c:v>Sri Suresh S Kanaji, Bangalore</c:v>
                  </c:pt>
                  <c:pt idx="849">
                    <c:v>Sri N G Ramalingegowda,
(N G R Constructions),Tumkur</c:v>
                  </c:pt>
                  <c:pt idx="851">
                    <c:v>Sri Rame Gowda H N, Hassan</c:v>
                  </c:pt>
                  <c:pt idx="853">
                    <c:v>Sri  B M Rangegowda
M/s BMRG Projects (India) Private Ltd., Channarayapatna.</c:v>
                  </c:pt>
                  <c:pt idx="855">
                    <c:v>Sri Raghupathy Pandeti
(M/s FUTURO INFRA LLP), Bangalore</c:v>
                  </c:pt>
                  <c:pt idx="858">
                    <c:v>Sri Sachin Kollur (M/s Kollur Gurunath Construction Infra Private Limited), Bidar</c:v>
                  </c:pt>
                  <c:pt idx="859">
                    <c:v>Sri C R Girish (Ram And Company), Bangalore </c:v>
                  </c:pt>
                  <c:pt idx="860">
                    <c:v>Sri C R Girish (Ram And Company), Bangalore </c:v>
                  </c:pt>
                  <c:pt idx="863">
                    <c:v>Sri B B Umesha, Bangalore </c:v>
                  </c:pt>
                  <c:pt idx="867">
                    <c:v>Sri C.R Girish
Ram &amp; Company Engineers and Contractors, Bangalore</c:v>
                  </c:pt>
                  <c:pt idx="870">
                    <c:v>Sri Jayaprakash,
(Jayaprakash Engineers And Contractors),Bangalore</c:v>
                  </c:pt>
                  <c:pt idx="871">
                    <c:v>Sri Jayaprakash,
(Jayaprakash Engineers And Contractors),Bangalore</c:v>
                  </c:pt>
                  <c:pt idx="877">
                    <c:v>Sri Amaravaram Channa Reddy (ACR projects), Bangalore </c:v>
                  </c:pt>
                  <c:pt idx="883">
                    <c:v>Sri C Narayanaswamy (CNS Constructions), Kolar</c:v>
                  </c:pt>
                  <c:pt idx="884">
                    <c:v>Sri  B Bhaskar Naidu (Seethal Constructions), Bangalore</c:v>
                  </c:pt>
                  <c:pt idx="893">
                    <c:v>Sri Kari Gowda C (M/s C.K.G Constructions Pvt Ltd.)Mysore</c:v>
                  </c:pt>
                  <c:pt idx="900">
                    <c:v>Sri Kari Gowda C (M/s C.K.G Constructions Pvt Ltd.)Mysore</c:v>
                  </c:pt>
                  <c:pt idx="902">
                    <c:v>Sri K R Manjunatha (KRM Constructions) Mysore</c:v>
                  </c:pt>
                  <c:pt idx="905">
                    <c:v>Sri K R Manjunatha (KRM Constructions) Mysore</c:v>
                  </c:pt>
                  <c:pt idx="914">
                    <c:v>C Ashoka (STG INFRASYS PRIVATE LIMITED), Mandya</c:v>
                  </c:pt>
                  <c:pt idx="917">
                    <c:v>Sri Chikkaboregowda Karigowda (CKG Constructions Private Limited), Mysore</c:v>
                  </c:pt>
                  <c:pt idx="920">
                    <c:v>Sri R.P. Revanna, K.R Pete</c:v>
                  </c:pt>
                  <c:pt idx="923">
                    <c:v>Sri    Govinde Gowda (Govinde Gowda AND Sons)  Mysore</c:v>
                  </c:pt>
                  <c:pt idx="927">
                    <c:v>Sri Aravindkumar (Aravindakumar P B), Mandya</c:v>
                  </c:pt>
                  <c:pt idx="933">
                    <c:v>Sri Chikkaboregowda Karigowda (CKG Constructions Private Limited), Mysore</c:v>
                  </c:pt>
                  <c:pt idx="937">
                    <c:v>Sri V T Dinesh Kumar, Kodagu</c:v>
                  </c:pt>
                  <c:pt idx="944">
                    <c:v>Sri K .R Santhosh, Mysore</c:v>
                  </c:pt>
                  <c:pt idx="949">
                    <c:v>Sri Budanoor Thammaiah Sidappa 
( M/s B T SIDDAPPA AND CO )  
Mandya</c:v>
                  </c:pt>
                  <c:pt idx="953">
                    <c:v>Sri Chandrashekar, 
(M/s KRCM Buildcon Private Limited)
Chamarajnagar</c:v>
                  </c:pt>
                  <c:pt idx="955">
                    <c:v>Sri Nayan Reddy</c:v>
                  </c:pt>
                  <c:pt idx="962">
                    <c:v>Sri K .R Santhosh Mysore</c:v>
                  </c:pt>
                  <c:pt idx="968">
                    <c:v>Sri Ramesh Kumar Kothari, Hassan</c:v>
                  </c:pt>
                  <c:pt idx="969">
                    <c:v>Sri K.S. Ashwathnarayan Gowda, (M/s YNG Construction India Private Limited) Hassan</c:v>
                  </c:pt>
                  <c:pt idx="970">
                    <c:v>Sri K.S. Ashwathnarayan Gowda, (M/s YNG Construction India Private Limited) Hassan</c:v>
                  </c:pt>
                  <c:pt idx="973">
                    <c:v>Sri Ramegowda H.N, Channarayapatna</c:v>
                  </c:pt>
                  <c:pt idx="975">
                    <c:v>Sri P.R Thimmegowda, Channarayapatna </c:v>
                  </c:pt>
                  <c:pt idx="979">
                    <c:v>Sri K.S. Ashwathnarayan Gowda, (M/s YNG Construction India Private Limited) Hassan</c:v>
                  </c:pt>
                  <c:pt idx="984">
                    <c:v>Sri  Rajesab Imamasab Banagar, Haveri</c:v>
                  </c:pt>
                  <c:pt idx="988">
                    <c:v>Sri Manuganahalli Shivanna Revanna,
Annapoorneshwari Construciton, Mysore</c:v>
                  </c:pt>
                  <c:pt idx="990">
                    <c:v>Sri   Nagaraj M T, Arakalagud, Hassan </c:v>
                  </c:pt>
                  <c:pt idx="991">
                    <c:v>Sri    Purushotham Rai, Somwaarpete, Kodagu </c:v>
                  </c:pt>
                  <c:pt idx="1000">
                    <c:v>5124.97</c:v>
                  </c:pt>
                  <c:pt idx="1002">
                    <c:v>50.54049</c:v>
                  </c:pt>
                  <c:pt idx="1003">
                    <c:v>400372.91</c:v>
                  </c:pt>
                </c:lvl>
                <c:lvl>
                  <c:pt idx="506">
                    <c:v>2998.31</c:v>
                  </c:pt>
                  <c:pt idx="507">
                    <c:v>3098.60</c:v>
                  </c:pt>
                  <c:pt idx="508">
                    <c:v>0.00</c:v>
                  </c:pt>
                  <c:pt idx="509">
                    <c:v>12113.96</c:v>
                  </c:pt>
                  <c:pt idx="511">
                    <c:v>1404.03</c:v>
                  </c:pt>
                  <c:pt idx="512">
                    <c:v>2292.90</c:v>
                  </c:pt>
                  <c:pt idx="515">
                    <c:v>1575.93</c:v>
                  </c:pt>
                  <c:pt idx="516">
                    <c:v>3094.03</c:v>
                  </c:pt>
                  <c:pt idx="518">
                    <c:v>889.73</c:v>
                  </c:pt>
                  <c:pt idx="521">
                    <c:v>2940.21</c:v>
                  </c:pt>
                  <c:pt idx="525">
                    <c:v>12196.83</c:v>
                  </c:pt>
                  <c:pt idx="526">
                    <c:v>41028.78</c:v>
                  </c:pt>
                  <c:pt idx="529">
                    <c:v>3067.69</c:v>
                  </c:pt>
                  <c:pt idx="531">
                    <c:v>3056.79</c:v>
                  </c:pt>
                  <c:pt idx="534">
                    <c:v>3208.93</c:v>
                  </c:pt>
                  <c:pt idx="538">
                    <c:v>1316.48</c:v>
                  </c:pt>
                  <c:pt idx="539">
                    <c:v>2050.62</c:v>
                  </c:pt>
                  <c:pt idx="542">
                    <c:v>3044.84</c:v>
                  </c:pt>
                  <c:pt idx="543">
                    <c:v>2893.82</c:v>
                  </c:pt>
                  <c:pt idx="547">
                    <c:v>18639.17</c:v>
                  </c:pt>
                  <c:pt idx="549">
                    <c:v>2889.14</c:v>
                  </c:pt>
                  <c:pt idx="552">
                    <c:v>2906.82</c:v>
                  </c:pt>
                  <c:pt idx="554">
                    <c:v>4673.58</c:v>
                  </c:pt>
                  <c:pt idx="560">
                    <c:v>1869.59</c:v>
                  </c:pt>
                  <c:pt idx="561">
                    <c:v>4349.56</c:v>
                  </c:pt>
                  <c:pt idx="563">
                    <c:v>16688.70</c:v>
                  </c:pt>
                  <c:pt idx="565">
                    <c:v>4196.60</c:v>
                  </c:pt>
                  <c:pt idx="567">
                    <c:v>3314.22</c:v>
                  </c:pt>
                  <c:pt idx="570">
                    <c:v>1823.22</c:v>
                  </c:pt>
                  <c:pt idx="571">
                    <c:v>3559.91</c:v>
                  </c:pt>
                  <c:pt idx="576">
                    <c:v>3094.57</c:v>
                  </c:pt>
                  <c:pt idx="579">
                    <c:v>2976.19</c:v>
                  </c:pt>
                  <c:pt idx="582">
                    <c:v>2762.13</c:v>
                  </c:pt>
                  <c:pt idx="585">
                    <c:v>21726.84</c:v>
                  </c:pt>
                  <c:pt idx="587">
                    <c:v>3412.18</c:v>
                  </c:pt>
                  <c:pt idx="589">
                    <c:v>3678.77</c:v>
                  </c:pt>
                  <c:pt idx="595">
                    <c:v>3328.67</c:v>
                  </c:pt>
                  <c:pt idx="598">
                    <c:v>10419.61</c:v>
                  </c:pt>
                  <c:pt idx="600">
                    <c:v>1449.27</c:v>
                  </c:pt>
                  <c:pt idx="601">
                    <c:v>1491.22</c:v>
                  </c:pt>
                  <c:pt idx="603">
                    <c:v>3211.67</c:v>
                  </c:pt>
                  <c:pt idx="606">
                    <c:v>3473.14</c:v>
                  </c:pt>
                  <c:pt idx="607">
                    <c:v>9625.30</c:v>
                  </c:pt>
                  <c:pt idx="608">
                    <c:v>77099.63</c:v>
                  </c:pt>
                  <c:pt idx="611">
                    <c:v>3180.72</c:v>
                  </c:pt>
                  <c:pt idx="613">
                    <c:v>1558.74</c:v>
                  </c:pt>
                  <c:pt idx="614">
                    <c:v>1276.65</c:v>
                  </c:pt>
                  <c:pt idx="615">
                    <c:v>3199.86</c:v>
                  </c:pt>
                  <c:pt idx="616">
                    <c:v>1317.60</c:v>
                  </c:pt>
                  <c:pt idx="617">
                    <c:v>1124.45</c:v>
                  </c:pt>
                  <c:pt idx="618">
                    <c:v>3084.40</c:v>
                  </c:pt>
                  <c:pt idx="619">
                    <c:v>1314.06</c:v>
                  </c:pt>
                  <c:pt idx="620">
                    <c:v>16056.47</c:v>
                  </c:pt>
                  <c:pt idx="622">
                    <c:v>3195.27</c:v>
                  </c:pt>
                  <c:pt idx="623">
                    <c:v>2440.67</c:v>
                  </c:pt>
                  <c:pt idx="624">
                    <c:v>3173.96</c:v>
                  </c:pt>
                  <c:pt idx="630">
                    <c:v>2824.40</c:v>
                  </c:pt>
                  <c:pt idx="632">
                    <c:v>4706.45</c:v>
                  </c:pt>
                  <c:pt idx="633">
                    <c:v>5058.23</c:v>
                  </c:pt>
                  <c:pt idx="636">
                    <c:v>21398.98</c:v>
                  </c:pt>
                  <c:pt idx="638">
                    <c:v>3231.34</c:v>
                  </c:pt>
                  <c:pt idx="639">
                    <c:v>3103.26</c:v>
                  </c:pt>
                  <c:pt idx="641">
                    <c:v>1104.86</c:v>
                  </c:pt>
                  <c:pt idx="643">
                    <c:v>3434.04</c:v>
                  </c:pt>
                  <c:pt idx="644">
                    <c:v>1315.34</c:v>
                  </c:pt>
                  <c:pt idx="646">
                    <c:v>3079.47</c:v>
                  </c:pt>
                  <c:pt idx="649">
                    <c:v>3135.23</c:v>
                  </c:pt>
                  <c:pt idx="651">
                    <c:v>1293.92</c:v>
                  </c:pt>
                  <c:pt idx="652">
                    <c:v>19697.45</c:v>
                  </c:pt>
                  <c:pt idx="654">
                    <c:v>2991.71</c:v>
                  </c:pt>
                  <c:pt idx="655">
                    <c:v>1338.49</c:v>
                  </c:pt>
                  <c:pt idx="656">
                    <c:v>1917.79</c:v>
                  </c:pt>
                  <c:pt idx="659">
                    <c:v>3522.70</c:v>
                  </c:pt>
                  <c:pt idx="661">
                    <c:v>3487.96</c:v>
                  </c:pt>
                  <c:pt idx="663">
                    <c:v>3256.65</c:v>
                  </c:pt>
                  <c:pt idx="665">
                    <c:v>3520.94</c:v>
                  </c:pt>
                  <c:pt idx="667">
                    <c:v>3601.63</c:v>
                  </c:pt>
                  <c:pt idx="668">
                    <c:v>3448.26</c:v>
                  </c:pt>
                  <c:pt idx="669">
                    <c:v>1889.02</c:v>
                  </c:pt>
                  <c:pt idx="670">
                    <c:v>1182.84</c:v>
                  </c:pt>
                  <c:pt idx="672">
                    <c:v>30157.99</c:v>
                  </c:pt>
                  <c:pt idx="673">
                    <c:v>87310.90</c:v>
                  </c:pt>
                  <c:pt idx="674">
                    <c:v>241903.31</c:v>
                  </c:pt>
                  <c:pt idx="677">
                    <c:v>2774.10</c:v>
                  </c:pt>
                  <c:pt idx="680">
                    <c:v>4365.45</c:v>
                  </c:pt>
                  <c:pt idx="684">
                    <c:v>3205.96</c:v>
                  </c:pt>
                  <c:pt idx="686">
                    <c:v>2755.37</c:v>
                  </c:pt>
                  <c:pt idx="691">
                    <c:v>3965.52</c:v>
                  </c:pt>
                  <c:pt idx="696">
                    <c:v>17066.40</c:v>
                  </c:pt>
                  <c:pt idx="698">
                    <c:v>3153.22</c:v>
                  </c:pt>
                  <c:pt idx="701">
                    <c:v>3414.42</c:v>
                  </c:pt>
                  <c:pt idx="704">
                    <c:v>3556.94</c:v>
                  </c:pt>
                  <c:pt idx="706">
                    <c:v>3012.31</c:v>
                  </c:pt>
                  <c:pt idx="709">
                    <c:v>3457.32</c:v>
                  </c:pt>
                  <c:pt idx="711">
                    <c:v>1051.97</c:v>
                  </c:pt>
                  <c:pt idx="713">
                    <c:v>1189.61</c:v>
                  </c:pt>
                  <c:pt idx="714">
                    <c:v>18835.79</c:v>
                  </c:pt>
                  <c:pt idx="716">
                    <c:v>3357.79</c:v>
                  </c:pt>
                  <c:pt idx="720">
                    <c:v>3271.18</c:v>
                  </c:pt>
                  <c:pt idx="722">
                    <c:v>3190.89</c:v>
                  </c:pt>
                  <c:pt idx="725">
                    <c:v>9819.86</c:v>
                  </c:pt>
                  <c:pt idx="727">
                    <c:v>3037.89</c:v>
                  </c:pt>
                  <c:pt idx="728">
                    <c:v>2889.16</c:v>
                  </c:pt>
                  <c:pt idx="729">
                    <c:v>3446.33</c:v>
                  </c:pt>
                  <c:pt idx="731">
                    <c:v>3082.922964</c:v>
                  </c:pt>
                  <c:pt idx="734">
                    <c:v>12456.31</c:v>
                  </c:pt>
                  <c:pt idx="736">
                    <c:v>3150.69</c:v>
                  </c:pt>
                  <c:pt idx="738">
                    <c:v>1046.90</c:v>
                  </c:pt>
                  <c:pt idx="740">
                    <c:v>3135.54</c:v>
                  </c:pt>
                  <c:pt idx="742">
                    <c:v>7997.28</c:v>
                  </c:pt>
                  <c:pt idx="752">
                    <c:v>15330.41</c:v>
                  </c:pt>
                  <c:pt idx="753">
                    <c:v>73508.77</c:v>
                  </c:pt>
                  <c:pt idx="756">
                    <c:v>3357.31</c:v>
                  </c:pt>
                  <c:pt idx="761">
                    <c:v>3401.55</c:v>
                  </c:pt>
                  <c:pt idx="763">
                    <c:v>6764.95</c:v>
                  </c:pt>
                  <c:pt idx="768">
                    <c:v>2705.46</c:v>
                  </c:pt>
                  <c:pt idx="770">
                    <c:v>16229.28</c:v>
                  </c:pt>
                  <c:pt idx="772">
                    <c:v>2757.79</c:v>
                  </c:pt>
                  <c:pt idx="774">
                    <c:v>4174.08</c:v>
                  </c:pt>
                  <c:pt idx="776">
                    <c:v>1474.22</c:v>
                  </c:pt>
                  <c:pt idx="777">
                    <c:v>3487.11</c:v>
                  </c:pt>
                  <c:pt idx="783">
                    <c:v>3273.547244</c:v>
                  </c:pt>
                  <c:pt idx="786">
                    <c:v>3534.97</c:v>
                  </c:pt>
                  <c:pt idx="790">
                    <c:v>3098.30</c:v>
                  </c:pt>
                  <c:pt idx="795">
                    <c:v>21800.01</c:v>
                  </c:pt>
                  <c:pt idx="796">
                    <c:v>38029.29</c:v>
                  </c:pt>
                  <c:pt idx="799">
                    <c:v>8779.41</c:v>
                  </c:pt>
                  <c:pt idx="809">
                    <c:v>1064.72</c:v>
                  </c:pt>
                  <c:pt idx="812">
                    <c:v>2486.09</c:v>
                  </c:pt>
                  <c:pt idx="814">
                    <c:v>1744.07</c:v>
                  </c:pt>
                  <c:pt idx="815">
                    <c:v>1103.69</c:v>
                  </c:pt>
                  <c:pt idx="817">
                    <c:v>5793.69</c:v>
                  </c:pt>
                  <c:pt idx="824">
                    <c:v>20971.68</c:v>
                  </c:pt>
                  <c:pt idx="826">
                    <c:v>3216.86</c:v>
                  </c:pt>
                  <c:pt idx="830">
                    <c:v>3004.15</c:v>
                  </c:pt>
                  <c:pt idx="831">
                    <c:v>6221.01</c:v>
                  </c:pt>
                  <c:pt idx="833">
                    <c:v>3041.22</c:v>
                  </c:pt>
                  <c:pt idx="836">
                    <c:v>3041.22</c:v>
                  </c:pt>
                  <c:pt idx="838">
                    <c:v>1027.36</c:v>
                  </c:pt>
                  <c:pt idx="841">
                    <c:v>1516.01</c:v>
                  </c:pt>
                  <c:pt idx="844">
                    <c:v>2084.75</c:v>
                  </c:pt>
                  <c:pt idx="849">
                    <c:v>1327.44</c:v>
                  </c:pt>
                  <c:pt idx="851">
                    <c:v>3008.39</c:v>
                  </c:pt>
                  <c:pt idx="853">
                    <c:v>3153.43</c:v>
                  </c:pt>
                  <c:pt idx="855">
                    <c:v>3671.69</c:v>
                  </c:pt>
                  <c:pt idx="856">
                    <c:v>15789.06</c:v>
                  </c:pt>
                  <c:pt idx="858">
                    <c:v>2334.96</c:v>
                  </c:pt>
                  <c:pt idx="859">
                    <c:v>1482.68</c:v>
                  </c:pt>
                  <c:pt idx="860">
                    <c:v>1799.84</c:v>
                  </c:pt>
                  <c:pt idx="863">
                    <c:v>1182.82</c:v>
                  </c:pt>
                  <c:pt idx="865">
                    <c:v>6800.30729</c:v>
                  </c:pt>
                  <c:pt idx="867">
                    <c:v>4544.11</c:v>
                  </c:pt>
                  <c:pt idx="870">
                    <c:v>1327.70</c:v>
                  </c:pt>
                  <c:pt idx="871">
                    <c:v>2906.83</c:v>
                  </c:pt>
                  <c:pt idx="875">
                    <c:v>8778.64</c:v>
                  </c:pt>
                  <c:pt idx="877">
                    <c:v>3932.61</c:v>
                  </c:pt>
                  <c:pt idx="883">
                    <c:v>1183.11</c:v>
                  </c:pt>
                  <c:pt idx="884">
                    <c:v>5786.75</c:v>
                  </c:pt>
                  <c:pt idx="889">
                    <c:v>10902.47</c:v>
                  </c:pt>
                  <c:pt idx="890">
                    <c:v>72504.39</c:v>
                  </c:pt>
                  <c:pt idx="893">
                    <c:v>2416.97</c:v>
                  </c:pt>
                  <c:pt idx="900">
                    <c:v>1053.86</c:v>
                  </c:pt>
                  <c:pt idx="902">
                    <c:v>1105.76</c:v>
                  </c:pt>
                  <c:pt idx="905">
                    <c:v>1982.280962</c:v>
                  </c:pt>
                  <c:pt idx="914">
                    <c:v>1579.10</c:v>
                  </c:pt>
                  <c:pt idx="917">
                    <c:v>1135.62</c:v>
                  </c:pt>
                  <c:pt idx="920">
                    <c:v>625.02</c:v>
                  </c:pt>
                  <c:pt idx="921">
                    <c:v>9898.61</c:v>
                  </c:pt>
                  <c:pt idx="923">
                    <c:v>3117.32</c:v>
                  </c:pt>
                  <c:pt idx="927">
                    <c:v>2231.38</c:v>
                  </c:pt>
                  <c:pt idx="933">
                    <c:v>1022.49</c:v>
                  </c:pt>
                  <c:pt idx="935">
                    <c:v>6371.18</c:v>
                  </c:pt>
                  <c:pt idx="937">
                    <c:v>3536.56</c:v>
                  </c:pt>
                  <c:pt idx="944">
                    <c:v>918.17</c:v>
                  </c:pt>
                  <c:pt idx="947">
                    <c:v>4454.74</c:v>
                  </c:pt>
                  <c:pt idx="949">
                    <c:v>1112.90</c:v>
                  </c:pt>
                  <c:pt idx="953">
                    <c:v>2392.16</c:v>
                  </c:pt>
                  <c:pt idx="955">
                    <c:v>2864.61</c:v>
                  </c:pt>
                  <c:pt idx="962">
                    <c:v>1943.73</c:v>
                  </c:pt>
                  <c:pt idx="964">
                    <c:v>8313.40</c:v>
                  </c:pt>
                  <c:pt idx="965">
                    <c:v>29037.93</c:v>
                  </c:pt>
                  <c:pt idx="968">
                    <c:v>2725.58</c:v>
                  </c:pt>
                  <c:pt idx="969">
                    <c:v>2419.71</c:v>
                  </c:pt>
                  <c:pt idx="970">
                    <c:v>2654.55</c:v>
                  </c:pt>
                  <c:pt idx="973">
                    <c:v>1379.19</c:v>
                  </c:pt>
                  <c:pt idx="975">
                    <c:v>2864.99</c:v>
                  </c:pt>
                  <c:pt idx="979">
                    <c:v>2230.40</c:v>
                  </c:pt>
                  <c:pt idx="984">
                    <c:v>1787.50</c:v>
                  </c:pt>
                  <c:pt idx="986">
                    <c:v>16061.92</c:v>
                  </c:pt>
                  <c:pt idx="988">
                    <c:v>3157.37</c:v>
                  </c:pt>
                  <c:pt idx="990">
                    <c:v>1609.04</c:v>
                  </c:pt>
                  <c:pt idx="991">
                    <c:v>1527.02</c:v>
                  </c:pt>
                  <c:pt idx="994">
                    <c:v>6293.44</c:v>
                  </c:pt>
                  <c:pt idx="995">
                    <c:v>22355.36</c:v>
                  </c:pt>
                  <c:pt idx="996">
                    <c:v>235435.74</c:v>
                  </c:pt>
                  <c:pt idx="997">
                    <c:v>477339.05</c:v>
                  </c:pt>
                  <c:pt idx="998">
                    <c:v>477339.0451</c:v>
                  </c:pt>
                  <c:pt idx="999">
                    <c:v>235435.7353</c:v>
                  </c:pt>
                </c:lvl>
              </c:multiLvlStrCache>
            </c:multiLvlStrRef>
          </c:cat>
          <c:val>
            <c:numRef>
              <c:f>'2024-25'!$AC$65:$AC$568</c:f>
              <c:numCache>
                <c:formatCode>0.00</c:formatCode>
                <c:ptCount val="504"/>
                <c:pt idx="2" formatCode="General">
                  <c:v>18</c:v>
                </c:pt>
                <c:pt idx="3" formatCode="General">
                  <c:v>19</c:v>
                </c:pt>
                <c:pt idx="7" formatCode="General">
                  <c:v>20</c:v>
                </c:pt>
                <c:pt idx="8" formatCode="General">
                  <c:v>21</c:v>
                </c:pt>
                <c:pt idx="11" formatCode="General">
                  <c:v>22</c:v>
                </c:pt>
                <c:pt idx="14" formatCode="General">
                  <c:v>23</c:v>
                </c:pt>
                <c:pt idx="25" formatCode="General">
                  <c:v>46</c:v>
                </c:pt>
                <c:pt idx="27" formatCode="General">
                  <c:v>0</c:v>
                </c:pt>
                <c:pt idx="34" formatCode="General">
                  <c:v>47</c:v>
                </c:pt>
                <c:pt idx="35" formatCode="General">
                  <c:v>48</c:v>
                </c:pt>
                <c:pt idx="46" formatCode="General">
                  <c:v>1</c:v>
                </c:pt>
                <c:pt idx="48" formatCode="General">
                  <c:v>2</c:v>
                </c:pt>
                <c:pt idx="50" formatCode="General">
                  <c:v>3</c:v>
                </c:pt>
                <c:pt idx="57" formatCode="General">
                  <c:v>4</c:v>
                </c:pt>
                <c:pt idx="61" formatCode="General">
                  <c:v>5</c:v>
                </c:pt>
                <c:pt idx="63" formatCode="General">
                  <c:v>6</c:v>
                </c:pt>
                <c:pt idx="67" formatCode="General">
                  <c:v>7</c:v>
                </c:pt>
                <c:pt idx="72" formatCode="General">
                  <c:v>8</c:v>
                </c:pt>
                <c:pt idx="76" formatCode="General">
                  <c:v>9</c:v>
                </c:pt>
                <c:pt idx="79" formatCode="General">
                  <c:v>10</c:v>
                </c:pt>
                <c:pt idx="83" formatCode="General">
                  <c:v>11</c:v>
                </c:pt>
                <c:pt idx="87" formatCode="General">
                  <c:v>12</c:v>
                </c:pt>
                <c:pt idx="96" formatCode="General">
                  <c:v>13</c:v>
                </c:pt>
                <c:pt idx="97" formatCode="General">
                  <c:v>14</c:v>
                </c:pt>
                <c:pt idx="99" formatCode="General">
                  <c:v>15</c:v>
                </c:pt>
                <c:pt idx="107" formatCode="General">
                  <c:v>16</c:v>
                </c:pt>
                <c:pt idx="109" formatCode="General">
                  <c:v>17</c:v>
                </c:pt>
                <c:pt idx="110" formatCode="General">
                  <c:v>18</c:v>
                </c:pt>
                <c:pt idx="111" formatCode="General">
                  <c:v>19</c:v>
                </c:pt>
                <c:pt idx="112" formatCode="General">
                  <c:v>20</c:v>
                </c:pt>
                <c:pt idx="113" formatCode="General">
                  <c:v>21</c:v>
                </c:pt>
                <c:pt idx="114" formatCode="General">
                  <c:v>22</c:v>
                </c:pt>
                <c:pt idx="115" formatCode="General">
                  <c:v>23</c:v>
                </c:pt>
                <c:pt idx="118" formatCode="General">
                  <c:v>24</c:v>
                </c:pt>
                <c:pt idx="119" formatCode="General">
                  <c:v>49</c:v>
                </c:pt>
                <c:pt idx="120" formatCode="General">
                  <c:v>25</c:v>
                </c:pt>
                <c:pt idx="126" formatCode="General">
                  <c:v>26</c:v>
                </c:pt>
                <c:pt idx="128" formatCode="General">
                  <c:v>27</c:v>
                </c:pt>
                <c:pt idx="134" formatCode="General">
                  <c:v>28</c:v>
                </c:pt>
                <c:pt idx="135" formatCode="General">
                  <c:v>29</c:v>
                </c:pt>
                <c:pt idx="139" formatCode="General">
                  <c:v>30</c:v>
                </c:pt>
                <c:pt idx="140" formatCode="General">
                  <c:v>31</c:v>
                </c:pt>
                <c:pt idx="142" formatCode="General">
                  <c:v>32</c:v>
                </c:pt>
                <c:pt idx="145" formatCode="General">
                  <c:v>33</c:v>
                </c:pt>
                <c:pt idx="147" formatCode="General">
                  <c:v>34</c:v>
                </c:pt>
                <c:pt idx="150" formatCode="General">
                  <c:v>35</c:v>
                </c:pt>
                <c:pt idx="151" formatCode="General">
                  <c:v>36</c:v>
                </c:pt>
                <c:pt idx="152" formatCode="General">
                  <c:v>37</c:v>
                </c:pt>
                <c:pt idx="155" formatCode="General">
                  <c:v>38</c:v>
                </c:pt>
                <c:pt idx="157" formatCode="General">
                  <c:v>39</c:v>
                </c:pt>
                <c:pt idx="159" formatCode="General">
                  <c:v>40</c:v>
                </c:pt>
                <c:pt idx="161" formatCode="General">
                  <c:v>41</c:v>
                </c:pt>
                <c:pt idx="163" formatCode="General">
                  <c:v>42</c:v>
                </c:pt>
                <c:pt idx="164" formatCode="General">
                  <c:v>43</c:v>
                </c:pt>
                <c:pt idx="165" formatCode="General">
                  <c:v>44</c:v>
                </c:pt>
                <c:pt idx="166" formatCode="General">
                  <c:v>45</c:v>
                </c:pt>
                <c:pt idx="174" formatCode="General">
                  <c:v>1</c:v>
                </c:pt>
                <c:pt idx="176" formatCode="General">
                  <c:v>22</c:v>
                </c:pt>
                <c:pt idx="194" formatCode="General">
                  <c:v>2</c:v>
                </c:pt>
                <c:pt idx="200" formatCode="General">
                  <c:v>3</c:v>
                </c:pt>
                <c:pt idx="202" formatCode="General">
                  <c:v>4</c:v>
                </c:pt>
                <c:pt idx="205" formatCode="General">
                  <c:v>5</c:v>
                </c:pt>
                <c:pt idx="207" formatCode="General">
                  <c:v>6</c:v>
                </c:pt>
                <c:pt idx="216" formatCode="General">
                  <c:v>7</c:v>
                </c:pt>
                <c:pt idx="219" formatCode="General">
                  <c:v>8</c:v>
                </c:pt>
                <c:pt idx="223" formatCode="General">
                  <c:v>9</c:v>
                </c:pt>
                <c:pt idx="224" formatCode="General">
                  <c:v>10</c:v>
                </c:pt>
                <c:pt idx="225" formatCode="General">
                  <c:v>11</c:v>
                </c:pt>
                <c:pt idx="232" formatCode="General">
                  <c:v>12</c:v>
                </c:pt>
                <c:pt idx="234" formatCode="General">
                  <c:v>13</c:v>
                </c:pt>
                <c:pt idx="236" formatCode="General">
                  <c:v>14</c:v>
                </c:pt>
                <c:pt idx="238" formatCode="General">
                  <c:v>15</c:v>
                </c:pt>
                <c:pt idx="252" formatCode="General">
                  <c:v>16</c:v>
                </c:pt>
                <c:pt idx="257" formatCode="General">
                  <c:v>17</c:v>
                </c:pt>
                <c:pt idx="264" formatCode="General">
                  <c:v>18</c:v>
                </c:pt>
                <c:pt idx="270" formatCode="General">
                  <c:v>19</c:v>
                </c:pt>
                <c:pt idx="272" formatCode="General">
                  <c:v>20</c:v>
                </c:pt>
                <c:pt idx="273" formatCode="General">
                  <c:v>21</c:v>
                </c:pt>
                <c:pt idx="296" formatCode="General">
                  <c:v>16</c:v>
                </c:pt>
                <c:pt idx="311" formatCode="General">
                  <c:v>1</c:v>
                </c:pt>
                <c:pt idx="323" formatCode="General">
                  <c:v>2</c:v>
                </c:pt>
                <c:pt idx="329" formatCode="General">
                  <c:v>3</c:v>
                </c:pt>
                <c:pt idx="337" formatCode="General">
                  <c:v>4</c:v>
                </c:pt>
                <c:pt idx="340" formatCode="General">
                  <c:v>5</c:v>
                </c:pt>
                <c:pt idx="345" formatCode="General">
                  <c:v>6</c:v>
                </c:pt>
                <c:pt idx="347" formatCode="General">
                  <c:v>7</c:v>
                </c:pt>
                <c:pt idx="349" formatCode="General">
                  <c:v>8</c:v>
                </c:pt>
                <c:pt idx="351" formatCode="General">
                  <c:v>9</c:v>
                </c:pt>
                <c:pt idx="355" formatCode="General">
                  <c:v>10</c:v>
                </c:pt>
                <c:pt idx="356" formatCode="General">
                  <c:v>11</c:v>
                </c:pt>
                <c:pt idx="366" formatCode="General">
                  <c:v>12</c:v>
                </c:pt>
                <c:pt idx="367" formatCode="General">
                  <c:v>13</c:v>
                </c:pt>
                <c:pt idx="379" formatCode="General">
                  <c:v>14</c:v>
                </c:pt>
                <c:pt idx="381" formatCode="General">
                  <c:v>15</c:v>
                </c:pt>
                <c:pt idx="390" formatCode="General">
                  <c:v>1</c:v>
                </c:pt>
                <c:pt idx="392" formatCode="General">
                  <c:v>0</c:v>
                </c:pt>
                <c:pt idx="396" formatCode="General">
                  <c:v>2</c:v>
                </c:pt>
                <c:pt idx="398" formatCode="General">
                  <c:v>3</c:v>
                </c:pt>
                <c:pt idx="410" formatCode="General">
                  <c:v>4</c:v>
                </c:pt>
                <c:pt idx="414" formatCode="General">
                  <c:v>5</c:v>
                </c:pt>
                <c:pt idx="416" formatCode="General">
                  <c:v>6</c:v>
                </c:pt>
                <c:pt idx="419" formatCode="General">
                  <c:v>7</c:v>
                </c:pt>
                <c:pt idx="423" formatCode="General">
                  <c:v>8</c:v>
                </c:pt>
                <c:pt idx="429" formatCode="General">
                  <c:v>9</c:v>
                </c:pt>
                <c:pt idx="433" formatCode="General">
                  <c:v>10</c:v>
                </c:pt>
                <c:pt idx="445" formatCode="General">
                  <c:v>11</c:v>
                </c:pt>
                <c:pt idx="449" formatCode="General">
                  <c:v>12</c:v>
                </c:pt>
                <c:pt idx="458" formatCode="General">
                  <c:v>13</c:v>
                </c:pt>
                <c:pt idx="464" formatCode="General">
                  <c:v>1</c:v>
                </c:pt>
                <c:pt idx="465" formatCode="General">
                  <c:v>2</c:v>
                </c:pt>
                <c:pt idx="467" formatCode="General">
                  <c:v>3</c:v>
                </c:pt>
                <c:pt idx="469" formatCode="General">
                  <c:v>4</c:v>
                </c:pt>
                <c:pt idx="471" formatCode="General">
                  <c:v>5</c:v>
                </c:pt>
                <c:pt idx="476" formatCode="General">
                  <c:v>6</c:v>
                </c:pt>
                <c:pt idx="480" formatCode="General">
                  <c:v>7</c:v>
                </c:pt>
                <c:pt idx="484" formatCode="General">
                  <c:v>1</c:v>
                </c:pt>
                <c:pt idx="486" formatCode="General">
                  <c:v>2</c:v>
                </c:pt>
                <c:pt idx="487" formatCode="General">
                  <c:v>3</c:v>
                </c:pt>
              </c:numCache>
            </c:numRef>
          </c:val>
          <c:extLst xmlns:c16r2="http://schemas.microsoft.com/office/drawing/2015/06/chart">
            <c:ext xmlns:c16="http://schemas.microsoft.com/office/drawing/2014/chart" uri="{C3380CC4-5D6E-409C-BE32-E72D297353CC}">
              <c16:uniqueId val="{00000001-92F4-42B8-8A2A-7148819F9769}"/>
            </c:ext>
          </c:extLst>
        </c:ser>
        <c:ser>
          <c:idx val="2"/>
          <c:order val="2"/>
          <c:tx>
            <c:strRef>
              <c:f>'2024-25'!$AD$1:$AD$64</c:f>
              <c:strCache>
                <c:ptCount val="1"/>
                <c:pt idx="0">
                  <c:v>GOVERNMENT OF KARNATAKA,  PIU - STATE HIGHWAY DEVELOPMENT PROJECT, K.R.CIRCLE, BANGALORE    Package wise Details of  Phase-4 Stage-2 As on 28th FEBURARY 2026 23 Remarks % Progress Kalaburagi Circle  Bidar Division 1 0.000 2 3 24 1476.26 0.000 4 5 0.000 6 </c:v>
                </c:pt>
              </c:strCache>
            </c:strRef>
          </c:tx>
          <c:spPr>
            <a:solidFill>
              <a:schemeClr val="accent3"/>
            </a:solidFill>
            <a:ln>
              <a:noFill/>
            </a:ln>
            <a:effectLst/>
          </c:spPr>
          <c:invertIfNegative val="0"/>
          <c:cat>
            <c:multiLvlStrRef>
              <c:f>'2024-25'!$A$65:$Z$568</c:f>
              <c:multiLvlStrCache>
                <c:ptCount val="1008"/>
                <c:lvl>
                  <c:pt idx="2">
                    <c:v>2513.79</c:v>
                  </c:pt>
                  <c:pt idx="3">
                    <c:v>2598.29</c:v>
                  </c:pt>
                  <c:pt idx="5">
                    <c:v>10160.70</c:v>
                  </c:pt>
                  <c:pt idx="7">
                    <c:v>1174.17</c:v>
                  </c:pt>
                  <c:pt idx="8">
                    <c:v>1919.03</c:v>
                  </c:pt>
                  <c:pt idx="11">
                    <c:v>1323.47</c:v>
                  </c:pt>
                  <c:pt idx="12">
                    <c:v>2594.36</c:v>
                  </c:pt>
                  <c:pt idx="14">
                    <c:v>742.7</c:v>
                  </c:pt>
                  <c:pt idx="17">
                    <c:v>2465.44</c:v>
                  </c:pt>
                  <c:pt idx="21">
                    <c:v>10219.17</c:v>
                  </c:pt>
                  <c:pt idx="22">
                    <c:v>34389.40</c:v>
                  </c:pt>
                  <c:pt idx="25">
                    <c:v>2572.58</c:v>
                  </c:pt>
                  <c:pt idx="27">
                    <c:v>2562.78</c:v>
                  </c:pt>
                  <c:pt idx="30">
                    <c:v>2692.96</c:v>
                  </c:pt>
                  <c:pt idx="34">
                    <c:v>1104.19</c:v>
                  </c:pt>
                  <c:pt idx="35">
                    <c:v>1717.51</c:v>
                  </c:pt>
                  <c:pt idx="38">
                    <c:v>2553.22</c:v>
                  </c:pt>
                  <c:pt idx="39">
                    <c:v>2424.84</c:v>
                  </c:pt>
                  <c:pt idx="43">
                    <c:v>15628.08</c:v>
                  </c:pt>
                  <c:pt idx="45">
                    <c:v>2424.31</c:v>
                  </c:pt>
                  <c:pt idx="48">
                    <c:v>2435.67</c:v>
                  </c:pt>
                  <c:pt idx="50">
                    <c:v>3923.86</c:v>
                  </c:pt>
                  <c:pt idx="56">
                    <c:v>1569.45</c:v>
                  </c:pt>
                  <c:pt idx="57">
                    <c:v>3648.66</c:v>
                  </c:pt>
                  <c:pt idx="59">
                    <c:v>14001.95</c:v>
                  </c:pt>
                  <c:pt idx="61">
                    <c:v>3522.96</c:v>
                  </c:pt>
                  <c:pt idx="63">
                    <c:v>2782.13</c:v>
                  </c:pt>
                  <c:pt idx="66">
                    <c:v>1517.32</c:v>
                  </c:pt>
                  <c:pt idx="67">
                    <c:v>2989.16</c:v>
                  </c:pt>
                  <c:pt idx="72">
                    <c:v>2594.91</c:v>
                  </c:pt>
                  <c:pt idx="75">
                    <c:v>2495.05</c:v>
                  </c:pt>
                  <c:pt idx="78">
                    <c:v>2314.27</c:v>
                  </c:pt>
                  <c:pt idx="81">
                    <c:v>18215.80</c:v>
                  </c:pt>
                  <c:pt idx="83">
                    <c:v>2864.52</c:v>
                  </c:pt>
                  <c:pt idx="85">
                    <c:v>3089.89</c:v>
                  </c:pt>
                  <c:pt idx="91">
                    <c:v>2794.44</c:v>
                  </c:pt>
                  <c:pt idx="94">
                    <c:v>8748.85</c:v>
                  </c:pt>
                  <c:pt idx="96">
                    <c:v>1216.62</c:v>
                  </c:pt>
                  <c:pt idx="97">
                    <c:v>1252.06</c:v>
                  </c:pt>
                  <c:pt idx="99">
                    <c:v>2694.03</c:v>
                  </c:pt>
                  <c:pt idx="102">
                    <c:v>2916.16</c:v>
                  </c:pt>
                  <c:pt idx="103">
                    <c:v>8078.87</c:v>
                  </c:pt>
                  <c:pt idx="104">
                    <c:v>64673.55</c:v>
                  </c:pt>
                  <c:pt idx="107">
                    <c:v>2668.01</c:v>
                  </c:pt>
                  <c:pt idx="109">
                    <c:v>1308.99</c:v>
                  </c:pt>
                  <c:pt idx="110">
                    <c:v>1069.97</c:v>
                  </c:pt>
                  <c:pt idx="111">
                    <c:v>2684.15</c:v>
                  </c:pt>
                  <c:pt idx="112">
                    <c:v>1104.65</c:v>
                  </c:pt>
                  <c:pt idx="113">
                    <c:v>940.95</c:v>
                  </c:pt>
                  <c:pt idx="114">
                    <c:v>2589.90</c:v>
                  </c:pt>
                  <c:pt idx="115">
                    <c:v>1102.25</c:v>
                  </c:pt>
                  <c:pt idx="116">
                    <c:v>13468.87</c:v>
                  </c:pt>
                  <c:pt idx="118">
                    <c:v>2680.40</c:v>
                  </c:pt>
                  <c:pt idx="119">
                    <c:v>2044.44</c:v>
                  </c:pt>
                  <c:pt idx="120">
                    <c:v>2662.26</c:v>
                  </c:pt>
                  <c:pt idx="126">
                    <c:v>2366.62</c:v>
                  </c:pt>
                  <c:pt idx="128">
                    <c:v>3948.90</c:v>
                  </c:pt>
                  <c:pt idx="129">
                    <c:v>4247.80</c:v>
                  </c:pt>
                  <c:pt idx="132">
                    <c:v>17950.42</c:v>
                  </c:pt>
                  <c:pt idx="134">
                    <c:v>2712.53</c:v>
                  </c:pt>
                  <c:pt idx="135">
                    <c:v>2602.09</c:v>
                  </c:pt>
                  <c:pt idx="137">
                    <c:v>924.36</c:v>
                  </c:pt>
                  <c:pt idx="139">
                    <c:v>2882.44</c:v>
                  </c:pt>
                  <c:pt idx="140">
                    <c:v>1101.45</c:v>
                  </c:pt>
                  <c:pt idx="142">
                    <c:v>2582.64</c:v>
                  </c:pt>
                  <c:pt idx="145">
                    <c:v>2629.86</c:v>
                  </c:pt>
                  <c:pt idx="147">
                    <c:v>1084.48</c:v>
                  </c:pt>
                  <c:pt idx="148">
                    <c:v>16519.85</c:v>
                  </c:pt>
                  <c:pt idx="150">
                    <c:v>2508.21</c:v>
                  </c:pt>
                  <c:pt idx="151">
                    <c:v>1122.56</c:v>
                  </c:pt>
                  <c:pt idx="152">
                    <c:v>1608.43</c:v>
                  </c:pt>
                  <c:pt idx="155">
                    <c:v>2957.62</c:v>
                  </c:pt>
                  <c:pt idx="157">
                    <c:v>2928.15</c:v>
                  </c:pt>
                  <c:pt idx="159">
                    <c:v>2733.35</c:v>
                  </c:pt>
                  <c:pt idx="161">
                    <c:v>2956.72</c:v>
                  </c:pt>
                  <c:pt idx="163">
                    <c:v>3024.50</c:v>
                  </c:pt>
                  <c:pt idx="164">
                    <c:v>2895.14</c:v>
                  </c:pt>
                  <c:pt idx="165">
                    <c:v>1585.53</c:v>
                  </c:pt>
                  <c:pt idx="166">
                    <c:v>990.38</c:v>
                  </c:pt>
                  <c:pt idx="168">
                    <c:v>25310.59</c:v>
                  </c:pt>
                  <c:pt idx="169">
                    <c:v>73249.73</c:v>
                  </c:pt>
                  <c:pt idx="170">
                    <c:v>202890.14</c:v>
                  </c:pt>
                  <c:pt idx="173">
                    <c:v>2323.26</c:v>
                  </c:pt>
                  <c:pt idx="176">
                    <c:v>3663.42</c:v>
                  </c:pt>
                  <c:pt idx="180">
                    <c:v>2689.86</c:v>
                  </c:pt>
                  <c:pt idx="182">
                    <c:v>2307.96</c:v>
                  </c:pt>
                  <c:pt idx="187">
                    <c:v>3321.56</c:v>
                  </c:pt>
                  <c:pt idx="192">
                    <c:v>14306.06</c:v>
                  </c:pt>
                  <c:pt idx="194">
                    <c:v>2644.49</c:v>
                  </c:pt>
                  <c:pt idx="197">
                    <c:v>2866.13</c:v>
                  </c:pt>
                  <c:pt idx="200">
                    <c:v>2986.69</c:v>
                  </c:pt>
                  <c:pt idx="202">
                    <c:v>2525.71</c:v>
                  </c:pt>
                  <c:pt idx="205">
                    <c:v>2902.23</c:v>
                  </c:pt>
                  <c:pt idx="207">
                    <c:v>880.09</c:v>
                  </c:pt>
                  <c:pt idx="209">
                    <c:v>998.52</c:v>
                  </c:pt>
                  <c:pt idx="210">
                    <c:v>15803.855</c:v>
                  </c:pt>
                  <c:pt idx="212">
                    <c:v>2818.16</c:v>
                  </c:pt>
                  <c:pt idx="216">
                    <c:v>2738.49</c:v>
                  </c:pt>
                  <c:pt idx="218">
                    <c:v>2676.66</c:v>
                  </c:pt>
                  <c:pt idx="221">
                    <c:v>8233.31</c:v>
                  </c:pt>
                  <c:pt idx="223">
                    <c:v>2546.76</c:v>
                  </c:pt>
                  <c:pt idx="224">
                    <c:v>2421.91</c:v>
                  </c:pt>
                  <c:pt idx="225">
                    <c:v>2893.63</c:v>
                  </c:pt>
                  <c:pt idx="227">
                    <c:v>2584.99</c:v>
                  </c:pt>
                  <c:pt idx="230">
                    <c:v>10447.29</c:v>
                  </c:pt>
                  <c:pt idx="232">
                    <c:v>2642.67</c:v>
                  </c:pt>
                  <c:pt idx="234">
                    <c:v>876.57</c:v>
                  </c:pt>
                  <c:pt idx="236">
                    <c:v>2626.22</c:v>
                  </c:pt>
                  <c:pt idx="238">
                    <c:v>6714.72</c:v>
                  </c:pt>
                  <c:pt idx="248">
                    <c:v>12860.18</c:v>
                  </c:pt>
                  <c:pt idx="249">
                    <c:v>61650.70</c:v>
                  </c:pt>
                  <c:pt idx="252">
                    <c:v>2817.77</c:v>
                  </c:pt>
                  <c:pt idx="257">
                    <c:v>2856.32</c:v>
                  </c:pt>
                  <c:pt idx="259">
                    <c:v>5679.19</c:v>
                  </c:pt>
                  <c:pt idx="264">
                    <c:v>2265.80</c:v>
                  </c:pt>
                  <c:pt idx="266">
                    <c:v>13619.08</c:v>
                  </c:pt>
                  <c:pt idx="268">
                    <c:v>2310.61</c:v>
                  </c:pt>
                  <c:pt idx="270">
                    <c:v>3504.47</c:v>
                  </c:pt>
                  <c:pt idx="272">
                    <c:v>1237.30</c:v>
                  </c:pt>
                  <c:pt idx="273">
                    <c:v>2928.23</c:v>
                  </c:pt>
                  <c:pt idx="279">
                    <c:v>2747.04</c:v>
                  </c:pt>
                  <c:pt idx="282">
                    <c:v>2970.63</c:v>
                  </c:pt>
                  <c:pt idx="286">
                    <c:v>2598.70</c:v>
                  </c:pt>
                  <c:pt idx="291">
                    <c:v>18296.98</c:v>
                  </c:pt>
                  <c:pt idx="292">
                    <c:v>31916.06</c:v>
                  </c:pt>
                  <c:pt idx="295">
                    <c:v>7370.72</c:v>
                  </c:pt>
                  <c:pt idx="305">
                    <c:v>891.56</c:v>
                  </c:pt>
                  <c:pt idx="308">
                    <c:v>2082.96</c:v>
                  </c:pt>
                  <c:pt idx="310">
                    <c:v>1459.78</c:v>
                  </c:pt>
                  <c:pt idx="311">
                    <c:v>923.80</c:v>
                  </c:pt>
                  <c:pt idx="313">
                    <c:v>4863.91</c:v>
                  </c:pt>
                  <c:pt idx="320">
                    <c:v>17592.73</c:v>
                  </c:pt>
                  <c:pt idx="322">
                    <c:v>2701.34</c:v>
                  </c:pt>
                  <c:pt idx="326">
                    <c:v>2522.09</c:v>
                  </c:pt>
                  <c:pt idx="327">
                    <c:v>5223.43</c:v>
                  </c:pt>
                  <c:pt idx="329">
                    <c:v>2553.60</c:v>
                  </c:pt>
                  <c:pt idx="332">
                    <c:v>2553.60</c:v>
                  </c:pt>
                  <c:pt idx="334">
                    <c:v>858.74</c:v>
                  </c:pt>
                  <c:pt idx="337">
                    <c:v>1272.89</c:v>
                  </c:pt>
                  <c:pt idx="340">
                    <c:v>1750.67</c:v>
                  </c:pt>
                  <c:pt idx="345">
                    <c:v>1112.97</c:v>
                  </c:pt>
                  <c:pt idx="347">
                    <c:v>2522.63</c:v>
                  </c:pt>
                  <c:pt idx="349">
                    <c:v>2643.58</c:v>
                  </c:pt>
                  <c:pt idx="351">
                    <c:v>3083.96</c:v>
                  </c:pt>
                  <c:pt idx="352">
                    <c:v>13245.44</c:v>
                  </c:pt>
                  <c:pt idx="354">
                    <c:v>1954.76</c:v>
                  </c:pt>
                  <c:pt idx="355">
                    <c:v>1244.53</c:v>
                  </c:pt>
                  <c:pt idx="356">
                    <c:v>1506.10</c:v>
                  </c:pt>
                  <c:pt idx="359">
                    <c:v>990.41</c:v>
                  </c:pt>
                  <c:pt idx="361">
                    <c:v>5695.8</c:v>
                  </c:pt>
                  <c:pt idx="363">
                    <c:v>3814.93</c:v>
                  </c:pt>
                  <c:pt idx="366">
                    <c:v>1113.13</c:v>
                  </c:pt>
                  <c:pt idx="367">
                    <c:v>2435.91</c:v>
                  </c:pt>
                  <c:pt idx="371">
                    <c:v>7363.97</c:v>
                  </c:pt>
                  <c:pt idx="373">
                    <c:v>3297.13</c:v>
                  </c:pt>
                  <c:pt idx="379">
                    <c:v>990.61</c:v>
                  </c:pt>
                  <c:pt idx="380">
                    <c:v>4858.74</c:v>
                  </c:pt>
                  <c:pt idx="385">
                    <c:v>9146.48</c:v>
                  </c:pt>
                  <c:pt idx="386">
                    <c:v>60821.45</c:v>
                  </c:pt>
                  <c:pt idx="389">
                    <c:v>2024.29</c:v>
                  </c:pt>
                  <c:pt idx="396">
                    <c:v>881.10</c:v>
                  </c:pt>
                  <c:pt idx="398">
                    <c:v>925.10</c:v>
                  </c:pt>
                  <c:pt idx="401">
                    <c:v>1658.94</c:v>
                  </c:pt>
                  <c:pt idx="410">
                    <c:v>1326.25</c:v>
                  </c:pt>
                  <c:pt idx="413">
                    <c:v>950.40</c:v>
                  </c:pt>
                  <c:pt idx="416">
                    <c:v>521.98</c:v>
                  </c:pt>
                  <c:pt idx="417">
                    <c:v>8288.06</c:v>
                  </c:pt>
                  <c:pt idx="419">
                    <c:v>2611.65</c:v>
                  </c:pt>
                  <c:pt idx="423">
                    <c:v>1866.97</c:v>
                  </c:pt>
                  <c:pt idx="429">
                    <c:v>854.48</c:v>
                  </c:pt>
                  <c:pt idx="431">
                    <c:v>5333.10</c:v>
                  </c:pt>
                  <c:pt idx="433">
                    <c:v>2958.59</c:v>
                  </c:pt>
                  <c:pt idx="440">
                    <c:v>766.1</c:v>
                  </c:pt>
                  <c:pt idx="443">
                    <c:v>3724.69</c:v>
                  </c:pt>
                  <c:pt idx="445">
                    <c:v>931.12</c:v>
                  </c:pt>
                  <c:pt idx="449">
                    <c:v>2005.54</c:v>
                  </c:pt>
                  <c:pt idx="451">
                    <c:v>2400.54</c:v>
                  </c:pt>
                  <c:pt idx="458">
                    <c:v>1623.13</c:v>
                  </c:pt>
                  <c:pt idx="460">
                    <c:v>6960.33</c:v>
                  </c:pt>
                  <c:pt idx="461">
                    <c:v>24306.18</c:v>
                  </c:pt>
                  <c:pt idx="464">
                    <c:v>2285.93</c:v>
                  </c:pt>
                  <c:pt idx="465">
                    <c:v>2026.59</c:v>
                  </c:pt>
                  <c:pt idx="466">
                    <c:v>2224.07</c:v>
                  </c:pt>
                  <c:pt idx="469">
                    <c:v>1156.91</c:v>
                  </c:pt>
                  <c:pt idx="471">
                    <c:v>2400.41</c:v>
                  </c:pt>
                  <c:pt idx="475">
                    <c:v>1868.70</c:v>
                  </c:pt>
                  <c:pt idx="480">
                    <c:v>1497.02</c:v>
                  </c:pt>
                  <c:pt idx="482">
                    <c:v>13459.63</c:v>
                  </c:pt>
                  <c:pt idx="484">
                    <c:v>2648.09</c:v>
                  </c:pt>
                  <c:pt idx="486">
                    <c:v>1349.51</c:v>
                  </c:pt>
                  <c:pt idx="487">
                    <c:v>1280.62</c:v>
                  </c:pt>
                  <c:pt idx="490">
                    <c:v>5278.22</c:v>
                  </c:pt>
                  <c:pt idx="491">
                    <c:v>18737.85</c:v>
                  </c:pt>
                  <c:pt idx="492">
                    <c:v>197432.23</c:v>
                  </c:pt>
                  <c:pt idx="493">
                    <c:v>400322.37</c:v>
                  </c:pt>
                  <c:pt idx="497">
                    <c:v>560451.3166</c:v>
                  </c:pt>
                  <c:pt idx="498">
                    <c:v>5604.513166</c:v>
                  </c:pt>
                  <c:pt idx="499">
                    <c:v>405926.88</c:v>
                  </c:pt>
                  <c:pt idx="506">
                    <c:v>275.92</c:v>
                  </c:pt>
                  <c:pt idx="507">
                    <c:v>71.77</c:v>
                  </c:pt>
                  <c:pt idx="509">
                    <c:v>1618.25</c:v>
                  </c:pt>
                  <c:pt idx="511">
                    <c:v>56.80</c:v>
                  </c:pt>
                  <c:pt idx="512">
                    <c:v>161.10</c:v>
                  </c:pt>
                  <c:pt idx="515">
                    <c:v>131.68</c:v>
                  </c:pt>
                  <c:pt idx="516">
                    <c:v>645.90</c:v>
                  </c:pt>
                  <c:pt idx="518">
                    <c:v>115.88</c:v>
                  </c:pt>
                  <c:pt idx="521">
                    <c:v>1192.66</c:v>
                  </c:pt>
                  <c:pt idx="525">
                    <c:v>2304.02</c:v>
                  </c:pt>
                  <c:pt idx="526">
                    <c:v>8973.45</c:v>
                  </c:pt>
                  <c:pt idx="529">
                    <c:v>627.03</c:v>
                  </c:pt>
                  <c:pt idx="531">
                    <c:v>1122.37</c:v>
                  </c:pt>
                  <c:pt idx="534">
                    <c:v>1325.74</c:v>
                  </c:pt>
                  <c:pt idx="538">
                    <c:v>804.50</c:v>
                  </c:pt>
                  <c:pt idx="539">
                    <c:v>338.51</c:v>
                  </c:pt>
                  <c:pt idx="542">
                    <c:v>1241.93</c:v>
                  </c:pt>
                  <c:pt idx="543">
                    <c:v>1848.17</c:v>
                  </c:pt>
                  <c:pt idx="547">
                    <c:v>7308.25</c:v>
                  </c:pt>
                  <c:pt idx="549">
                    <c:v>641.76</c:v>
                  </c:pt>
                  <c:pt idx="552">
                    <c:v>291.91</c:v>
                  </c:pt>
                  <c:pt idx="554">
                    <c:v>-1214.20</c:v>
                  </c:pt>
                  <c:pt idx="561">
                    <c:v>353.79</c:v>
                  </c:pt>
                  <c:pt idx="563">
                    <c:v>73.27</c:v>
                  </c:pt>
                  <c:pt idx="565">
                    <c:v>250.51</c:v>
                  </c:pt>
                  <c:pt idx="567">
                    <c:v>852.05</c:v>
                  </c:pt>
                  <c:pt idx="570">
                    <c:v>1721.80</c:v>
                  </c:pt>
                  <c:pt idx="571">
                    <c:v>468.59</c:v>
                  </c:pt>
                  <c:pt idx="576">
                    <c:v>-13.92</c:v>
                  </c:pt>
                  <c:pt idx="579">
                    <c:v>-45.63</c:v>
                  </c:pt>
                  <c:pt idx="582">
                    <c:v>588.15</c:v>
                  </c:pt>
                  <c:pt idx="585">
                    <c:v>3821.554</c:v>
                  </c:pt>
                  <c:pt idx="587">
                    <c:v>577.87</c:v>
                  </c:pt>
                  <c:pt idx="589">
                    <c:v>58.69</c:v>
                  </c:pt>
                  <c:pt idx="595">
                    <c:v>1830.13</c:v>
                  </c:pt>
                  <c:pt idx="598">
                    <c:v>2466.68</c:v>
                  </c:pt>
                  <c:pt idx="600">
                    <c:v>19.89</c:v>
                  </c:pt>
                  <c:pt idx="601">
                    <c:v>282.71</c:v>
                  </c:pt>
                  <c:pt idx="603">
                    <c:v>386.79</c:v>
                  </c:pt>
                  <c:pt idx="606">
                    <c:v>1184.79</c:v>
                  </c:pt>
                  <c:pt idx="607">
                    <c:v>1874.18</c:v>
                  </c:pt>
                  <c:pt idx="608">
                    <c:v>15543.94</c:v>
                  </c:pt>
                  <c:pt idx="611">
                    <c:v>17.64</c:v>
                  </c:pt>
                  <c:pt idx="613">
                    <c:v>294.78</c:v>
                  </c:pt>
                  <c:pt idx="614">
                    <c:v>183.93</c:v>
                  </c:pt>
                  <c:pt idx="615">
                    <c:v>256.68</c:v>
                  </c:pt>
                  <c:pt idx="616">
                    <c:v>52.53</c:v>
                  </c:pt>
                  <c:pt idx="617">
                    <c:v>464.32</c:v>
                  </c:pt>
                  <c:pt idx="618">
                    <c:v>524.68</c:v>
                  </c:pt>
                  <c:pt idx="619">
                    <c:v>14.57</c:v>
                  </c:pt>
                  <c:pt idx="620">
                    <c:v>1809.12</c:v>
                  </c:pt>
                  <c:pt idx="622">
                    <c:v>122.27</c:v>
                  </c:pt>
                  <c:pt idx="623">
                    <c:v>1006.94</c:v>
                  </c:pt>
                  <c:pt idx="624">
                    <c:v>57.49</c:v>
                  </c:pt>
                  <c:pt idx="630">
                    <c:v>34.33</c:v>
                  </c:pt>
                  <c:pt idx="632">
                    <c:v>-229.69</c:v>
                  </c:pt>
                  <c:pt idx="633">
                    <c:v>180.36</c:v>
                  </c:pt>
                  <c:pt idx="636">
                    <c:v>1171.70</c:v>
                  </c:pt>
                  <c:pt idx="638">
                    <c:v>-202.78</c:v>
                  </c:pt>
                  <c:pt idx="639">
                    <c:v>328.55</c:v>
                  </c:pt>
                  <c:pt idx="641">
                    <c:v>869.15</c:v>
                  </c:pt>
                  <c:pt idx="643">
                    <c:v>-151.73</c:v>
                  </c:pt>
                  <c:pt idx="644">
                    <c:v>36.04</c:v>
                  </c:pt>
                  <c:pt idx="646">
                    <c:v>980.58</c:v>
                  </c:pt>
                  <c:pt idx="649">
                    <c:v>152.55</c:v>
                  </c:pt>
                  <c:pt idx="651">
                    <c:v>474.12</c:v>
                  </c:pt>
                  <c:pt idx="652">
                    <c:v>2486.47</c:v>
                  </c:pt>
                  <c:pt idx="654">
                    <c:v>81.01</c:v>
                  </c:pt>
                  <c:pt idx="655">
                    <c:v>40.05</c:v>
                  </c:pt>
                  <c:pt idx="656">
                    <c:v>150.95</c:v>
                  </c:pt>
                  <c:pt idx="659">
                    <c:v>35.57</c:v>
                  </c:pt>
                  <c:pt idx="661">
                    <c:v>-20.94</c:v>
                  </c:pt>
                  <c:pt idx="663">
                    <c:v>-51.53</c:v>
                  </c:pt>
                  <c:pt idx="665">
                    <c:v>-189.63</c:v>
                  </c:pt>
                  <c:pt idx="667">
                    <c:v>-58.41</c:v>
                  </c:pt>
                  <c:pt idx="668">
                    <c:v>135.86</c:v>
                  </c:pt>
                  <c:pt idx="669">
                    <c:v>-122.04</c:v>
                  </c:pt>
                  <c:pt idx="670">
                    <c:v>73.03</c:v>
                  </c:pt>
                  <c:pt idx="672">
                    <c:v>73.92</c:v>
                  </c:pt>
                  <c:pt idx="673">
                    <c:v>5541.22</c:v>
                  </c:pt>
                  <c:pt idx="674">
                    <c:v>37898.86</c:v>
                  </c:pt>
                  <c:pt idx="677">
                    <c:v>747.21</c:v>
                  </c:pt>
                  <c:pt idx="680">
                    <c:v>135.76</c:v>
                  </c:pt>
                  <c:pt idx="684">
                    <c:v>783.68</c:v>
                  </c:pt>
                  <c:pt idx="686">
                    <c:v>1730.08</c:v>
                  </c:pt>
                  <c:pt idx="691">
                    <c:v>1781.22</c:v>
                  </c:pt>
                  <c:pt idx="696">
                    <c:v>5177.95228</c:v>
                  </c:pt>
                  <c:pt idx="698">
                    <c:v>606.00</c:v>
                  </c:pt>
                  <c:pt idx="701">
                    <c:v>686.21</c:v>
                  </c:pt>
                  <c:pt idx="704">
                    <c:v>665.59</c:v>
                  </c:pt>
                  <c:pt idx="706">
                    <c:v>362.93</c:v>
                  </c:pt>
                  <c:pt idx="709">
                    <c:v>168.05</c:v>
                  </c:pt>
                  <c:pt idx="711">
                    <c:v>251.92</c:v>
                  </c:pt>
                  <c:pt idx="713">
                    <c:v>261.60</c:v>
                  </c:pt>
                  <c:pt idx="714">
                    <c:v>3002.30</c:v>
                  </c:pt>
                  <c:pt idx="716">
                    <c:v>1056.64</c:v>
                  </c:pt>
                  <c:pt idx="720">
                    <c:v>478.78</c:v>
                  </c:pt>
                  <c:pt idx="722">
                    <c:v>74.69</c:v>
                  </c:pt>
                  <c:pt idx="725">
                    <c:v>1610.11</c:v>
                  </c:pt>
                  <c:pt idx="727">
                    <c:v>514.62</c:v>
                  </c:pt>
                  <c:pt idx="728">
                    <c:v>-62.36</c:v>
                  </c:pt>
                  <c:pt idx="729">
                    <c:v>1012.25</c:v>
                  </c:pt>
                  <c:pt idx="731">
                    <c:v>1646.46</c:v>
                  </c:pt>
                  <c:pt idx="734">
                    <c:v>3110.98</c:v>
                  </c:pt>
                  <c:pt idx="736">
                    <c:v>84.15</c:v>
                  </c:pt>
                  <c:pt idx="738">
                    <c:v>76.51</c:v>
                  </c:pt>
                  <c:pt idx="740">
                    <c:v>94.77</c:v>
                  </c:pt>
                  <c:pt idx="742">
                    <c:v>595.26</c:v>
                  </c:pt>
                  <c:pt idx="752">
                    <c:v>850.69</c:v>
                  </c:pt>
                  <c:pt idx="753">
                    <c:v>13752.03</c:v>
                  </c:pt>
                  <c:pt idx="756">
                    <c:v>846.35</c:v>
                  </c:pt>
                  <c:pt idx="761">
                    <c:v>144.12</c:v>
                  </c:pt>
                  <c:pt idx="763">
                    <c:v>195.46</c:v>
                  </c:pt>
                  <c:pt idx="768">
                    <c:v>-17.53</c:v>
                  </c:pt>
                  <c:pt idx="770">
                    <c:v>1168.41</c:v>
                  </c:pt>
                  <c:pt idx="772">
                    <c:v>1050.75</c:v>
                  </c:pt>
                  <c:pt idx="774">
                    <c:v>315.37</c:v>
                  </c:pt>
                  <c:pt idx="776">
                    <c:v>144.95</c:v>
                  </c:pt>
                  <c:pt idx="777">
                    <c:v>394.79</c:v>
                  </c:pt>
                  <c:pt idx="783">
                    <c:v>1813.73</c:v>
                  </c:pt>
                  <c:pt idx="786">
                    <c:v>69.73</c:v>
                  </c:pt>
                  <c:pt idx="790">
                    <c:v>2172.24</c:v>
                  </c:pt>
                  <c:pt idx="795">
                    <c:v>5961.55</c:v>
                  </c:pt>
                  <c:pt idx="796">
                    <c:v>7129.96</c:v>
                  </c:pt>
                  <c:pt idx="799">
                    <c:v>2731.08</c:v>
                  </c:pt>
                  <c:pt idx="809">
                    <c:v>688.52</c:v>
                  </c:pt>
                  <c:pt idx="812">
                    <c:v>2069.48</c:v>
                  </c:pt>
                  <c:pt idx="814">
                    <c:v>1629.79</c:v>
                  </c:pt>
                  <c:pt idx="815">
                    <c:v>546.91</c:v>
                  </c:pt>
                  <c:pt idx="817">
                    <c:v>3595.15</c:v>
                  </c:pt>
                  <c:pt idx="824">
                    <c:v>11260.94</c:v>
                  </c:pt>
                  <c:pt idx="826">
                    <c:v>713.91</c:v>
                  </c:pt>
                  <c:pt idx="830">
                    <c:v>926.19</c:v>
                  </c:pt>
                  <c:pt idx="831">
                    <c:v>1640.10</c:v>
                  </c:pt>
                  <c:pt idx="833">
                    <c:v>670.08</c:v>
                  </c:pt>
                  <c:pt idx="836">
                    <c:v>670.08</c:v>
                  </c:pt>
                  <c:pt idx="838">
                    <c:v>369.78</c:v>
                  </c:pt>
                  <c:pt idx="841">
                    <c:v>19.77</c:v>
                  </c:pt>
                  <c:pt idx="844">
                    <c:v>-34.83</c:v>
                  </c:pt>
                  <c:pt idx="849">
                    <c:v>-26.31</c:v>
                  </c:pt>
                  <c:pt idx="851">
                    <c:v>768.34</c:v>
                  </c:pt>
                  <c:pt idx="853">
                    <c:v>677.24</c:v>
                  </c:pt>
                  <c:pt idx="855">
                    <c:v>180.57</c:v>
                  </c:pt>
                  <c:pt idx="856">
                    <c:v>1954.554</c:v>
                  </c:pt>
                  <c:pt idx="858">
                    <c:v>1548.75</c:v>
                  </c:pt>
                  <c:pt idx="859">
                    <c:v>73.59</c:v>
                  </c:pt>
                  <c:pt idx="860">
                    <c:v>-37.87</c:v>
                  </c:pt>
                  <c:pt idx="863">
                    <c:v>338.26</c:v>
                  </c:pt>
                  <c:pt idx="865">
                    <c:v>1922.74</c:v>
                  </c:pt>
                  <c:pt idx="867">
                    <c:v>278.18</c:v>
                  </c:pt>
                  <c:pt idx="870">
                    <c:v>55.43</c:v>
                  </c:pt>
                  <c:pt idx="871">
                    <c:v>904.11</c:v>
                  </c:pt>
                  <c:pt idx="875">
                    <c:v>1237.72</c:v>
                  </c:pt>
                  <c:pt idx="877">
                    <c:v>1329.64</c:v>
                  </c:pt>
                  <c:pt idx="883">
                    <c:v>192.21</c:v>
                  </c:pt>
                  <c:pt idx="884">
                    <c:v>-108.23</c:v>
                  </c:pt>
                  <c:pt idx="889">
                    <c:v>1413.62</c:v>
                  </c:pt>
                  <c:pt idx="890">
                    <c:v>20099.75</c:v>
                  </c:pt>
                  <c:pt idx="893">
                    <c:v>396.13</c:v>
                  </c:pt>
                  <c:pt idx="900">
                    <c:v>318.33</c:v>
                  </c:pt>
                  <c:pt idx="902">
                    <c:v>251.57</c:v>
                  </c:pt>
                  <c:pt idx="905">
                    <c:v>316.46</c:v>
                  </c:pt>
                  <c:pt idx="914">
                    <c:v>44.98</c:v>
                  </c:pt>
                  <c:pt idx="917">
                    <c:v>63.97</c:v>
                  </c:pt>
                  <c:pt idx="920">
                    <c:v>0.00</c:v>
                  </c:pt>
                  <c:pt idx="921">
                    <c:v>1391.43</c:v>
                  </c:pt>
                  <c:pt idx="923">
                    <c:v>-255.18</c:v>
                  </c:pt>
                  <c:pt idx="927">
                    <c:v>138.13</c:v>
                  </c:pt>
                  <c:pt idx="933">
                    <c:v>209.09</c:v>
                  </c:pt>
                  <c:pt idx="935">
                    <c:v>92.03</c:v>
                  </c:pt>
                  <c:pt idx="937">
                    <c:v>453.37</c:v>
                  </c:pt>
                  <c:pt idx="944">
                    <c:v>593.01</c:v>
                  </c:pt>
                  <c:pt idx="947">
                    <c:v>1046.39</c:v>
                  </c:pt>
                  <c:pt idx="949">
                    <c:v>-55.68</c:v>
                  </c:pt>
                  <c:pt idx="953">
                    <c:v>615.27</c:v>
                  </c:pt>
                  <c:pt idx="955">
                    <c:v>1210.94</c:v>
                  </c:pt>
                  <c:pt idx="962">
                    <c:v>706.38</c:v>
                  </c:pt>
                  <c:pt idx="964">
                    <c:v>2476.91</c:v>
                  </c:pt>
                  <c:pt idx="965">
                    <c:v>5006.77</c:v>
                  </c:pt>
                  <c:pt idx="968">
                    <c:v>403.48</c:v>
                  </c:pt>
                  <c:pt idx="969">
                    <c:v>700.76</c:v>
                  </c:pt>
                  <c:pt idx="970">
                    <c:v>-338.79</c:v>
                  </c:pt>
                  <c:pt idx="973">
                    <c:v>148.03</c:v>
                  </c:pt>
                  <c:pt idx="975">
                    <c:v>-188.97</c:v>
                  </c:pt>
                  <c:pt idx="979">
                    <c:v>673.17</c:v>
                  </c:pt>
                  <c:pt idx="984">
                    <c:v>387.09</c:v>
                  </c:pt>
                  <c:pt idx="986">
                    <c:v>1784.77</c:v>
                  </c:pt>
                  <c:pt idx="988">
                    <c:v>659.01</c:v>
                  </c:pt>
                  <c:pt idx="990">
                    <c:v>96.40</c:v>
                  </c:pt>
                  <c:pt idx="991">
                    <c:v>294.85</c:v>
                  </c:pt>
                  <c:pt idx="994">
                    <c:v>1050.27</c:v>
                  </c:pt>
                  <c:pt idx="995">
                    <c:v>2835.04</c:v>
                  </c:pt>
                  <c:pt idx="996">
                    <c:v>48823.54</c:v>
                  </c:pt>
                  <c:pt idx="997">
                    <c:v>86722.40</c:v>
                  </c:pt>
                  <c:pt idx="1000">
                    <c:v>367292.92</c:v>
                  </c:pt>
                  <c:pt idx="1003">
                    <c:v>4523.17</c:v>
                  </c:pt>
                  <c:pt idx="1004">
                    <c:v>16510.86</c:v>
                  </c:pt>
                  <c:pt idx="1005">
                    <c:v>160096.98</c:v>
                  </c:pt>
                  <c:pt idx="1006">
                    <c:v>340409.57</c:v>
                  </c:pt>
                  <c:pt idx="1007">
                    <c:v>f</c:v>
                  </c:pt>
                </c:lvl>
                <c:lvl>
                  <c:pt idx="2">
                    <c:v>225.65</c:v>
                  </c:pt>
                  <c:pt idx="3">
                    <c:v>235.13</c:v>
                  </c:pt>
                  <c:pt idx="5">
                    <c:v>1053.30</c:v>
                  </c:pt>
                  <c:pt idx="8">
                    <c:v>174.00</c:v>
                  </c:pt>
                  <c:pt idx="11">
                    <c:v>263.64</c:v>
                  </c:pt>
                  <c:pt idx="12">
                    <c:v>233.46</c:v>
                  </c:pt>
                  <c:pt idx="17">
                    <c:v>220.84</c:v>
                  </c:pt>
                  <c:pt idx="21">
                    <c:v>891.94</c:v>
                  </c:pt>
                  <c:pt idx="22">
                    <c:v>2907.92</c:v>
                  </c:pt>
                  <c:pt idx="25">
                    <c:v>407.97</c:v>
                  </c:pt>
                  <c:pt idx="27">
                    <c:v>232.34</c:v>
                  </c:pt>
                  <c:pt idx="30">
                    <c:v>521.83</c:v>
                  </c:pt>
                  <c:pt idx="34">
                    <c:v>99.02</c:v>
                  </c:pt>
                  <c:pt idx="35">
                    <c:v>155.47</c:v>
                  </c:pt>
                  <c:pt idx="38">
                    <c:v>437.24</c:v>
                  </c:pt>
                  <c:pt idx="39">
                    <c:v>145.68</c:v>
                  </c:pt>
                  <c:pt idx="43">
                    <c:v>1999.55</c:v>
                  </c:pt>
                  <c:pt idx="45">
                    <c:v>479.42</c:v>
                  </c:pt>
                  <c:pt idx="50">
                    <c:v>723.24</c:v>
                  </c:pt>
                  <c:pt idx="56">
                    <c:v>304.95</c:v>
                  </c:pt>
                  <c:pt idx="57">
                    <c:v>316.89</c:v>
                  </c:pt>
                  <c:pt idx="59">
                    <c:v>1824.50</c:v>
                  </c:pt>
                  <c:pt idx="61">
                    <c:v>676.41</c:v>
                  </c:pt>
                  <c:pt idx="63">
                    <c:v>507.19</c:v>
                  </c:pt>
                  <c:pt idx="66">
                    <c:v>137.74</c:v>
                  </c:pt>
                  <c:pt idx="67">
                    <c:v>597.05</c:v>
                  </c:pt>
                  <c:pt idx="72">
                    <c:v>328.51</c:v>
                  </c:pt>
                  <c:pt idx="75">
                    <c:v>222.73</c:v>
                  </c:pt>
                  <c:pt idx="78">
                    <c:v>208.62</c:v>
                  </c:pt>
                  <c:pt idx="81">
                    <c:v>2678.25</c:v>
                  </c:pt>
                  <c:pt idx="83">
                    <c:v>555.75</c:v>
                  </c:pt>
                  <c:pt idx="85">
                    <c:v>615.64</c:v>
                  </c:pt>
                  <c:pt idx="91">
                    <c:v>529.68</c:v>
                  </c:pt>
                  <c:pt idx="94">
                    <c:v>1701.07</c:v>
                  </c:pt>
                  <c:pt idx="96">
                    <c:v>241.09</c:v>
                  </c:pt>
                  <c:pt idx="97">
                    <c:v>248.94</c:v>
                  </c:pt>
                  <c:pt idx="99">
                    <c:v>244.00</c:v>
                  </c:pt>
                  <c:pt idx="102">
                    <c:v>580.22</c:v>
                  </c:pt>
                  <c:pt idx="103">
                    <c:v>1314.25</c:v>
                  </c:pt>
                  <c:pt idx="104">
                    <c:v>9517.62</c:v>
                  </c:pt>
                  <c:pt idx="107">
                    <c:v>222.71</c:v>
                  </c:pt>
                  <c:pt idx="109">
                    <c:v>255.18</c:v>
                  </c:pt>
                  <c:pt idx="110">
                    <c:v>32.55</c:v>
                  </c:pt>
                  <c:pt idx="111">
                    <c:v>239.78</c:v>
                  </c:pt>
                  <c:pt idx="112">
                    <c:v>96.86</c:v>
                  </c:pt>
                  <c:pt idx="113">
                    <c:v>-</c:v>
                  </c:pt>
                  <c:pt idx="114">
                    <c:v>515.71</c:v>
                  </c:pt>
                  <c:pt idx="115">
                    <c:v>97.12</c:v>
                  </c:pt>
                  <c:pt idx="116">
                    <c:v>1459.91</c:v>
                  </c:pt>
                  <c:pt idx="118">
                    <c:v>241.25</c:v>
                  </c:pt>
                  <c:pt idx="120">
                    <c:v>239.44</c:v>
                  </c:pt>
                  <c:pt idx="128">
                    <c:v>354.91</c:v>
                  </c:pt>
                  <c:pt idx="129">
                    <c:v>812.73</c:v>
                  </c:pt>
                  <c:pt idx="132">
                    <c:v>1648.33</c:v>
                  </c:pt>
                  <c:pt idx="134">
                    <c:v>530.13</c:v>
                  </c:pt>
                  <c:pt idx="135">
                    <c:v>118.85</c:v>
                  </c:pt>
                  <c:pt idx="139">
                    <c:v>499.70</c:v>
                  </c:pt>
                  <c:pt idx="140">
                    <c:v>95.40</c:v>
                  </c:pt>
                  <c:pt idx="142">
                    <c:v>232.31</c:v>
                  </c:pt>
                  <c:pt idx="145">
                    <c:v>229.42</c:v>
                  </c:pt>
                  <c:pt idx="147">
                    <c:v>96.00</c:v>
                  </c:pt>
                  <c:pt idx="148">
                    <c:v>1801.81</c:v>
                  </c:pt>
                  <c:pt idx="150">
                    <c:v>220.81</c:v>
                  </c:pt>
                  <c:pt idx="151">
                    <c:v>98.43</c:v>
                  </c:pt>
                  <c:pt idx="152">
                    <c:v>142.66</c:v>
                  </c:pt>
                  <c:pt idx="155">
                    <c:v>579.39</c:v>
                  </c:pt>
                  <c:pt idx="157">
                    <c:v>565.88</c:v>
                  </c:pt>
                  <c:pt idx="159">
                    <c:v>327.49</c:v>
                  </c:pt>
                  <c:pt idx="161">
                    <c:v>576.37</c:v>
                  </c:pt>
                  <c:pt idx="163">
                    <c:v>592.51</c:v>
                  </c:pt>
                  <c:pt idx="164">
                    <c:v>571.39</c:v>
                  </c:pt>
                  <c:pt idx="165">
                    <c:v>241.83</c:v>
                  </c:pt>
                  <c:pt idx="168">
                    <c:v>3916.76</c:v>
                  </c:pt>
                  <c:pt idx="169">
                    <c:v>8826.81</c:v>
                  </c:pt>
                  <c:pt idx="170">
                    <c:v>24231.19</c:v>
                  </c:pt>
                  <c:pt idx="176">
                    <c:v>725.96</c:v>
                  </c:pt>
                  <c:pt idx="180">
                    <c:v>527.21</c:v>
                  </c:pt>
                  <c:pt idx="192">
                    <c:v>1253.17</c:v>
                  </c:pt>
                  <c:pt idx="194">
                    <c:v>342.29</c:v>
                  </c:pt>
                  <c:pt idx="197">
                    <c:v>543.87</c:v>
                  </c:pt>
                  <c:pt idx="200">
                    <c:v>584.43</c:v>
                  </c:pt>
                  <c:pt idx="202">
                    <c:v>223.62</c:v>
                  </c:pt>
                  <c:pt idx="205">
                    <c:v>562.42</c:v>
                  </c:pt>
                  <c:pt idx="209">
                    <c:v>194.10</c:v>
                  </c:pt>
                  <c:pt idx="210">
                    <c:v>2450.725</c:v>
                  </c:pt>
                  <c:pt idx="212">
                    <c:v>554.40</c:v>
                  </c:pt>
                  <c:pt idx="218">
                    <c:v>229.48</c:v>
                  </c:pt>
                  <c:pt idx="221">
                    <c:v>783.88</c:v>
                  </c:pt>
                  <c:pt idx="223">
                    <c:v>214.12</c:v>
                  </c:pt>
                  <c:pt idx="224">
                    <c:v>212.54</c:v>
                  </c:pt>
                  <c:pt idx="225">
                    <c:v>547.95</c:v>
                  </c:pt>
                  <c:pt idx="227">
                    <c:v>234.2</c:v>
                  </c:pt>
                  <c:pt idx="230">
                    <c:v>1208.81</c:v>
                  </c:pt>
                  <c:pt idx="232">
                    <c:v>511.18</c:v>
                  </c:pt>
                  <c:pt idx="234">
                    <c:v>79.3</c:v>
                  </c:pt>
                  <c:pt idx="238">
                    <c:v>1116.98</c:v>
                  </c:pt>
                  <c:pt idx="248">
                    <c:v>1707.46</c:v>
                  </c:pt>
                  <c:pt idx="249">
                    <c:v>7404.05</c:v>
                  </c:pt>
                  <c:pt idx="252">
                    <c:v>524.63</c:v>
                  </c:pt>
                  <c:pt idx="257">
                    <c:v>565.74</c:v>
                  </c:pt>
                  <c:pt idx="259">
                    <c:v>1131.04</c:v>
                  </c:pt>
                  <c:pt idx="266">
                    <c:v>2221.41</c:v>
                  </c:pt>
                  <c:pt idx="268">
                    <c:v>200.64</c:v>
                  </c:pt>
                  <c:pt idx="270">
                    <c:v>695.11</c:v>
                  </c:pt>
                  <c:pt idx="272">
                    <c:v>241.33</c:v>
                  </c:pt>
                  <c:pt idx="273">
                    <c:v>584.06</c:v>
                  </c:pt>
                  <c:pt idx="279">
                    <c:v>544.59</c:v>
                  </c:pt>
                  <c:pt idx="282">
                    <c:v>560.44</c:v>
                  </c:pt>
                  <c:pt idx="286">
                    <c:v>226.54</c:v>
                  </c:pt>
                  <c:pt idx="291">
                    <c:v>3052.71</c:v>
                  </c:pt>
                  <c:pt idx="292">
                    <c:v>5274.12</c:v>
                  </c:pt>
                  <c:pt idx="295">
                    <c:v>1365.00</c:v>
                  </c:pt>
                  <c:pt idx="305">
                    <c:v>78.18</c:v>
                  </c:pt>
                  <c:pt idx="308">
                    <c:v>174.05</c:v>
                  </c:pt>
                  <c:pt idx="310">
                    <c:v>126.45</c:v>
                  </c:pt>
                  <c:pt idx="311">
                    <c:v>25.84</c:v>
                  </c:pt>
                  <c:pt idx="313">
                    <c:v>960.40</c:v>
                  </c:pt>
                  <c:pt idx="320">
                    <c:v>2729.92</c:v>
                  </c:pt>
                  <c:pt idx="322">
                    <c:v>520.74</c:v>
                  </c:pt>
                  <c:pt idx="326">
                    <c:v>503.91</c:v>
                  </c:pt>
                  <c:pt idx="327">
                    <c:v>1024.65</c:v>
                  </c:pt>
                  <c:pt idx="329">
                    <c:v>508.45</c:v>
                  </c:pt>
                  <c:pt idx="332">
                    <c:v>508.45</c:v>
                  </c:pt>
                  <c:pt idx="337">
                    <c:v>247.93</c:v>
                  </c:pt>
                  <c:pt idx="340">
                    <c:v>335.49</c:v>
                  </c:pt>
                  <c:pt idx="345">
                    <c:v>99.91</c:v>
                  </c:pt>
                  <c:pt idx="347">
                    <c:v>223.27</c:v>
                  </c:pt>
                  <c:pt idx="349">
                    <c:v>132.59</c:v>
                  </c:pt>
                  <c:pt idx="351">
                    <c:v>615.93</c:v>
                  </c:pt>
                  <c:pt idx="352">
                    <c:v>1655.12</c:v>
                  </c:pt>
                  <c:pt idx="354">
                    <c:v>0.00</c:v>
                  </c:pt>
                  <c:pt idx="355">
                    <c:v>235.19</c:v>
                  </c:pt>
                  <c:pt idx="356">
                    <c:v>136.24</c:v>
                  </c:pt>
                  <c:pt idx="359">
                    <c:v>89.81</c:v>
                  </c:pt>
                  <c:pt idx="361">
                    <c:v>461.24</c:v>
                  </c:pt>
                  <c:pt idx="363">
                    <c:v>752.63</c:v>
                  </c:pt>
                  <c:pt idx="366">
                    <c:v>212.56</c:v>
                  </c:pt>
                  <c:pt idx="367">
                    <c:v>297.27</c:v>
                  </c:pt>
                  <c:pt idx="371">
                    <c:v>1262.46</c:v>
                  </c:pt>
                  <c:pt idx="373">
                    <c:v>653.33</c:v>
                  </c:pt>
                  <c:pt idx="379">
                    <c:v>196.96</c:v>
                  </c:pt>
                  <c:pt idx="380">
                    <c:v>968.77</c:v>
                  </c:pt>
                  <c:pt idx="385">
                    <c:v>1819.06</c:v>
                  </c:pt>
                  <c:pt idx="386">
                    <c:v>9460.90</c:v>
                  </c:pt>
                  <c:pt idx="389">
                    <c:v>312.53</c:v>
                  </c:pt>
                  <c:pt idx="396">
                    <c:v>46.01</c:v>
                  </c:pt>
                  <c:pt idx="398">
                    <c:v>80.80</c:v>
                  </c:pt>
                  <c:pt idx="401">
                    <c:v>161.73</c:v>
                  </c:pt>
                  <c:pt idx="410">
                    <c:v>245.02</c:v>
                  </c:pt>
                  <c:pt idx="413">
                    <c:v>85.36</c:v>
                  </c:pt>
                  <c:pt idx="416">
                    <c:v>46.18</c:v>
                  </c:pt>
                  <c:pt idx="417">
                    <c:v>977.63</c:v>
                  </c:pt>
                  <c:pt idx="431">
                    <c:v>0.00</c:v>
                  </c:pt>
                  <c:pt idx="443">
                    <c:v>0.00</c:v>
                  </c:pt>
                  <c:pt idx="449">
                    <c:v>181.04</c:v>
                  </c:pt>
                  <c:pt idx="460">
                    <c:v>181.04</c:v>
                  </c:pt>
                  <c:pt idx="461">
                    <c:v>1158.67</c:v>
                  </c:pt>
                  <c:pt idx="464">
                    <c:v>206.48</c:v>
                  </c:pt>
                  <c:pt idx="469">
                    <c:v>104.86</c:v>
                  </c:pt>
                  <c:pt idx="480">
                    <c:v>135.82</c:v>
                  </c:pt>
                  <c:pt idx="482">
                    <c:v>447.16</c:v>
                  </c:pt>
                  <c:pt idx="484">
                    <c:v>240.22</c:v>
                  </c:pt>
                  <c:pt idx="486">
                    <c:v>122.29</c:v>
                  </c:pt>
                  <c:pt idx="487">
                    <c:v>116.42</c:v>
                  </c:pt>
                  <c:pt idx="490">
                    <c:v>478.93</c:v>
                  </c:pt>
                  <c:pt idx="491">
                    <c:v>926.09</c:v>
                  </c:pt>
                  <c:pt idx="492">
                    <c:v>24223.83</c:v>
                  </c:pt>
                  <c:pt idx="493">
                    <c:v>48455.02</c:v>
                  </c:pt>
                  <c:pt idx="495">
                    <c:v>5204.190797</c:v>
                  </c:pt>
                  <c:pt idx="496">
                    <c:v>405526.56</c:v>
                  </c:pt>
                  <c:pt idx="497">
                    <c:v>478521.3406</c:v>
                  </c:pt>
                  <c:pt idx="506">
                    <c:v>90.80%</c:v>
                  </c:pt>
                  <c:pt idx="507">
                    <c:v>97.68%</c:v>
                  </c:pt>
                  <c:pt idx="511">
                    <c:v>96%</c:v>
                  </c:pt>
                  <c:pt idx="512">
                    <c:v>92.97%</c:v>
                  </c:pt>
                  <c:pt idx="515">
                    <c:v>91.64%</c:v>
                  </c:pt>
                  <c:pt idx="516">
                    <c:v>79.12%</c:v>
                  </c:pt>
                  <c:pt idx="518">
                    <c:v>86.98%</c:v>
                  </c:pt>
                  <c:pt idx="521">
                    <c:v>59.44%</c:v>
                  </c:pt>
                  <c:pt idx="529">
                    <c:v>79.56%</c:v>
                  </c:pt>
                  <c:pt idx="531">
                    <c:v>63.28%</c:v>
                  </c:pt>
                  <c:pt idx="534">
                    <c:v>58.69%</c:v>
                  </c:pt>
                  <c:pt idx="538">
                    <c:v>38.89%</c:v>
                  </c:pt>
                  <c:pt idx="539">
                    <c:v>83.49%</c:v>
                  </c:pt>
                  <c:pt idx="542">
                    <c:v>59.21%</c:v>
                  </c:pt>
                  <c:pt idx="543">
                    <c:v>36.13%</c:v>
                  </c:pt>
                  <c:pt idx="549">
                    <c:v>77.79%</c:v>
                  </c:pt>
                  <c:pt idx="552">
                    <c:v>90%</c:v>
                  </c:pt>
                  <c:pt idx="554">
                    <c:v>126%</c:v>
                  </c:pt>
                  <c:pt idx="561">
                    <c:v>91.87%</c:v>
                  </c:pt>
                  <c:pt idx="565">
                    <c:v>94.03%</c:v>
                  </c:pt>
                  <c:pt idx="567">
                    <c:v>74.29%</c:v>
                  </c:pt>
                  <c:pt idx="570">
                    <c:v>5.56%</c:v>
                  </c:pt>
                  <c:pt idx="571">
                    <c:v>86.84%</c:v>
                  </c:pt>
                  <c:pt idx="576">
                    <c:v>100.45%</c:v>
                  </c:pt>
                  <c:pt idx="579">
                    <c:v>102%</c:v>
                  </c:pt>
                  <c:pt idx="582">
                    <c:v>79%</c:v>
                  </c:pt>
                  <c:pt idx="587">
                    <c:v>83.06%</c:v>
                  </c:pt>
                  <c:pt idx="589">
                    <c:v>98.40%</c:v>
                  </c:pt>
                  <c:pt idx="595">
                    <c:v>45.02%</c:v>
                  </c:pt>
                  <c:pt idx="600">
                    <c:v>99%</c:v>
                  </c:pt>
                  <c:pt idx="601">
                    <c:v>81%</c:v>
                  </c:pt>
                  <c:pt idx="603">
                    <c:v>87.96%</c:v>
                  </c:pt>
                  <c:pt idx="606">
                    <c:v>65.89%</c:v>
                  </c:pt>
                  <c:pt idx="611">
                    <c:v>99.45%</c:v>
                  </c:pt>
                  <c:pt idx="613">
                    <c:v>81.09%</c:v>
                  </c:pt>
                  <c:pt idx="614">
                    <c:v>85.59%</c:v>
                  </c:pt>
                  <c:pt idx="615">
                    <c:v>91.98%</c:v>
                  </c:pt>
                  <c:pt idx="616">
                    <c:v>96.01%</c:v>
                  </c:pt>
                  <c:pt idx="617">
                    <c:v>58.71%</c:v>
                  </c:pt>
                  <c:pt idx="618">
                    <c:v>82.99%</c:v>
                  </c:pt>
                  <c:pt idx="619">
                    <c:v>98.89%</c:v>
                  </c:pt>
                  <c:pt idx="622">
                    <c:v>96.17%</c:v>
                  </c:pt>
                  <c:pt idx="623">
                    <c:v>58.74%</c:v>
                  </c:pt>
                  <c:pt idx="624">
                    <c:v>98.19%</c:v>
                  </c:pt>
                  <c:pt idx="630">
                    <c:v>98.78%</c:v>
                  </c:pt>
                  <c:pt idx="632">
                    <c:v>104.88%</c:v>
                  </c:pt>
                  <c:pt idx="633">
                    <c:v>96.43%</c:v>
                  </c:pt>
                  <c:pt idx="638">
                    <c:v>106.28%</c:v>
                  </c:pt>
                  <c:pt idx="639">
                    <c:v>89.41%</c:v>
                  </c:pt>
                  <c:pt idx="641">
                    <c:v>21.33%</c:v>
                  </c:pt>
                  <c:pt idx="643">
                    <c:v>104.42%</c:v>
                  </c:pt>
                  <c:pt idx="644">
                    <c:v>97.26%</c:v>
                  </c:pt>
                  <c:pt idx="646">
                    <c:v>68.16%</c:v>
                  </c:pt>
                  <c:pt idx="649">
                    <c:v>95.13%</c:v>
                  </c:pt>
                  <c:pt idx="651">
                    <c:v>63.36%</c:v>
                  </c:pt>
                  <c:pt idx="654">
                    <c:v>97.29%</c:v>
                  </c:pt>
                  <c:pt idx="655">
                    <c:v>97.01%</c:v>
                  </c:pt>
                  <c:pt idx="656">
                    <c:v>92.13%</c:v>
                  </c:pt>
                  <c:pt idx="659">
                    <c:v>98.99%</c:v>
                  </c:pt>
                  <c:pt idx="661">
                    <c:v>100.60%</c:v>
                  </c:pt>
                  <c:pt idx="663">
                    <c:v>101.58%</c:v>
                  </c:pt>
                  <c:pt idx="665">
                    <c:v>105.39%</c:v>
                  </c:pt>
                  <c:pt idx="667">
                    <c:v>101.62%</c:v>
                  </c:pt>
                  <c:pt idx="668">
                    <c:v>96.06%</c:v>
                  </c:pt>
                  <c:pt idx="669">
                    <c:v>106.46%</c:v>
                  </c:pt>
                  <c:pt idx="670">
                    <c:v>93.83%</c:v>
                  </c:pt>
                  <c:pt idx="677">
                    <c:v>73.06%</c:v>
                  </c:pt>
                  <c:pt idx="680">
                    <c:v>96.89%</c:v>
                  </c:pt>
                  <c:pt idx="684">
                    <c:v>75.56%</c:v>
                  </c:pt>
                  <c:pt idx="686">
                    <c:v>37.21%</c:v>
                  </c:pt>
                  <c:pt idx="691">
                    <c:v>55.08%</c:v>
                  </c:pt>
                  <c:pt idx="698">
                    <c:v>80.78%</c:v>
                  </c:pt>
                  <c:pt idx="701">
                    <c:v>79.90%</c:v>
                  </c:pt>
                  <c:pt idx="704">
                    <c:v>81.29%</c:v>
                  </c:pt>
                  <c:pt idx="706">
                    <c:v>87.95%</c:v>
                  </c:pt>
                  <c:pt idx="709">
                    <c:v>95.14%</c:v>
                  </c:pt>
                  <c:pt idx="711">
                    <c:v>76.05%</c:v>
                  </c:pt>
                  <c:pt idx="713">
                    <c:v>78.01%</c:v>
                  </c:pt>
                  <c:pt idx="716">
                    <c:v>68.53%</c:v>
                  </c:pt>
                  <c:pt idx="720">
                    <c:v>85.36%</c:v>
                  </c:pt>
                  <c:pt idx="722">
                    <c:v>97.66%</c:v>
                  </c:pt>
                  <c:pt idx="727">
                    <c:v>83.06%</c:v>
                  </c:pt>
                  <c:pt idx="728">
                    <c:v>102.16%</c:v>
                  </c:pt>
                  <c:pt idx="729">
                    <c:v>70.63%</c:v>
                  </c:pt>
                  <c:pt idx="731">
                    <c:v>46.59%</c:v>
                  </c:pt>
                  <c:pt idx="736">
                    <c:v>97.33%</c:v>
                  </c:pt>
                  <c:pt idx="738">
                    <c:v>92.69%</c:v>
                  </c:pt>
                  <c:pt idx="740">
                    <c:v>96.98%</c:v>
                  </c:pt>
                  <c:pt idx="742">
                    <c:v>92.56%</c:v>
                  </c:pt>
                  <c:pt idx="756">
                    <c:v>74.79%</c:v>
                  </c:pt>
                  <c:pt idx="761">
                    <c:v>95.76%</c:v>
                  </c:pt>
                  <c:pt idx="763">
                    <c:v>97.11%</c:v>
                  </c:pt>
                  <c:pt idx="768">
                    <c:v>100.65%</c:v>
                  </c:pt>
                  <c:pt idx="772">
                    <c:v>61.90%</c:v>
                  </c:pt>
                  <c:pt idx="774">
                    <c:v>92.44%</c:v>
                  </c:pt>
                  <c:pt idx="776">
                    <c:v>90.17%</c:v>
                  </c:pt>
                  <c:pt idx="777">
                    <c:v>88.68%</c:v>
                  </c:pt>
                  <c:pt idx="783">
                    <c:v>44.59%</c:v>
                  </c:pt>
                  <c:pt idx="786">
                    <c:v>98.03%</c:v>
                  </c:pt>
                  <c:pt idx="790">
                    <c:v>29.89%</c:v>
                  </c:pt>
                  <c:pt idx="799">
                    <c:v>68.89%</c:v>
                  </c:pt>
                  <c:pt idx="809">
                    <c:v>35.33%</c:v>
                  </c:pt>
                  <c:pt idx="812">
                    <c:v>16.76%</c:v>
                  </c:pt>
                  <c:pt idx="814">
                    <c:v>6.55%</c:v>
                  </c:pt>
                  <c:pt idx="815">
                    <c:v>50.45%</c:v>
                  </c:pt>
                  <c:pt idx="817">
                    <c:v>37.95%</c:v>
                  </c:pt>
                  <c:pt idx="826">
                    <c:v>77.81%</c:v>
                  </c:pt>
                  <c:pt idx="830">
                    <c:v>69.17%</c:v>
                  </c:pt>
                  <c:pt idx="833">
                    <c:v>77.97%</c:v>
                  </c:pt>
                  <c:pt idx="838">
                    <c:v>64.01%</c:v>
                  </c:pt>
                  <c:pt idx="841">
                    <c:v>98.70%</c:v>
                  </c:pt>
                  <c:pt idx="844">
                    <c:v>101.67%</c:v>
                  </c:pt>
                  <c:pt idx="849">
                    <c:v>101.98%</c:v>
                  </c:pt>
                  <c:pt idx="851">
                    <c:v>74.46%</c:v>
                  </c:pt>
                  <c:pt idx="853">
                    <c:v>78.52%</c:v>
                  </c:pt>
                  <c:pt idx="855">
                    <c:v>95.08%</c:v>
                  </c:pt>
                  <c:pt idx="858">
                    <c:v>33.67%</c:v>
                  </c:pt>
                  <c:pt idx="859">
                    <c:v>95.04%</c:v>
                  </c:pt>
                  <c:pt idx="860">
                    <c:v>102.10%</c:v>
                  </c:pt>
                  <c:pt idx="863">
                    <c:v>71.40%</c:v>
                  </c:pt>
                  <c:pt idx="867">
                    <c:v>93.88%</c:v>
                  </c:pt>
                  <c:pt idx="870">
                    <c:v>95.83%</c:v>
                  </c:pt>
                  <c:pt idx="871">
                    <c:v>68.90%</c:v>
                  </c:pt>
                  <c:pt idx="877">
                    <c:v>66.19%</c:v>
                  </c:pt>
                  <c:pt idx="883">
                    <c:v>83.75%</c:v>
                  </c:pt>
                  <c:pt idx="884">
                    <c:v>101.87%</c:v>
                  </c:pt>
                  <c:pt idx="893">
                    <c:v>83.61%</c:v>
                  </c:pt>
                  <c:pt idx="900">
                    <c:v>69.79%</c:v>
                  </c:pt>
                  <c:pt idx="902">
                    <c:v>77.25%</c:v>
                  </c:pt>
                  <c:pt idx="905">
                    <c:v>84.04%</c:v>
                  </c:pt>
                  <c:pt idx="914">
                    <c:v>97.15%</c:v>
                  </c:pt>
                  <c:pt idx="917">
                    <c:v>94.37%</c:v>
                  </c:pt>
                  <c:pt idx="920">
                    <c:v>25.39%</c:v>
                  </c:pt>
                  <c:pt idx="923">
                    <c:v>108.19%</c:v>
                  </c:pt>
                  <c:pt idx="927">
                    <c:v>93.81%</c:v>
                  </c:pt>
                  <c:pt idx="933">
                    <c:v>79.55%</c:v>
                  </c:pt>
                  <c:pt idx="937">
                    <c:v>87.18%</c:v>
                  </c:pt>
                  <c:pt idx="944">
                    <c:v>35.41%</c:v>
                  </c:pt>
                  <c:pt idx="949">
                    <c:v>105.00%</c:v>
                  </c:pt>
                  <c:pt idx="953">
                    <c:v>74.28%</c:v>
                  </c:pt>
                  <c:pt idx="955">
                    <c:v>68.89%</c:v>
                  </c:pt>
                  <c:pt idx="962">
                    <c:v>63.66%</c:v>
                  </c:pt>
                  <c:pt idx="968">
                    <c:v>85.20%</c:v>
                  </c:pt>
                  <c:pt idx="969">
                    <c:v>71.04%</c:v>
                  </c:pt>
                  <c:pt idx="970">
                    <c:v>112.76%</c:v>
                  </c:pt>
                  <c:pt idx="973">
                    <c:v>89.27%</c:v>
                  </c:pt>
                  <c:pt idx="975">
                    <c:v>106.60%</c:v>
                  </c:pt>
                  <c:pt idx="979">
                    <c:v>69.82%</c:v>
                  </c:pt>
                  <c:pt idx="984">
                    <c:v>78.34%</c:v>
                  </c:pt>
                  <c:pt idx="988">
                    <c:v>79.13%</c:v>
                  </c:pt>
                  <c:pt idx="990">
                    <c:v>94.01%</c:v>
                  </c:pt>
                  <c:pt idx="991">
                    <c:v>80.69%</c:v>
                  </c:pt>
                  <c:pt idx="999">
                    <c:v>172070.10</c:v>
                  </c:pt>
                </c:lvl>
                <c:lvl>
                  <c:pt idx="2">
                    <c:v>2288.14</c:v>
                  </c:pt>
                  <c:pt idx="3">
                    <c:v>2363.16</c:v>
                  </c:pt>
                  <c:pt idx="5">
                    <c:v>9107.40</c:v>
                  </c:pt>
                  <c:pt idx="7">
                    <c:v>1174.17</c:v>
                  </c:pt>
                  <c:pt idx="8">
                    <c:v>1745.03</c:v>
                  </c:pt>
                  <c:pt idx="11">
                    <c:v>1059.83</c:v>
                  </c:pt>
                  <c:pt idx="12">
                    <c:v>2360.9</c:v>
                  </c:pt>
                  <c:pt idx="14">
                    <c:v>742.7</c:v>
                  </c:pt>
                  <c:pt idx="17">
                    <c:v>2244.6</c:v>
                  </c:pt>
                  <c:pt idx="21">
                    <c:v>9327.23</c:v>
                  </c:pt>
                  <c:pt idx="22">
                    <c:v>31481.48</c:v>
                  </c:pt>
                  <c:pt idx="25">
                    <c:v>2164.61</c:v>
                  </c:pt>
                  <c:pt idx="27">
                    <c:v>2330.44</c:v>
                  </c:pt>
                  <c:pt idx="30">
                    <c:v>2171.13</c:v>
                  </c:pt>
                  <c:pt idx="34">
                    <c:v>1005.17</c:v>
                  </c:pt>
                  <c:pt idx="35">
                    <c:v>1562.04</c:v>
                  </c:pt>
                  <c:pt idx="38">
                    <c:v>2115.98</c:v>
                  </c:pt>
                  <c:pt idx="39">
                    <c:v>2279.16</c:v>
                  </c:pt>
                  <c:pt idx="43">
                    <c:v>13628.53</c:v>
                  </c:pt>
                  <c:pt idx="45">
                    <c:v>1944.89</c:v>
                  </c:pt>
                  <c:pt idx="48">
                    <c:v>2435.67</c:v>
                  </c:pt>
                  <c:pt idx="50">
                    <c:v>3200.62</c:v>
                  </c:pt>
                  <c:pt idx="56">
                    <c:v>1264.5</c:v>
                  </c:pt>
                  <c:pt idx="57">
                    <c:v>3331.77</c:v>
                  </c:pt>
                  <c:pt idx="59">
                    <c:v>12177.45</c:v>
                  </c:pt>
                  <c:pt idx="61">
                    <c:v>2846.55</c:v>
                  </c:pt>
                  <c:pt idx="63">
                    <c:v>2274.94</c:v>
                  </c:pt>
                  <c:pt idx="66">
                    <c:v>1379.58</c:v>
                  </c:pt>
                  <c:pt idx="67">
                    <c:v>2392.11</c:v>
                  </c:pt>
                  <c:pt idx="72">
                    <c:v>2266.40</c:v>
                  </c:pt>
                  <c:pt idx="75">
                    <c:v>2272.32</c:v>
                  </c:pt>
                  <c:pt idx="78">
                    <c:v>2105.65</c:v>
                  </c:pt>
                  <c:pt idx="81">
                    <c:v>15537.55</c:v>
                  </c:pt>
                  <c:pt idx="83">
                    <c:v>2308.77</c:v>
                  </c:pt>
                  <c:pt idx="85">
                    <c:v>2474.25</c:v>
                  </c:pt>
                  <c:pt idx="91">
                    <c:v>2264.76</c:v>
                  </c:pt>
                  <c:pt idx="94">
                    <c:v>7047.78</c:v>
                  </c:pt>
                  <c:pt idx="96">
                    <c:v>975.53</c:v>
                  </c:pt>
                  <c:pt idx="97">
                    <c:v>1003.12</c:v>
                  </c:pt>
                  <c:pt idx="99">
                    <c:v>2450.03</c:v>
                  </c:pt>
                  <c:pt idx="102">
                    <c:v>2335.94</c:v>
                  </c:pt>
                  <c:pt idx="103">
                    <c:v>6764.62</c:v>
                  </c:pt>
                  <c:pt idx="104">
                    <c:v>55155.93</c:v>
                  </c:pt>
                  <c:pt idx="107">
                    <c:v>2445.30</c:v>
                  </c:pt>
                  <c:pt idx="109">
                    <c:v>1053.83</c:v>
                  </c:pt>
                  <c:pt idx="110">
                    <c:v>1037.42</c:v>
                  </c:pt>
                  <c:pt idx="111">
                    <c:v>2444.37</c:v>
                  </c:pt>
                  <c:pt idx="112">
                    <c:v>1007.79</c:v>
                  </c:pt>
                  <c:pt idx="113">
                    <c:v>940.95</c:v>
                  </c:pt>
                  <c:pt idx="114">
                    <c:v>2074.19</c:v>
                  </c:pt>
                  <c:pt idx="115">
                    <c:v>1005.13</c:v>
                  </c:pt>
                  <c:pt idx="116">
                    <c:v>12008.98</c:v>
                  </c:pt>
                  <c:pt idx="118">
                    <c:v>2439.15</c:v>
                  </c:pt>
                  <c:pt idx="119">
                    <c:v>2044.44</c:v>
                  </c:pt>
                  <c:pt idx="120">
                    <c:v>2422.82</c:v>
                  </c:pt>
                  <c:pt idx="126">
                    <c:v>2366.62</c:v>
                  </c:pt>
                  <c:pt idx="128">
                    <c:v>3593.99</c:v>
                  </c:pt>
                  <c:pt idx="129">
                    <c:v>3435.07</c:v>
                  </c:pt>
                  <c:pt idx="132">
                    <c:v>16302.09</c:v>
                  </c:pt>
                  <c:pt idx="134">
                    <c:v>2184.40</c:v>
                  </c:pt>
                  <c:pt idx="135">
                    <c:v>2483.21</c:v>
                  </c:pt>
                  <c:pt idx="137">
                    <c:v>924.36</c:v>
                  </c:pt>
                  <c:pt idx="139">
                    <c:v>2382.74</c:v>
                  </c:pt>
                  <c:pt idx="140">
                    <c:v>1006.06</c:v>
                  </c:pt>
                  <c:pt idx="142">
                    <c:v>2350.32</c:v>
                  </c:pt>
                  <c:pt idx="145">
                    <c:v>2400.44</c:v>
                  </c:pt>
                  <c:pt idx="147">
                    <c:v>988.47</c:v>
                  </c:pt>
                  <c:pt idx="148">
                    <c:v>14720.00</c:v>
                  </c:pt>
                  <c:pt idx="150">
                    <c:v>2287.40</c:v>
                  </c:pt>
                  <c:pt idx="151">
                    <c:v>1024.13</c:v>
                  </c:pt>
                  <c:pt idx="152">
                    <c:v>1465.77</c:v>
                  </c:pt>
                  <c:pt idx="155">
                    <c:v>2378.23</c:v>
                  </c:pt>
                  <c:pt idx="157">
                    <c:v>2362.27</c:v>
                  </c:pt>
                  <c:pt idx="159">
                    <c:v>2405.86</c:v>
                  </c:pt>
                  <c:pt idx="161">
                    <c:v>2380.35</c:v>
                  </c:pt>
                  <c:pt idx="163">
                    <c:v>2431.99</c:v>
                  </c:pt>
                  <c:pt idx="164">
                    <c:v>2323.75</c:v>
                  </c:pt>
                  <c:pt idx="165">
                    <c:v>1343.70</c:v>
                  </c:pt>
                  <c:pt idx="166">
                    <c:v>990.38</c:v>
                  </c:pt>
                  <c:pt idx="168">
                    <c:v>21393.83</c:v>
                  </c:pt>
                  <c:pt idx="169">
                    <c:v>64424.90</c:v>
                  </c:pt>
                  <c:pt idx="170">
                    <c:v>178660.93</c:v>
                  </c:pt>
                  <c:pt idx="173">
                    <c:v>2323.26</c:v>
                  </c:pt>
                  <c:pt idx="176">
                    <c:v>2937.46</c:v>
                  </c:pt>
                  <c:pt idx="180">
                    <c:v>2162.65</c:v>
                  </c:pt>
                  <c:pt idx="182">
                    <c:v>2307.96</c:v>
                  </c:pt>
                  <c:pt idx="187">
                    <c:v>3321.56</c:v>
                  </c:pt>
                  <c:pt idx="192">
                    <c:v>13052.89</c:v>
                  </c:pt>
                  <c:pt idx="194">
                    <c:v>2302.20</c:v>
                  </c:pt>
                  <c:pt idx="197">
                    <c:v>2322.26</c:v>
                  </c:pt>
                  <c:pt idx="200">
                    <c:v>2402.26</c:v>
                  </c:pt>
                  <c:pt idx="202">
                    <c:v>2302.09</c:v>
                  </c:pt>
                  <c:pt idx="205">
                    <c:v>2339.81</c:v>
                  </c:pt>
                  <c:pt idx="207">
                    <c:v>880.09</c:v>
                  </c:pt>
                  <c:pt idx="209">
                    <c:v>804.42</c:v>
                  </c:pt>
                  <c:pt idx="210">
                    <c:v>13353.13</c:v>
                  </c:pt>
                  <c:pt idx="212">
                    <c:v>2263.76</c:v>
                  </c:pt>
                  <c:pt idx="216">
                    <c:v>2738.49</c:v>
                  </c:pt>
                  <c:pt idx="218">
                    <c:v>2447.18</c:v>
                  </c:pt>
                  <c:pt idx="221">
                    <c:v>7449.43</c:v>
                  </c:pt>
                  <c:pt idx="223">
                    <c:v>2332.64</c:v>
                  </c:pt>
                  <c:pt idx="224">
                    <c:v>2209.37</c:v>
                  </c:pt>
                  <c:pt idx="225">
                    <c:v>2345.68</c:v>
                  </c:pt>
                  <c:pt idx="227">
                    <c:v>2350.79</c:v>
                  </c:pt>
                  <c:pt idx="230">
                    <c:v>9238.48</c:v>
                  </c:pt>
                  <c:pt idx="232">
                    <c:v>2131.49</c:v>
                  </c:pt>
                  <c:pt idx="234">
                    <c:v>797.27</c:v>
                  </c:pt>
                  <c:pt idx="236">
                    <c:v>2626.22</c:v>
                  </c:pt>
                  <c:pt idx="238">
                    <c:v>5597.74</c:v>
                  </c:pt>
                  <c:pt idx="248">
                    <c:v>11152.72</c:v>
                  </c:pt>
                  <c:pt idx="249">
                    <c:v>54246.65</c:v>
                  </c:pt>
                  <c:pt idx="252">
                    <c:v>2293.14</c:v>
                  </c:pt>
                  <c:pt idx="257">
                    <c:v>2290.58</c:v>
                  </c:pt>
                  <c:pt idx="259">
                    <c:v>4548.15</c:v>
                  </c:pt>
                  <c:pt idx="264">
                    <c:v>2265.80</c:v>
                  </c:pt>
                  <c:pt idx="266">
                    <c:v>11397.67</c:v>
                  </c:pt>
                  <c:pt idx="268">
                    <c:v>2109.97</c:v>
                  </c:pt>
                  <c:pt idx="270">
                    <c:v>2809.36</c:v>
                  </c:pt>
                  <c:pt idx="272">
                    <c:v>995.97</c:v>
                  </c:pt>
                  <c:pt idx="273">
                    <c:v>2344.17</c:v>
                  </c:pt>
                  <c:pt idx="279">
                    <c:v>2202.45</c:v>
                  </c:pt>
                  <c:pt idx="282">
                    <c:v>2410.19</c:v>
                  </c:pt>
                  <c:pt idx="286">
                    <c:v>2372.16</c:v>
                  </c:pt>
                  <c:pt idx="291">
                    <c:v>15244.27</c:v>
                  </c:pt>
                  <c:pt idx="292">
                    <c:v>26641.94</c:v>
                  </c:pt>
                  <c:pt idx="295">
                    <c:v>6005.72</c:v>
                  </c:pt>
                  <c:pt idx="305">
                    <c:v>813.38</c:v>
                  </c:pt>
                  <c:pt idx="308">
                    <c:v>1908.91</c:v>
                  </c:pt>
                  <c:pt idx="310">
                    <c:v>1333.33</c:v>
                  </c:pt>
                  <c:pt idx="311">
                    <c:v>897.96</c:v>
                  </c:pt>
                  <c:pt idx="313">
                    <c:v>3903.51</c:v>
                  </c:pt>
                  <c:pt idx="320">
                    <c:v>14862.81</c:v>
                  </c:pt>
                  <c:pt idx="322">
                    <c:v>2180.6</c:v>
                  </c:pt>
                  <c:pt idx="326">
                    <c:v>2018.18</c:v>
                  </c:pt>
                  <c:pt idx="327">
                    <c:v>4198.78</c:v>
                  </c:pt>
                  <c:pt idx="329">
                    <c:v>2045.15</c:v>
                  </c:pt>
                  <c:pt idx="332">
                    <c:v>2045.15</c:v>
                  </c:pt>
                  <c:pt idx="334">
                    <c:v>858.74</c:v>
                  </c:pt>
                  <c:pt idx="337">
                    <c:v>1024.96</c:v>
                  </c:pt>
                  <c:pt idx="340">
                    <c:v>1415.18</c:v>
                  </c:pt>
                  <c:pt idx="345">
                    <c:v>1013.06</c:v>
                  </c:pt>
                  <c:pt idx="347">
                    <c:v>2299.36</c:v>
                  </c:pt>
                  <c:pt idx="349">
                    <c:v>2510.99</c:v>
                  </c:pt>
                  <c:pt idx="351">
                    <c:v>2468.03</c:v>
                  </c:pt>
                  <c:pt idx="352">
                    <c:v>11590.32</c:v>
                  </c:pt>
                  <c:pt idx="354">
                    <c:v>1954.76</c:v>
                  </c:pt>
                  <c:pt idx="355">
                    <c:v>1009.34</c:v>
                  </c:pt>
                  <c:pt idx="356">
                    <c:v>1369.86</c:v>
                  </c:pt>
                  <c:pt idx="359">
                    <c:v>900.60</c:v>
                  </c:pt>
                  <c:pt idx="361">
                    <c:v>5234.56</c:v>
                  </c:pt>
                  <c:pt idx="363">
                    <c:v>3062.30</c:v>
                  </c:pt>
                  <c:pt idx="366">
                    <c:v>900.57</c:v>
                  </c:pt>
                  <c:pt idx="367">
                    <c:v>2138.64</c:v>
                  </c:pt>
                  <c:pt idx="371">
                    <c:v>6101.51</c:v>
                  </c:pt>
                  <c:pt idx="373">
                    <c:v>2643.80</c:v>
                  </c:pt>
                  <c:pt idx="379">
                    <c:v>793.65</c:v>
                  </c:pt>
                  <c:pt idx="380">
                    <c:v>3889.97</c:v>
                  </c:pt>
                  <c:pt idx="385">
                    <c:v>7327.42</c:v>
                  </c:pt>
                  <c:pt idx="386">
                    <c:v>51360.55</c:v>
                  </c:pt>
                  <c:pt idx="389">
                    <c:v>1711.76</c:v>
                  </c:pt>
                  <c:pt idx="396">
                    <c:v>835.09</c:v>
                  </c:pt>
                  <c:pt idx="398">
                    <c:v>844.30</c:v>
                  </c:pt>
                  <c:pt idx="401">
                    <c:v>1497.21</c:v>
                  </c:pt>
                  <c:pt idx="410">
                    <c:v>1081.23</c:v>
                  </c:pt>
                  <c:pt idx="413">
                    <c:v>865.04</c:v>
                  </c:pt>
                  <c:pt idx="416">
                    <c:v>475.80</c:v>
                  </c:pt>
                  <c:pt idx="417">
                    <c:v>7310.43</c:v>
                  </c:pt>
                  <c:pt idx="419">
                    <c:v>2611.65</c:v>
                  </c:pt>
                  <c:pt idx="423">
                    <c:v>1866.97</c:v>
                  </c:pt>
                  <c:pt idx="429">
                    <c:v>854.48</c:v>
                  </c:pt>
                  <c:pt idx="431">
                    <c:v>5333.10</c:v>
                  </c:pt>
                  <c:pt idx="433">
                    <c:v>2958.59</c:v>
                  </c:pt>
                  <c:pt idx="440">
                    <c:v>766.1</c:v>
                  </c:pt>
                  <c:pt idx="443">
                    <c:v>3724.69</c:v>
                  </c:pt>
                  <c:pt idx="445">
                    <c:v>931.12</c:v>
                  </c:pt>
                  <c:pt idx="449">
                    <c:v>1824.5</c:v>
                  </c:pt>
                  <c:pt idx="451">
                    <c:v>2400.54</c:v>
                  </c:pt>
                  <c:pt idx="458">
                    <c:v>1623.13</c:v>
                  </c:pt>
                  <c:pt idx="460">
                    <c:v>6779.29</c:v>
                  </c:pt>
                  <c:pt idx="461">
                    <c:v>23147.51</c:v>
                  </c:pt>
                  <c:pt idx="464">
                    <c:v>2079.45</c:v>
                  </c:pt>
                  <c:pt idx="465">
                    <c:v>2026.59</c:v>
                  </c:pt>
                  <c:pt idx="466">
                    <c:v>2224.07</c:v>
                  </c:pt>
                  <c:pt idx="469">
                    <c:v>1052.05</c:v>
                  </c:pt>
                  <c:pt idx="471">
                    <c:v>2400.41</c:v>
                  </c:pt>
                  <c:pt idx="475">
                    <c:v>1868.70</c:v>
                  </c:pt>
                  <c:pt idx="480">
                    <c:v>1361.20</c:v>
                  </c:pt>
                  <c:pt idx="482">
                    <c:v>13012.47</c:v>
                  </c:pt>
                  <c:pt idx="484">
                    <c:v>2407.87</c:v>
                  </c:pt>
                  <c:pt idx="486">
                    <c:v>1227.22</c:v>
                  </c:pt>
                  <c:pt idx="487">
                    <c:v>1164.2</c:v>
                  </c:pt>
                  <c:pt idx="490">
                    <c:v>4799.29</c:v>
                  </c:pt>
                  <c:pt idx="491">
                    <c:v>17811.76</c:v>
                  </c:pt>
                  <c:pt idx="492">
                    <c:v>173208.41</c:v>
                  </c:pt>
                  <c:pt idx="493">
                    <c:v>351869.33</c:v>
                  </c:pt>
                  <c:pt idx="494">
                    <c:v>475.79</c:v>
                  </c:pt>
                  <c:pt idx="495">
                    <c:v>352345.12</c:v>
                  </c:pt>
                  <c:pt idx="499">
                    <c:v>70469.0248</c:v>
                  </c:pt>
                  <c:pt idx="500">
                    <c:v>422814.15</c:v>
                  </c:pt>
                  <c:pt idx="506">
                    <c:v>2722.39</c:v>
                  </c:pt>
                  <c:pt idx="507">
                    <c:v>3026.83</c:v>
                  </c:pt>
                  <c:pt idx="509">
                    <c:v>10495.71</c:v>
                  </c:pt>
                  <c:pt idx="511">
                    <c:v>1347.23</c:v>
                  </c:pt>
                  <c:pt idx="512">
                    <c:v>2131.80</c:v>
                  </c:pt>
                  <c:pt idx="515">
                    <c:v>1444.25</c:v>
                  </c:pt>
                  <c:pt idx="516">
                    <c:v>2448.13</c:v>
                  </c:pt>
                  <c:pt idx="518">
                    <c:v>773.85</c:v>
                  </c:pt>
                  <c:pt idx="521">
                    <c:v>1747.55</c:v>
                  </c:pt>
                  <c:pt idx="525">
                    <c:v>9892.81</c:v>
                  </c:pt>
                  <c:pt idx="526">
                    <c:v>32055.33</c:v>
                  </c:pt>
                  <c:pt idx="529">
                    <c:v>2440.66</c:v>
                  </c:pt>
                  <c:pt idx="531">
                    <c:v>1934.42</c:v>
                  </c:pt>
                  <c:pt idx="534">
                    <c:v>1883.19</c:v>
                  </c:pt>
                  <c:pt idx="538">
                    <c:v>511.98</c:v>
                  </c:pt>
                  <c:pt idx="539">
                    <c:v>1712.11</c:v>
                  </c:pt>
                  <c:pt idx="542">
                    <c:v>1802.91</c:v>
                  </c:pt>
                  <c:pt idx="543">
                    <c:v>1045.65</c:v>
                  </c:pt>
                  <c:pt idx="547">
                    <c:v>11330.92</c:v>
                  </c:pt>
                  <c:pt idx="549">
                    <c:v>2247.38</c:v>
                  </c:pt>
                  <c:pt idx="552">
                    <c:v>2614.91</c:v>
                  </c:pt>
                  <c:pt idx="554">
                    <c:v>5887.78</c:v>
                  </c:pt>
                  <c:pt idx="561">
                    <c:v>3995.77</c:v>
                  </c:pt>
                  <c:pt idx="563">
                    <c:v>14745.84</c:v>
                  </c:pt>
                  <c:pt idx="565">
                    <c:v>3946.09</c:v>
                  </c:pt>
                  <c:pt idx="567">
                    <c:v>2462.17</c:v>
                  </c:pt>
                  <c:pt idx="570">
                    <c:v>101.42</c:v>
                  </c:pt>
                  <c:pt idx="571">
                    <c:v>3091.32</c:v>
                  </c:pt>
                  <c:pt idx="576">
                    <c:v>3108.49</c:v>
                  </c:pt>
                  <c:pt idx="579">
                    <c:v>3021.82</c:v>
                  </c:pt>
                  <c:pt idx="582">
                    <c:v>2173.98</c:v>
                  </c:pt>
                  <c:pt idx="585">
                    <c:v>17905.290</c:v>
                  </c:pt>
                  <c:pt idx="587">
                    <c:v>2834.31</c:v>
                  </c:pt>
                  <c:pt idx="589">
                    <c:v>3620.08</c:v>
                  </c:pt>
                  <c:pt idx="595">
                    <c:v>1498.54</c:v>
                  </c:pt>
                  <c:pt idx="598">
                    <c:v>7952.93</c:v>
                  </c:pt>
                  <c:pt idx="600">
                    <c:v>1429.38</c:v>
                  </c:pt>
                  <c:pt idx="601">
                    <c:v>1208.51</c:v>
                  </c:pt>
                  <c:pt idx="603">
                    <c:v>2824.88</c:v>
                  </c:pt>
                  <c:pt idx="606">
                    <c:v>2288.35</c:v>
                  </c:pt>
                  <c:pt idx="607">
                    <c:v>7751.120</c:v>
                  </c:pt>
                  <c:pt idx="608">
                    <c:v>59686.100</c:v>
                  </c:pt>
                  <c:pt idx="611">
                    <c:v>3163.08</c:v>
                  </c:pt>
                  <c:pt idx="613">
                    <c:v>1263.96</c:v>
                  </c:pt>
                  <c:pt idx="614">
                    <c:v>1092.72</c:v>
                  </c:pt>
                  <c:pt idx="615">
                    <c:v>2943.18</c:v>
                  </c:pt>
                  <c:pt idx="616">
                    <c:v>1265.07</c:v>
                  </c:pt>
                  <c:pt idx="617">
                    <c:v>660.13</c:v>
                  </c:pt>
                  <c:pt idx="618">
                    <c:v>2559.72</c:v>
                  </c:pt>
                  <c:pt idx="619">
                    <c:v>1299.49</c:v>
                  </c:pt>
                  <c:pt idx="620">
                    <c:v>14247.35</c:v>
                  </c:pt>
                  <c:pt idx="622">
                    <c:v>3073.00</c:v>
                  </c:pt>
                  <c:pt idx="623">
                    <c:v>1433.73</c:v>
                  </c:pt>
                  <c:pt idx="624">
                    <c:v>3116.47</c:v>
                  </c:pt>
                  <c:pt idx="630">
                    <c:v>2790.07</c:v>
                  </c:pt>
                  <c:pt idx="632">
                    <c:v>4936.14</c:v>
                  </c:pt>
                  <c:pt idx="633">
                    <c:v>4877.87</c:v>
                  </c:pt>
                  <c:pt idx="636">
                    <c:v>20227.280</c:v>
                  </c:pt>
                  <c:pt idx="638">
                    <c:v>3434.12</c:v>
                  </c:pt>
                  <c:pt idx="639">
                    <c:v>2774.71</c:v>
                  </c:pt>
                  <c:pt idx="641">
                    <c:v>235.71</c:v>
                  </c:pt>
                  <c:pt idx="643">
                    <c:v>3585.77</c:v>
                  </c:pt>
                  <c:pt idx="644">
                    <c:v>1279.30</c:v>
                  </c:pt>
                  <c:pt idx="646">
                    <c:v>2098.89</c:v>
                  </c:pt>
                  <c:pt idx="649">
                    <c:v>2982.68</c:v>
                  </c:pt>
                  <c:pt idx="651">
                    <c:v>819.80</c:v>
                  </c:pt>
                  <c:pt idx="652">
                    <c:v>17210.98</c:v>
                  </c:pt>
                  <c:pt idx="654">
                    <c:v>2910.70</c:v>
                  </c:pt>
                  <c:pt idx="655">
                    <c:v>1298.44</c:v>
                  </c:pt>
                  <c:pt idx="656">
                    <c:v>1766.84</c:v>
                  </c:pt>
                  <c:pt idx="657">
                    <c:v>807.78</c:v>
                  </c:pt>
                  <c:pt idx="659">
                    <c:v>3487.13</c:v>
                  </c:pt>
                  <c:pt idx="661">
                    <c:v>3508.9</c:v>
                  </c:pt>
                  <c:pt idx="663">
                    <c:v>3308.18</c:v>
                  </c:pt>
                  <c:pt idx="665">
                    <c:v>3710.57</c:v>
                  </c:pt>
                  <c:pt idx="667">
                    <c:v>3660.04</c:v>
                  </c:pt>
                  <c:pt idx="668">
                    <c:v>3312.40</c:v>
                  </c:pt>
                  <c:pt idx="669">
                    <c:v>2011.06</c:v>
                  </c:pt>
                  <c:pt idx="670">
                    <c:v>1109.81</c:v>
                  </c:pt>
                  <c:pt idx="672">
                    <c:v>30891.850</c:v>
                  </c:pt>
                  <c:pt idx="673">
                    <c:v>82577.460</c:v>
                  </c:pt>
                  <c:pt idx="674">
                    <c:v>202942.640</c:v>
                  </c:pt>
                  <c:pt idx="677">
                    <c:v>2026.89</c:v>
                  </c:pt>
                  <c:pt idx="680">
                    <c:v>4229.69</c:v>
                  </c:pt>
                  <c:pt idx="684">
                    <c:v>2422.28</c:v>
                  </c:pt>
                  <c:pt idx="686">
                    <c:v>1025.29</c:v>
                  </c:pt>
                  <c:pt idx="691">
                    <c:v>2184.30</c:v>
                  </c:pt>
                  <c:pt idx="696">
                    <c:v>11888.45</c:v>
                  </c:pt>
                  <c:pt idx="698">
                    <c:v>2547.22</c:v>
                  </c:pt>
                  <c:pt idx="701">
                    <c:v>2728.21</c:v>
                  </c:pt>
                  <c:pt idx="704">
                    <c:v>2891.35</c:v>
                  </c:pt>
                  <c:pt idx="706">
                    <c:v>2649.38</c:v>
                  </c:pt>
                  <c:pt idx="709">
                    <c:v>3289.27</c:v>
                  </c:pt>
                  <c:pt idx="711">
                    <c:v>800.05</c:v>
                  </c:pt>
                  <c:pt idx="713">
                    <c:v>928.01</c:v>
                  </c:pt>
                  <c:pt idx="714">
                    <c:v>15833.49</c:v>
                  </c:pt>
                  <c:pt idx="716">
                    <c:v>2301.15</c:v>
                  </c:pt>
                  <c:pt idx="720">
                    <c:v>2792.40</c:v>
                  </c:pt>
                  <c:pt idx="722">
                    <c:v>3116.20</c:v>
                  </c:pt>
                  <c:pt idx="725">
                    <c:v>8209.75</c:v>
                  </c:pt>
                  <c:pt idx="727">
                    <c:v>2523.27</c:v>
                  </c:pt>
                  <c:pt idx="728">
                    <c:v>2951.52</c:v>
                  </c:pt>
                  <c:pt idx="729">
                    <c:v>2434.08</c:v>
                  </c:pt>
                  <c:pt idx="731">
                    <c:v>1436.46</c:v>
                  </c:pt>
                  <c:pt idx="734">
                    <c:v>9345.33</c:v>
                  </c:pt>
                  <c:pt idx="736">
                    <c:v>3066.54</c:v>
                  </c:pt>
                  <c:pt idx="738">
                    <c:v>970.39</c:v>
                  </c:pt>
                  <c:pt idx="740">
                    <c:v>3040.77</c:v>
                  </c:pt>
                  <c:pt idx="742">
                    <c:v>7402.02</c:v>
                  </c:pt>
                  <c:pt idx="752">
                    <c:v>14479.720</c:v>
                  </c:pt>
                  <c:pt idx="753">
                    <c:v>59756.740</c:v>
                  </c:pt>
                  <c:pt idx="756">
                    <c:v>2510.96</c:v>
                  </c:pt>
                  <c:pt idx="761">
                    <c:v>3257.43</c:v>
                  </c:pt>
                  <c:pt idx="763">
                    <c:v>6569.49</c:v>
                  </c:pt>
                  <c:pt idx="768">
                    <c:v>2722.99</c:v>
                  </c:pt>
                  <c:pt idx="770">
                    <c:v>15060.87</c:v>
                  </c:pt>
                  <c:pt idx="772">
                    <c:v>1707.04</c:v>
                  </c:pt>
                  <c:pt idx="774">
                    <c:v>3858.71</c:v>
                  </c:pt>
                  <c:pt idx="776">
                    <c:v>1329.27</c:v>
                  </c:pt>
                  <c:pt idx="777">
                    <c:v>3092.32</c:v>
                  </c:pt>
                  <c:pt idx="783">
                    <c:v>1459.82</c:v>
                  </c:pt>
                  <c:pt idx="786">
                    <c:v>3465.24</c:v>
                  </c:pt>
                  <c:pt idx="790">
                    <c:v>926.06</c:v>
                  </c:pt>
                  <c:pt idx="795">
                    <c:v>15838.460</c:v>
                  </c:pt>
                  <c:pt idx="796">
                    <c:v>30899.330</c:v>
                  </c:pt>
                  <c:pt idx="799">
                    <c:v>6048.33</c:v>
                  </c:pt>
                  <c:pt idx="809">
                    <c:v>376.20</c:v>
                  </c:pt>
                  <c:pt idx="812">
                    <c:v>416.61</c:v>
                  </c:pt>
                  <c:pt idx="814">
                    <c:v>114.28</c:v>
                  </c:pt>
                  <c:pt idx="815">
                    <c:v>556.78</c:v>
                  </c:pt>
                  <c:pt idx="817">
                    <c:v>2198.54</c:v>
                  </c:pt>
                  <c:pt idx="824">
                    <c:v>9710.74</c:v>
                  </c:pt>
                  <c:pt idx="826">
                    <c:v>2502.95</c:v>
                  </c:pt>
                  <c:pt idx="830">
                    <c:v>2077.96</c:v>
                  </c:pt>
                  <c:pt idx="831">
                    <c:v>4580.910</c:v>
                  </c:pt>
                  <c:pt idx="833">
                    <c:v>2371.14</c:v>
                  </c:pt>
                  <c:pt idx="836">
                    <c:v>2371.14</c:v>
                  </c:pt>
                  <c:pt idx="838">
                    <c:v>657.58</c:v>
                  </c:pt>
                  <c:pt idx="841">
                    <c:v>1496.24</c:v>
                  </c:pt>
                  <c:pt idx="844">
                    <c:v>2119.58</c:v>
                  </c:pt>
                  <c:pt idx="849">
                    <c:v>1353.75</c:v>
                  </c:pt>
                  <c:pt idx="851">
                    <c:v>2240.05</c:v>
                  </c:pt>
                  <c:pt idx="853">
                    <c:v>2476.19</c:v>
                  </c:pt>
                  <c:pt idx="855">
                    <c:v>3491.12</c:v>
                  </c:pt>
                  <c:pt idx="856">
                    <c:v>13834.510</c:v>
                  </c:pt>
                  <c:pt idx="858">
                    <c:v>786.21</c:v>
                  </c:pt>
                  <c:pt idx="859">
                    <c:v>1409.09</c:v>
                  </c:pt>
                  <c:pt idx="860">
                    <c:v>1837.71</c:v>
                  </c:pt>
                  <c:pt idx="863">
                    <c:v>844.56</c:v>
                  </c:pt>
                  <c:pt idx="865">
                    <c:v>4877.57</c:v>
                  </c:pt>
                  <c:pt idx="867">
                    <c:v>4265.93</c:v>
                  </c:pt>
                  <c:pt idx="870">
                    <c:v>1272.27</c:v>
                  </c:pt>
                  <c:pt idx="871">
                    <c:v>2002.72</c:v>
                  </c:pt>
                  <c:pt idx="875">
                    <c:v>7540.92</c:v>
                  </c:pt>
                  <c:pt idx="877">
                    <c:v>2602.97</c:v>
                  </c:pt>
                  <c:pt idx="883">
                    <c:v>990.90</c:v>
                  </c:pt>
                  <c:pt idx="884">
                    <c:v>5894.98</c:v>
                  </c:pt>
                  <c:pt idx="889">
                    <c:v>9488.850</c:v>
                  </c:pt>
                  <c:pt idx="890">
                    <c:v>52404.640</c:v>
                  </c:pt>
                  <c:pt idx="893">
                    <c:v>2020.84</c:v>
                  </c:pt>
                  <c:pt idx="900">
                    <c:v>735.53</c:v>
                  </c:pt>
                  <c:pt idx="902">
                    <c:v>854.19</c:v>
                  </c:pt>
                  <c:pt idx="905">
                    <c:v>1665.82</c:v>
                  </c:pt>
                  <c:pt idx="914">
                    <c:v>1534.12</c:v>
                  </c:pt>
                  <c:pt idx="917">
                    <c:v>1071.65</c:v>
                  </c:pt>
                  <c:pt idx="920">
                    <c:v>158.68</c:v>
                  </c:pt>
                  <c:pt idx="921">
                    <c:v>8040.83</c:v>
                  </c:pt>
                  <c:pt idx="923">
                    <c:v>3372.50</c:v>
                  </c:pt>
                  <c:pt idx="927">
                    <c:v>2093.25</c:v>
                  </c:pt>
                  <c:pt idx="933">
                    <c:v>813.40</c:v>
                  </c:pt>
                  <c:pt idx="935">
                    <c:v>6279.15</c:v>
                  </c:pt>
                  <c:pt idx="937">
                    <c:v>3083.19</c:v>
                  </c:pt>
                  <c:pt idx="944">
                    <c:v>325.16</c:v>
                  </c:pt>
                  <c:pt idx="947">
                    <c:v>3408.35</c:v>
                  </c:pt>
                  <c:pt idx="949">
                    <c:v>1168.58</c:v>
                  </c:pt>
                  <c:pt idx="953">
                    <c:v>1776.89</c:v>
                  </c:pt>
                  <c:pt idx="955">
                    <c:v>1653.67</c:v>
                  </c:pt>
                  <c:pt idx="962">
                    <c:v>1237.35</c:v>
                  </c:pt>
                  <c:pt idx="964">
                    <c:v>5836.49</c:v>
                  </c:pt>
                  <c:pt idx="965">
                    <c:v>23564.82</c:v>
                  </c:pt>
                  <c:pt idx="968">
                    <c:v>2322.10</c:v>
                  </c:pt>
                  <c:pt idx="969">
                    <c:v>1718.95</c:v>
                  </c:pt>
                  <c:pt idx="970">
                    <c:v>2993.34</c:v>
                  </c:pt>
                  <c:pt idx="973">
                    <c:v>1231.16</c:v>
                  </c:pt>
                  <c:pt idx="975">
                    <c:v>3053.96</c:v>
                  </c:pt>
                  <c:pt idx="979">
                    <c:v>1557.23</c:v>
                  </c:pt>
                  <c:pt idx="984">
                    <c:v>1400.41</c:v>
                  </c:pt>
                  <c:pt idx="986">
                    <c:v>14277.15</c:v>
                  </c:pt>
                  <c:pt idx="988">
                    <c:v>2498.36</c:v>
                  </c:pt>
                  <c:pt idx="990">
                    <c:v>1512.64</c:v>
                  </c:pt>
                  <c:pt idx="991">
                    <c:v>1232.17</c:v>
                  </c:pt>
                  <c:pt idx="994">
                    <c:v>5243.17</c:v>
                  </c:pt>
                  <c:pt idx="995">
                    <c:v>19520.32</c:v>
                  </c:pt>
                  <c:pt idx="996">
                    <c:v>186145.85</c:v>
                  </c:pt>
                  <c:pt idx="997">
                    <c:v>389088.49</c:v>
                  </c:pt>
                  <c:pt idx="999">
                    <c:v>5105.21</c:v>
                  </c:pt>
                  <c:pt idx="1001">
                    <c:v> 383,983.28 </c:v>
                  </c:pt>
                  <c:pt idx="1004">
                    <c:v>-21795.57</c:v>
                  </c:pt>
                </c:lvl>
                <c:lvl>
                  <c:pt idx="2">
                    <c:v>1939.10</c:v>
                  </c:pt>
                  <c:pt idx="3">
                    <c:v>1974.31</c:v>
                  </c:pt>
                  <c:pt idx="5">
                    <c:v>7526.20</c:v>
                  </c:pt>
                  <c:pt idx="7">
                    <c:v>1120.5</c:v>
                  </c:pt>
                  <c:pt idx="8">
                    <c:v>1722.03</c:v>
                  </c:pt>
                  <c:pt idx="11">
                    <c:v>861.65</c:v>
                  </c:pt>
                  <c:pt idx="12">
                    <c:v>1978.77</c:v>
                  </c:pt>
                  <c:pt idx="14">
                    <c:v>807.67</c:v>
                  </c:pt>
                  <c:pt idx="17">
                    <c:v>1875.75</c:v>
                  </c:pt>
                  <c:pt idx="21">
                    <c:v>8366.37</c:v>
                  </c:pt>
                  <c:pt idx="22">
                    <c:v>27196.65</c:v>
                  </c:pt>
                  <c:pt idx="25">
                    <c:v>1939.79</c:v>
                  </c:pt>
                  <c:pt idx="27">
                    <c:v>1980.05</c:v>
                  </c:pt>
                  <c:pt idx="30">
                    <c:v>1890.89</c:v>
                  </c:pt>
                  <c:pt idx="34">
                    <c:v>819.34</c:v>
                  </c:pt>
                  <c:pt idx="35">
                    <c:v>1450.36</c:v>
                  </c:pt>
                  <c:pt idx="38">
                    <c:v>1939.47</c:v>
                  </c:pt>
                  <c:pt idx="39">
                    <c:v>1967.98</c:v>
                  </c:pt>
                  <c:pt idx="43">
                    <c:v>11987.88</c:v>
                  </c:pt>
                  <c:pt idx="45">
                    <c:v>1722.68</c:v>
                  </c:pt>
                  <c:pt idx="48">
                    <c:v>1981.42</c:v>
                  </c:pt>
                  <c:pt idx="50">
                    <c:v>2628.68</c:v>
                  </c:pt>
                  <c:pt idx="56">
                    <c:v>1067.93</c:v>
                  </c:pt>
                  <c:pt idx="57">
                    <c:v>2671.98</c:v>
                  </c:pt>
                  <c:pt idx="59">
                    <c:v>10072.69</c:v>
                  </c:pt>
                  <c:pt idx="61">
                    <c:v>2391.65</c:v>
                  </c:pt>
                  <c:pt idx="63">
                    <c:v>1895.22</c:v>
                  </c:pt>
                  <c:pt idx="66">
                    <c:v>1984.45</c:v>
                  </c:pt>
                  <c:pt idx="67">
                    <c:v>1979.52</c:v>
                  </c:pt>
                  <c:pt idx="72">
                    <c:v>1971.77</c:v>
                  </c:pt>
                  <c:pt idx="75">
                    <c:v>1938.94</c:v>
                  </c:pt>
                  <c:pt idx="78">
                    <c:v>1894.14</c:v>
                  </c:pt>
                  <c:pt idx="81">
                    <c:v>14055.69</c:v>
                  </c:pt>
                  <c:pt idx="83">
                    <c:v>1939.63</c:v>
                  </c:pt>
                  <c:pt idx="85">
                    <c:v>1979.40</c:v>
                  </c:pt>
                  <c:pt idx="91">
                    <c:v>1890.20</c:v>
                  </c:pt>
                  <c:pt idx="94">
                    <c:v>5809.23</c:v>
                  </c:pt>
                  <c:pt idx="96">
                    <c:v>826.73</c:v>
                  </c:pt>
                  <c:pt idx="97">
                    <c:v>834.81</c:v>
                  </c:pt>
                  <c:pt idx="99">
                    <c:v>1980.06</c:v>
                  </c:pt>
                  <c:pt idx="102">
                    <c:v>1941.54</c:v>
                  </c:pt>
                  <c:pt idx="103">
                    <c:v>5583.14</c:v>
                  </c:pt>
                  <c:pt idx="104">
                    <c:v>47508.63</c:v>
                  </c:pt>
                  <c:pt idx="107">
                    <c:v>1965.37</c:v>
                  </c:pt>
                  <c:pt idx="109">
                    <c:v>855.39</c:v>
                  </c:pt>
                  <c:pt idx="110">
                    <c:v>852.44</c:v>
                  </c:pt>
                  <c:pt idx="111">
                    <c:v>1971.27</c:v>
                  </c:pt>
                  <c:pt idx="112">
                    <c:v>854.06</c:v>
                  </c:pt>
                  <c:pt idx="113">
                    <c:v>855.43</c:v>
                  </c:pt>
                  <c:pt idx="114">
                    <c:v>1714.14</c:v>
                  </c:pt>
                  <c:pt idx="115">
                    <c:v>811.24</c:v>
                  </c:pt>
                  <c:pt idx="116">
                    <c:v>9879.34</c:v>
                  </c:pt>
                  <c:pt idx="118">
                    <c:v>1961.25</c:v>
                  </c:pt>
                  <c:pt idx="119">
                    <c:v>1709.03</c:v>
                  </c:pt>
                  <c:pt idx="120">
                    <c:v>1966.72</c:v>
                  </c:pt>
                  <c:pt idx="126">
                    <c:v>1924.08</c:v>
                  </c:pt>
                  <c:pt idx="128">
                    <c:v>2829.91</c:v>
                  </c:pt>
                  <c:pt idx="129">
                    <c:v>2774.06</c:v>
                  </c:pt>
                  <c:pt idx="132">
                    <c:v>13165.05</c:v>
                  </c:pt>
                  <c:pt idx="134">
                    <c:v>1849.43</c:v>
                  </c:pt>
                  <c:pt idx="135">
                    <c:v>1984.83</c:v>
                  </c:pt>
                  <c:pt idx="137">
                    <c:v>854.47</c:v>
                  </c:pt>
                  <c:pt idx="139">
                    <c:v>1983.23</c:v>
                  </c:pt>
                  <c:pt idx="140">
                    <c:v>945.81</c:v>
                  </c:pt>
                  <c:pt idx="142">
                    <c:v>1934.43</c:v>
                  </c:pt>
                  <c:pt idx="145">
                    <c:v>1936.94</c:v>
                  </c:pt>
                  <c:pt idx="147">
                    <c:v>861.40</c:v>
                  </c:pt>
                  <c:pt idx="148">
                    <c:v>12350.54</c:v>
                  </c:pt>
                  <c:pt idx="150">
                    <c:v>1938.47</c:v>
                  </c:pt>
                  <c:pt idx="151">
                    <c:v>839.47</c:v>
                  </c:pt>
                  <c:pt idx="152">
                    <c:v>1201.32</c:v>
                  </c:pt>
                  <c:pt idx="155">
                    <c:v>1979.99</c:v>
                  </c:pt>
                  <c:pt idx="157">
                    <c:v>1981.76</c:v>
                  </c:pt>
                  <c:pt idx="159">
                    <c:v>1894.33</c:v>
                  </c:pt>
                  <c:pt idx="161">
                    <c:v>1937.43</c:v>
                  </c:pt>
                  <c:pt idx="163">
                    <c:v>1980.93</c:v>
                  </c:pt>
                  <c:pt idx="164">
                    <c:v>1936.46</c:v>
                  </c:pt>
                  <c:pt idx="165">
                    <c:v>1095.51</c:v>
                  </c:pt>
                  <c:pt idx="166">
                    <c:v>859.24</c:v>
                  </c:pt>
                  <c:pt idx="168">
                    <c:v>17644.91</c:v>
                  </c:pt>
                  <c:pt idx="169">
                    <c:v>53039.84</c:v>
                  </c:pt>
                  <c:pt idx="170">
                    <c:v>150904.92</c:v>
                  </c:pt>
                  <c:pt idx="173">
                    <c:v>1976.51</c:v>
                  </c:pt>
                  <c:pt idx="176">
                    <c:v>2579.78</c:v>
                  </c:pt>
                  <c:pt idx="180">
                    <c:v>1932.48</c:v>
                  </c:pt>
                  <c:pt idx="182">
                    <c:v>1935.87</c:v>
                  </c:pt>
                  <c:pt idx="187">
                    <c:v>2789.13</c:v>
                  </c:pt>
                  <c:pt idx="192">
                    <c:v>11213.77</c:v>
                  </c:pt>
                  <c:pt idx="194">
                    <c:v>1980.98</c:v>
                  </c:pt>
                  <c:pt idx="197">
                    <c:v>1960.81</c:v>
                  </c:pt>
                  <c:pt idx="200">
                    <c:v>1976.39</c:v>
                  </c:pt>
                  <c:pt idx="202">
                    <c:v>1935.16</c:v>
                  </c:pt>
                  <c:pt idx="205">
                    <c:v>1979.02</c:v>
                  </c:pt>
                  <c:pt idx="207">
                    <c:v>814.70</c:v>
                  </c:pt>
                  <c:pt idx="209">
                    <c:v>687.20</c:v>
                  </c:pt>
                  <c:pt idx="210">
                    <c:v>11334.26</c:v>
                  </c:pt>
                  <c:pt idx="212">
                    <c:v>1958.93</c:v>
                  </c:pt>
                  <c:pt idx="216">
                    <c:v>2406.91</c:v>
                  </c:pt>
                  <c:pt idx="218">
                    <c:v>1963.07</c:v>
                  </c:pt>
                  <c:pt idx="221">
                    <c:v>6328.91</c:v>
                  </c:pt>
                  <c:pt idx="223">
                    <c:v>1980.33</c:v>
                  </c:pt>
                  <c:pt idx="224">
                    <c:v>1895.35</c:v>
                  </c:pt>
                  <c:pt idx="225">
                    <c:v>1927.75</c:v>
                  </c:pt>
                  <c:pt idx="227">
                    <c:v>1975.47</c:v>
                  </c:pt>
                  <c:pt idx="230">
                    <c:v>7778.90</c:v>
                  </c:pt>
                  <c:pt idx="232">
                    <c:v>1957.35</c:v>
                  </c:pt>
                  <c:pt idx="234">
                    <c:v>759.69</c:v>
                  </c:pt>
                  <c:pt idx="236">
                    <c:v>2215.68</c:v>
                  </c:pt>
                  <c:pt idx="238">
                    <c:v>4473.80</c:v>
                  </c:pt>
                  <c:pt idx="248">
                    <c:v>9406.52</c:v>
                  </c:pt>
                  <c:pt idx="249">
                    <c:v>46062.36</c:v>
                  </c:pt>
                  <c:pt idx="252">
                    <c:v>1957.76</c:v>
                  </c:pt>
                  <c:pt idx="257">
                    <c:v>1882.23</c:v>
                  </c:pt>
                  <c:pt idx="259">
                    <c:v>3844.30</c:v>
                  </c:pt>
                  <c:pt idx="264">
                    <c:v>1926.01</c:v>
                  </c:pt>
                  <c:pt idx="266">
                    <c:v>9610.30</c:v>
                  </c:pt>
                  <c:pt idx="268">
                    <c:v>1892.88</c:v>
                  </c:pt>
                  <c:pt idx="270">
                    <c:v>2349.14</c:v>
                  </c:pt>
                  <c:pt idx="272">
                    <c:v>859.63</c:v>
                  </c:pt>
                  <c:pt idx="273">
                    <c:v>1925.00</c:v>
                  </c:pt>
                  <c:pt idx="279">
                    <c:v>1939.47</c:v>
                  </c:pt>
                  <c:pt idx="282">
                    <c:v>1793.48</c:v>
                  </c:pt>
                  <c:pt idx="286">
                    <c:v>1926.72</c:v>
                  </c:pt>
                  <c:pt idx="291">
                    <c:v>12686.32</c:v>
                  </c:pt>
                  <c:pt idx="292">
                    <c:v>22296.62</c:v>
                  </c:pt>
                  <c:pt idx="295">
                    <c:v>4961.68</c:v>
                  </c:pt>
                  <c:pt idx="305">
                    <c:v>767.38</c:v>
                  </c:pt>
                  <c:pt idx="308">
                    <c:v>1706.80</c:v>
                  </c:pt>
                  <c:pt idx="310">
                    <c:v>1303.47</c:v>
                  </c:pt>
                  <c:pt idx="311">
                    <c:v>823.82</c:v>
                  </c:pt>
                  <c:pt idx="313">
                    <c:v>3285.45</c:v>
                  </c:pt>
                  <c:pt idx="320">
                    <c:v>12848.60</c:v>
                  </c:pt>
                  <c:pt idx="322">
                    <c:v>1772.07</c:v>
                  </c:pt>
                  <c:pt idx="326">
                    <c:v>1700.07</c:v>
                  </c:pt>
                  <c:pt idx="327">
                    <c:v>3472.14</c:v>
                  </c:pt>
                  <c:pt idx="329">
                    <c:v>1693.41</c:v>
                  </c:pt>
                  <c:pt idx="332">
                    <c:v>1693.41</c:v>
                  </c:pt>
                  <c:pt idx="334">
                    <c:v>850.31</c:v>
                  </c:pt>
                  <c:pt idx="337">
                    <c:v>847.55</c:v>
                  </c:pt>
                  <c:pt idx="340">
                    <c:v>1147.63</c:v>
                  </c:pt>
                  <c:pt idx="345">
                    <c:v>855.44</c:v>
                  </c:pt>
                  <c:pt idx="347">
                    <c:v>1917.79</c:v>
                  </c:pt>
                  <c:pt idx="349">
                    <c:v>2058.45</c:v>
                  </c:pt>
                  <c:pt idx="351">
                    <c:v>1974.47</c:v>
                  </c:pt>
                  <c:pt idx="352">
                    <c:v>9651.64</c:v>
                  </c:pt>
                  <c:pt idx="354">
                    <c:v>1715.76</c:v>
                  </c:pt>
                  <c:pt idx="355">
                    <c:v>855.60</c:v>
                  </c:pt>
                  <c:pt idx="356">
                    <c:v>1370.81</c:v>
                  </c:pt>
                  <c:pt idx="359">
                    <c:v>855.85</c:v>
                  </c:pt>
                  <c:pt idx="361">
                    <c:v>4798.02</c:v>
                  </c:pt>
                  <c:pt idx="363">
                    <c:v>2572.17</c:v>
                  </c:pt>
                  <c:pt idx="366">
                    <c:v>859.92</c:v>
                  </c:pt>
                  <c:pt idx="367">
                    <c:v>1964.56</c:v>
                  </c:pt>
                  <c:pt idx="371">
                    <c:v>5396.65</c:v>
                  </c:pt>
                  <c:pt idx="373">
                    <c:v>2542.09</c:v>
                  </c:pt>
                  <c:pt idx="379">
                    <c:v>858.84</c:v>
                  </c:pt>
                  <c:pt idx="380">
                    <c:v>3234.93</c:v>
                  </c:pt>
                  <c:pt idx="385">
                    <c:v>6635.86</c:v>
                  </c:pt>
                  <c:pt idx="386">
                    <c:v>44496.32</c:v>
                  </c:pt>
                  <c:pt idx="389">
                    <c:v>1713.37</c:v>
                  </c:pt>
                  <c:pt idx="396">
                    <c:v>857.20</c:v>
                  </c:pt>
                  <c:pt idx="398">
                    <c:v>855.98</c:v>
                  </c:pt>
                  <c:pt idx="401">
                    <c:v>1497.08</c:v>
                  </c:pt>
                  <c:pt idx="410">
                    <c:v>855.06</c:v>
                  </c:pt>
                  <c:pt idx="413">
                    <c:v>856.29</c:v>
                  </c:pt>
                  <c:pt idx="416">
                    <c:v>550.00</c:v>
                  </c:pt>
                  <c:pt idx="417">
                    <c:v>7184.98</c:v>
                  </c:pt>
                  <c:pt idx="419">
                    <c:v>2153.14</c:v>
                  </c:pt>
                  <c:pt idx="423">
                    <c:v>1716.13</c:v>
                  </c:pt>
                  <c:pt idx="429">
                    <c:v>859.94</c:v>
                  </c:pt>
                  <c:pt idx="431">
                    <c:v>4729.21</c:v>
                  </c:pt>
                  <c:pt idx="433">
                    <c:v>2749.81</c:v>
                  </c:pt>
                  <c:pt idx="440">
                    <c:v>858.04</c:v>
                  </c:pt>
                  <c:pt idx="443">
                    <c:v>3607.85</c:v>
                  </c:pt>
                  <c:pt idx="445">
                    <c:v>858.22</c:v>
                  </c:pt>
                  <c:pt idx="449">
                    <c:v>1551.14</c:v>
                  </c:pt>
                  <c:pt idx="451">
                    <c:v>1935.38</c:v>
                  </c:pt>
                  <c:pt idx="458">
                    <c:v>1721.42</c:v>
                  </c:pt>
                  <c:pt idx="460">
                    <c:v>6066.16</c:v>
                  </c:pt>
                  <c:pt idx="461">
                    <c:v>21588.20</c:v>
                  </c:pt>
                  <c:pt idx="464">
                    <c:v>1706.05</c:v>
                  </c:pt>
                  <c:pt idx="465">
                    <c:v>1714.84</c:v>
                  </c:pt>
                  <c:pt idx="466">
                    <c:v>1824.94</c:v>
                  </c:pt>
                  <c:pt idx="469">
                    <c:v>849.86</c:v>
                  </c:pt>
                  <c:pt idx="471">
                    <c:v>1967.47</c:v>
                  </c:pt>
                  <c:pt idx="475">
                    <c:v>1533.36</c:v>
                  </c:pt>
                  <c:pt idx="480">
                    <c:v>1272.37</c:v>
                  </c:pt>
                  <c:pt idx="482">
                    <c:v>10868.89</c:v>
                  </c:pt>
                  <c:pt idx="484">
                    <c:v>1975.07</c:v>
                  </c:pt>
                  <c:pt idx="486">
                    <c:v>1005.99</c:v>
                  </c:pt>
                  <c:pt idx="487">
                    <c:v>962.02</c:v>
                  </c:pt>
                  <c:pt idx="490">
                    <c:v>3943.08</c:v>
                  </c:pt>
                  <c:pt idx="491">
                    <c:v>14811.97</c:v>
                  </c:pt>
                  <c:pt idx="492">
                    <c:v>149255.47</c:v>
                  </c:pt>
                  <c:pt idx="493">
                    <c:v>300160.39</c:v>
                  </c:pt>
                  <c:pt idx="504">
                    <c:v>0.000</c:v>
                  </c:pt>
                  <c:pt idx="505">
                    <c:v>0.000</c:v>
                  </c:pt>
                  <c:pt idx="506">
                    <c:v>0.090</c:v>
                  </c:pt>
                  <c:pt idx="507">
                    <c:v>0</c:v>
                  </c:pt>
                  <c:pt idx="508">
                    <c:v>0</c:v>
                  </c:pt>
                  <c:pt idx="509">
                    <c:v>0.09</c:v>
                  </c:pt>
                  <c:pt idx="511">
                    <c:v>0</c:v>
                  </c:pt>
                  <c:pt idx="512">
                    <c:v>0.000</c:v>
                  </c:pt>
                  <c:pt idx="513">
                    <c:v>0.000</c:v>
                  </c:pt>
                  <c:pt idx="514">
                    <c:v>0.000</c:v>
                  </c:pt>
                  <c:pt idx="515">
                    <c:v>0.000</c:v>
                  </c:pt>
                  <c:pt idx="516">
                    <c:v>0.700</c:v>
                  </c:pt>
                  <c:pt idx="517">
                    <c:v>0.000</c:v>
                  </c:pt>
                  <c:pt idx="518">
                    <c:v>0.000</c:v>
                  </c:pt>
                  <c:pt idx="519">
                    <c:v>0.000</c:v>
                  </c:pt>
                  <c:pt idx="520">
                    <c:v>0.000</c:v>
                  </c:pt>
                  <c:pt idx="521">
                    <c:v>0.000</c:v>
                  </c:pt>
                  <c:pt idx="522">
                    <c:v>0.150</c:v>
                  </c:pt>
                  <c:pt idx="523">
                    <c:v>0.000</c:v>
                  </c:pt>
                  <c:pt idx="524">
                    <c:v>0.000</c:v>
                  </c:pt>
                  <c:pt idx="525">
                    <c:v>0.85</c:v>
                  </c:pt>
                  <c:pt idx="526">
                    <c:v>2.91</c:v>
                  </c:pt>
                  <c:pt idx="529">
                    <c:v>0.000</c:v>
                  </c:pt>
                  <c:pt idx="530">
                    <c:v>0.000</c:v>
                  </c:pt>
                  <c:pt idx="531">
                    <c:v>0.000</c:v>
                  </c:pt>
                  <c:pt idx="532">
                    <c:v>0.000</c:v>
                  </c:pt>
                  <c:pt idx="533">
                    <c:v>0.000</c:v>
                  </c:pt>
                  <c:pt idx="534">
                    <c:v>0.000</c:v>
                  </c:pt>
                  <c:pt idx="535">
                    <c:v>0.000</c:v>
                  </c:pt>
                  <c:pt idx="536">
                    <c:v>0.000</c:v>
                  </c:pt>
                  <c:pt idx="537">
                    <c:v>0.000</c:v>
                  </c:pt>
                  <c:pt idx="538">
                    <c:v>0.000</c:v>
                  </c:pt>
                  <c:pt idx="539">
                    <c:v>0.000</c:v>
                  </c:pt>
                  <c:pt idx="540">
                    <c:v>0.000</c:v>
                  </c:pt>
                  <c:pt idx="541">
                    <c:v>0.000</c:v>
                  </c:pt>
                  <c:pt idx="542">
                    <c:v>0.000</c:v>
                  </c:pt>
                  <c:pt idx="543">
                    <c:v>0.000</c:v>
                  </c:pt>
                  <c:pt idx="544">
                    <c:v>0.000</c:v>
                  </c:pt>
                  <c:pt idx="545">
                    <c:v>0.000</c:v>
                  </c:pt>
                  <c:pt idx="546">
                    <c:v>0.000</c:v>
                  </c:pt>
                  <c:pt idx="547">
                    <c:v>0.000</c:v>
                  </c:pt>
                  <c:pt idx="549">
                    <c:v>0.000</c:v>
                  </c:pt>
                  <c:pt idx="550">
                    <c:v>0.000</c:v>
                  </c:pt>
                  <c:pt idx="551">
                    <c:v>0.000</c:v>
                  </c:pt>
                  <c:pt idx="552">
                    <c:v>0</c:v>
                  </c:pt>
                  <c:pt idx="553">
                    <c:v>0</c:v>
                  </c:pt>
                  <c:pt idx="554">
                    <c:v>0</c:v>
                  </c:pt>
                  <c:pt idx="555">
                    <c:v>0</c:v>
                  </c:pt>
                  <c:pt idx="556">
                    <c:v>0</c:v>
                  </c:pt>
                  <c:pt idx="557">
                    <c:v>0</c:v>
                  </c:pt>
                  <c:pt idx="558">
                    <c:v>0</c:v>
                  </c:pt>
                  <c:pt idx="559">
                    <c:v>0</c:v>
                  </c:pt>
                  <c:pt idx="560">
                    <c:v>0</c:v>
                  </c:pt>
                  <c:pt idx="561">
                    <c:v>0.000</c:v>
                  </c:pt>
                  <c:pt idx="562">
                    <c:v>0.000</c:v>
                  </c:pt>
                  <c:pt idx="563">
                    <c:v>0.000</c:v>
                  </c:pt>
                  <c:pt idx="565">
                    <c:v>0.000</c:v>
                  </c:pt>
                  <c:pt idx="566">
                    <c:v>0.000</c:v>
                  </c:pt>
                  <c:pt idx="567">
                    <c:v>0.000</c:v>
                  </c:pt>
                  <c:pt idx="568">
                    <c:v>0.000</c:v>
                  </c:pt>
                  <c:pt idx="569">
                    <c:v>0.000</c:v>
                  </c:pt>
                  <c:pt idx="570">
                    <c:v>0.000</c:v>
                  </c:pt>
                  <c:pt idx="571">
                    <c:v>0.000</c:v>
                  </c:pt>
                  <c:pt idx="572">
                    <c:v>0.000</c:v>
                  </c:pt>
                  <c:pt idx="573">
                    <c:v>0.000</c:v>
                  </c:pt>
                  <c:pt idx="574">
                    <c:v>0.000</c:v>
                  </c:pt>
                  <c:pt idx="575">
                    <c:v>0.000</c:v>
                  </c:pt>
                  <c:pt idx="576">
                    <c:v>0.000</c:v>
                  </c:pt>
                  <c:pt idx="577">
                    <c:v>0.000</c:v>
                  </c:pt>
                  <c:pt idx="578">
                    <c:v>0.000</c:v>
                  </c:pt>
                  <c:pt idx="579">
                    <c:v>0.000</c:v>
                  </c:pt>
                  <c:pt idx="580">
                    <c:v>0.000</c:v>
                  </c:pt>
                  <c:pt idx="581">
                    <c:v>0.000</c:v>
                  </c:pt>
                  <c:pt idx="582">
                    <c:v>0.000</c:v>
                  </c:pt>
                  <c:pt idx="583">
                    <c:v>0.000</c:v>
                  </c:pt>
                  <c:pt idx="584">
                    <c:v>0.000</c:v>
                  </c:pt>
                  <c:pt idx="585">
                    <c:v>0.000</c:v>
                  </c:pt>
                  <c:pt idx="587">
                    <c:v>0.000</c:v>
                  </c:pt>
                  <c:pt idx="588">
                    <c:v>0.000</c:v>
                  </c:pt>
                  <c:pt idx="589">
                    <c:v>0.000</c:v>
                  </c:pt>
                  <c:pt idx="590">
                    <c:v>0.000</c:v>
                  </c:pt>
                  <c:pt idx="591">
                    <c:v>0.000</c:v>
                  </c:pt>
                  <c:pt idx="592">
                    <c:v>0.000</c:v>
                  </c:pt>
                  <c:pt idx="593">
                    <c:v>0.000</c:v>
                  </c:pt>
                  <c:pt idx="594">
                    <c:v>0.000</c:v>
                  </c:pt>
                  <c:pt idx="595">
                    <c:v>0.815</c:v>
                  </c:pt>
                  <c:pt idx="596">
                    <c:v>0.000</c:v>
                  </c:pt>
                  <c:pt idx="597">
                    <c:v>0.212</c:v>
                  </c:pt>
                  <c:pt idx="598">
                    <c:v>1.027</c:v>
                  </c:pt>
                  <c:pt idx="600">
                    <c:v>0</c:v>
                  </c:pt>
                  <c:pt idx="601">
                    <c:v>0</c:v>
                  </c:pt>
                  <c:pt idx="602">
                    <c:v>0</c:v>
                  </c:pt>
                  <c:pt idx="603">
                    <c:v>0.000</c:v>
                  </c:pt>
                  <c:pt idx="604">
                    <c:v>0.000</c:v>
                  </c:pt>
                  <c:pt idx="605">
                    <c:v>0.000</c:v>
                  </c:pt>
                  <c:pt idx="606">
                    <c:v>0.000</c:v>
                  </c:pt>
                  <c:pt idx="607">
                    <c:v>0.000</c:v>
                  </c:pt>
                  <c:pt idx="608">
                    <c:v>1.027</c:v>
                  </c:pt>
                  <c:pt idx="611">
                    <c:v>0.000</c:v>
                  </c:pt>
                  <c:pt idx="612">
                    <c:v>0.000</c:v>
                  </c:pt>
                  <c:pt idx="613">
                    <c:v>0.000</c:v>
                  </c:pt>
                  <c:pt idx="614">
                    <c:v>0.00</c:v>
                  </c:pt>
                  <c:pt idx="615">
                    <c:v>0.000</c:v>
                  </c:pt>
                  <c:pt idx="616">
                    <c:v>0.000</c:v>
                  </c:pt>
                  <c:pt idx="617">
                    <c:v>0.010</c:v>
                  </c:pt>
                  <c:pt idx="618">
                    <c:v>0.000</c:v>
                  </c:pt>
                  <c:pt idx="619">
                    <c:v>0.000</c:v>
                  </c:pt>
                  <c:pt idx="620">
                    <c:v>0.010</c:v>
                  </c:pt>
                  <c:pt idx="622">
                    <c:v>0.000</c:v>
                  </c:pt>
                  <c:pt idx="623">
                    <c:v>0.000</c:v>
                  </c:pt>
                  <c:pt idx="624">
                    <c:v>0.000</c:v>
                  </c:pt>
                  <c:pt idx="625">
                    <c:v>0.000</c:v>
                  </c:pt>
                  <c:pt idx="626">
                    <c:v>0.000</c:v>
                  </c:pt>
                  <c:pt idx="630">
                    <c:v>0.000</c:v>
                  </c:pt>
                  <c:pt idx="631">
                    <c:v>0.000</c:v>
                  </c:pt>
                  <c:pt idx="632">
                    <c:v>0.000</c:v>
                  </c:pt>
                  <c:pt idx="633">
                    <c:v>0.000</c:v>
                  </c:pt>
                  <c:pt idx="634">
                    <c:v>0.000</c:v>
                  </c:pt>
                  <c:pt idx="635">
                    <c:v>0.000</c:v>
                  </c:pt>
                  <c:pt idx="636">
                    <c:v>0.000</c:v>
                  </c:pt>
                  <c:pt idx="638">
                    <c:v>0.000</c:v>
                  </c:pt>
                  <c:pt idx="639">
                    <c:v>0.000</c:v>
                  </c:pt>
                  <c:pt idx="640">
                    <c:v>0.000</c:v>
                  </c:pt>
                  <c:pt idx="641">
                    <c:v>3.815</c:v>
                  </c:pt>
                  <c:pt idx="642">
                    <c:v>5.430</c:v>
                  </c:pt>
                  <c:pt idx="643">
                    <c:v>0.000</c:v>
                  </c:pt>
                  <c:pt idx="644">
                    <c:v>0.000</c:v>
                  </c:pt>
                  <c:pt idx="645">
                    <c:v>0.000</c:v>
                  </c:pt>
                  <c:pt idx="646">
                    <c:v>0.003</c:v>
                  </c:pt>
                  <c:pt idx="647">
                    <c:v>0.000</c:v>
                  </c:pt>
                  <c:pt idx="648">
                    <c:v>0.000</c:v>
                  </c:pt>
                  <c:pt idx="649">
                    <c:v>0.000</c:v>
                  </c:pt>
                  <c:pt idx="650">
                    <c:v>0.000</c:v>
                  </c:pt>
                  <c:pt idx="651">
                    <c:v>0.000</c:v>
                  </c:pt>
                  <c:pt idx="652">
                    <c:v>9.248</c:v>
                  </c:pt>
                  <c:pt idx="654">
                    <c:v>0.000</c:v>
                  </c:pt>
                  <c:pt idx="655">
                    <c:v>0.000</c:v>
                  </c:pt>
                  <c:pt idx="656">
                    <c:v>0.000</c:v>
                  </c:pt>
                  <c:pt idx="657">
                    <c:v>0.000</c:v>
                  </c:pt>
                  <c:pt idx="658">
                    <c:v>0.000</c:v>
                  </c:pt>
                  <c:pt idx="659">
                    <c:v>0.000</c:v>
                  </c:pt>
                  <c:pt idx="660">
                    <c:v>3.230</c:v>
                  </c:pt>
                  <c:pt idx="661">
                    <c:v>0.000</c:v>
                  </c:pt>
                  <c:pt idx="662">
                    <c:v>0.000</c:v>
                  </c:pt>
                  <c:pt idx="663">
                    <c:v>0.000</c:v>
                  </c:pt>
                  <c:pt idx="664">
                    <c:v>0.000</c:v>
                  </c:pt>
                  <c:pt idx="665">
                    <c:v>0.000</c:v>
                  </c:pt>
                  <c:pt idx="666">
                    <c:v>0.000</c:v>
                  </c:pt>
                  <c:pt idx="667">
                    <c:v>0.000</c:v>
                  </c:pt>
                  <c:pt idx="668">
                    <c:v>0.005</c:v>
                  </c:pt>
                  <c:pt idx="669">
                    <c:v>0.000</c:v>
                  </c:pt>
                  <c:pt idx="670">
                    <c:v>0.000</c:v>
                  </c:pt>
                  <c:pt idx="671">
                    <c:v>0.000</c:v>
                  </c:pt>
                  <c:pt idx="672">
                    <c:v>3.235</c:v>
                  </c:pt>
                  <c:pt idx="673">
                    <c:v>12.493</c:v>
                  </c:pt>
                  <c:pt idx="674">
                    <c:v>16.930</c:v>
                  </c:pt>
                  <c:pt idx="677">
                    <c:v>0.000</c:v>
                  </c:pt>
                  <c:pt idx="678">
                    <c:v>0.000</c:v>
                  </c:pt>
                  <c:pt idx="679">
                    <c:v>0.000</c:v>
                  </c:pt>
                  <c:pt idx="680">
                    <c:v>0.297</c:v>
                  </c:pt>
                  <c:pt idx="681">
                    <c:v>0.000</c:v>
                  </c:pt>
                  <c:pt idx="682">
                    <c:v>0.000</c:v>
                  </c:pt>
                  <c:pt idx="683">
                    <c:v>0.000</c:v>
                  </c:pt>
                  <c:pt idx="684">
                    <c:v>0.000</c:v>
                  </c:pt>
                  <c:pt idx="685">
                    <c:v>0.000</c:v>
                  </c:pt>
                  <c:pt idx="686">
                    <c:v>1.970</c:v>
                  </c:pt>
                  <c:pt idx="687">
                    <c:v>6.500</c:v>
                  </c:pt>
                  <c:pt idx="688">
                    <c:v>0.000</c:v>
                  </c:pt>
                  <c:pt idx="689">
                    <c:v>0.000</c:v>
                  </c:pt>
                  <c:pt idx="690">
                    <c:v>0.200</c:v>
                  </c:pt>
                  <c:pt idx="691">
                    <c:v>0.590</c:v>
                  </c:pt>
                  <c:pt idx="692">
                    <c:v>3.700</c:v>
                  </c:pt>
                  <c:pt idx="693">
                    <c:v>4.630</c:v>
                  </c:pt>
                  <c:pt idx="694">
                    <c:v>2.950</c:v>
                  </c:pt>
                  <c:pt idx="695">
                    <c:v>0.000</c:v>
                  </c:pt>
                  <c:pt idx="696">
                    <c:v>20.837</c:v>
                  </c:pt>
                  <c:pt idx="698">
                    <c:v>0.000</c:v>
                  </c:pt>
                  <c:pt idx="699">
                    <c:v>0.000</c:v>
                  </c:pt>
                  <c:pt idx="700">
                    <c:v>0.000</c:v>
                  </c:pt>
                  <c:pt idx="701">
                    <c:v>0.000</c:v>
                  </c:pt>
                  <c:pt idx="702">
                    <c:v>0.000</c:v>
                  </c:pt>
                  <c:pt idx="703">
                    <c:v>0.000</c:v>
                  </c:pt>
                  <c:pt idx="704">
                    <c:v>0.000</c:v>
                  </c:pt>
                  <c:pt idx="705">
                    <c:v>0.000</c:v>
                  </c:pt>
                  <c:pt idx="706">
                    <c:v>0.000</c:v>
                  </c:pt>
                  <c:pt idx="707">
                    <c:v>0.000</c:v>
                  </c:pt>
                  <c:pt idx="708">
                    <c:v>0.000</c:v>
                  </c:pt>
                  <c:pt idx="709">
                    <c:v>0.000</c:v>
                  </c:pt>
                  <c:pt idx="710">
                    <c:v>0.000</c:v>
                  </c:pt>
                  <c:pt idx="711">
                    <c:v>0.000</c:v>
                  </c:pt>
                  <c:pt idx="712">
                    <c:v>0.000</c:v>
                  </c:pt>
                  <c:pt idx="713">
                    <c:v>0.000</c:v>
                  </c:pt>
                  <c:pt idx="714">
                    <c:v>0.000</c:v>
                  </c:pt>
                  <c:pt idx="716">
                    <c:v>0.000</c:v>
                  </c:pt>
                  <c:pt idx="717">
                    <c:v>0.000</c:v>
                  </c:pt>
                  <c:pt idx="718">
                    <c:v>0.000</c:v>
                  </c:pt>
                  <c:pt idx="719">
                    <c:v>0.000</c:v>
                  </c:pt>
                  <c:pt idx="720">
                    <c:v>0.000</c:v>
                  </c:pt>
                  <c:pt idx="721">
                    <c:v>0.000</c:v>
                  </c:pt>
                  <c:pt idx="722">
                    <c:v>0.000</c:v>
                  </c:pt>
                  <c:pt idx="723">
                    <c:v>0.000</c:v>
                  </c:pt>
                  <c:pt idx="724">
                    <c:v>0.000</c:v>
                  </c:pt>
                  <c:pt idx="727">
                    <c:v>0.000</c:v>
                  </c:pt>
                  <c:pt idx="728">
                    <c:v>0.000</c:v>
                  </c:pt>
                  <c:pt idx="729">
                    <c:v>0.000</c:v>
                  </c:pt>
                  <c:pt idx="730">
                    <c:v>0.000</c:v>
                  </c:pt>
                  <c:pt idx="731">
                    <c:v>0.000</c:v>
                  </c:pt>
                  <c:pt idx="732">
                    <c:v>0.000</c:v>
                  </c:pt>
                  <c:pt idx="733">
                    <c:v>0.000</c:v>
                  </c:pt>
                  <c:pt idx="736">
                    <c:v>0.000</c:v>
                  </c:pt>
                  <c:pt idx="737">
                    <c:v>0.000</c:v>
                  </c:pt>
                  <c:pt idx="738">
                    <c:v>0.000</c:v>
                  </c:pt>
                  <c:pt idx="739">
                    <c:v>0.000</c:v>
                  </c:pt>
                  <c:pt idx="740">
                    <c:v>0.000</c:v>
                  </c:pt>
                  <c:pt idx="741">
                    <c:v>0.000</c:v>
                  </c:pt>
                  <c:pt idx="742">
                    <c:v>0.000</c:v>
                  </c:pt>
                  <c:pt idx="743">
                    <c:v>0.000</c:v>
                  </c:pt>
                  <c:pt idx="744">
                    <c:v>0.000</c:v>
                  </c:pt>
                  <c:pt idx="745">
                    <c:v>0.000</c:v>
                  </c:pt>
                  <c:pt idx="746">
                    <c:v>0.000</c:v>
                  </c:pt>
                  <c:pt idx="747">
                    <c:v>0.000</c:v>
                  </c:pt>
                  <c:pt idx="748">
                    <c:v>0.000</c:v>
                  </c:pt>
                  <c:pt idx="749">
                    <c:v>0.000</c:v>
                  </c:pt>
                  <c:pt idx="750">
                    <c:v>0.000</c:v>
                  </c:pt>
                  <c:pt idx="751">
                    <c:v>0.000</c:v>
                  </c:pt>
                  <c:pt idx="752">
                    <c:v>0.000</c:v>
                  </c:pt>
                  <c:pt idx="753">
                    <c:v>20.837</c:v>
                  </c:pt>
                  <c:pt idx="756">
                    <c:v>0.002</c:v>
                  </c:pt>
                  <c:pt idx="757">
                    <c:v>0.000</c:v>
                  </c:pt>
                  <c:pt idx="758">
                    <c:v>0.000</c:v>
                  </c:pt>
                  <c:pt idx="759">
                    <c:v>0.000</c:v>
                  </c:pt>
                  <c:pt idx="760">
                    <c:v>0.000</c:v>
                  </c:pt>
                  <c:pt idx="761">
                    <c:v>0.000</c:v>
                  </c:pt>
                  <c:pt idx="762">
                    <c:v>0.000</c:v>
                  </c:pt>
                  <c:pt idx="763">
                    <c:v>0.000</c:v>
                  </c:pt>
                  <c:pt idx="764">
                    <c:v>0.000</c:v>
                  </c:pt>
                  <c:pt idx="765">
                    <c:v>0.180</c:v>
                  </c:pt>
                  <c:pt idx="766">
                    <c:v>0.000</c:v>
                  </c:pt>
                  <c:pt idx="767">
                    <c:v>0.000</c:v>
                  </c:pt>
                  <c:pt idx="768">
                    <c:v>0.000</c:v>
                  </c:pt>
                  <c:pt idx="769">
                    <c:v>0.030</c:v>
                  </c:pt>
                  <c:pt idx="770">
                    <c:v>0.212</c:v>
                  </c:pt>
                  <c:pt idx="772">
                    <c:v>0.000</c:v>
                  </c:pt>
                  <c:pt idx="773">
                    <c:v>0.000</c:v>
                  </c:pt>
                  <c:pt idx="774">
                    <c:v>0.000</c:v>
                  </c:pt>
                  <c:pt idx="775">
                    <c:v>0.000</c:v>
                  </c:pt>
                  <c:pt idx="776">
                    <c:v>0.000</c:v>
                  </c:pt>
                  <c:pt idx="777">
                    <c:v>0.000</c:v>
                  </c:pt>
                  <c:pt idx="778">
                    <c:v>0.000</c:v>
                  </c:pt>
                  <c:pt idx="779">
                    <c:v>0.000</c:v>
                  </c:pt>
                  <c:pt idx="780">
                    <c:v>0.000</c:v>
                  </c:pt>
                  <c:pt idx="781">
                    <c:v>0.000</c:v>
                  </c:pt>
                  <c:pt idx="782">
                    <c:v>0.000</c:v>
                  </c:pt>
                  <c:pt idx="783">
                    <c:v>0.000</c:v>
                  </c:pt>
                  <c:pt idx="784">
                    <c:v>0.000</c:v>
                  </c:pt>
                  <c:pt idx="785">
                    <c:v>0.000</c:v>
                  </c:pt>
                  <c:pt idx="786">
                    <c:v>0.000</c:v>
                  </c:pt>
                  <c:pt idx="787">
                    <c:v>0.000</c:v>
                  </c:pt>
                  <c:pt idx="788">
                    <c:v>0.000</c:v>
                  </c:pt>
                  <c:pt idx="789">
                    <c:v>0.000</c:v>
                  </c:pt>
                  <c:pt idx="790">
                    <c:v>1.130</c:v>
                  </c:pt>
                  <c:pt idx="791">
                    <c:v>0.000</c:v>
                  </c:pt>
                  <c:pt idx="792">
                    <c:v>0.000</c:v>
                  </c:pt>
                  <c:pt idx="793">
                    <c:v>0.000</c:v>
                  </c:pt>
                  <c:pt idx="794">
                    <c:v>0.000</c:v>
                  </c:pt>
                  <c:pt idx="795">
                    <c:v>1.130</c:v>
                  </c:pt>
                  <c:pt idx="796">
                    <c:v>1.342</c:v>
                  </c:pt>
                  <c:pt idx="799">
                    <c:v>0.000</c:v>
                  </c:pt>
                  <c:pt idx="800">
                    <c:v>0.000</c:v>
                  </c:pt>
                  <c:pt idx="801">
                    <c:v>0.000</c:v>
                  </c:pt>
                  <c:pt idx="802">
                    <c:v>0.000</c:v>
                  </c:pt>
                  <c:pt idx="803">
                    <c:v>0.000</c:v>
                  </c:pt>
                  <c:pt idx="804">
                    <c:v>0.000</c:v>
                  </c:pt>
                  <c:pt idx="805">
                    <c:v>0.000</c:v>
                  </c:pt>
                  <c:pt idx="806">
                    <c:v>0.000</c:v>
                  </c:pt>
                  <c:pt idx="807">
                    <c:v>0.000</c:v>
                  </c:pt>
                  <c:pt idx="808">
                    <c:v>0.000</c:v>
                  </c:pt>
                  <c:pt idx="809">
                    <c:v>0.000</c:v>
                  </c:pt>
                  <c:pt idx="810">
                    <c:v>0.000</c:v>
                  </c:pt>
                  <c:pt idx="811">
                    <c:v>0.000</c:v>
                  </c:pt>
                  <c:pt idx="812">
                    <c:v>0.100</c:v>
                  </c:pt>
                  <c:pt idx="813">
                    <c:v>0.000</c:v>
                  </c:pt>
                  <c:pt idx="814">
                    <c:v>3.800</c:v>
                  </c:pt>
                  <c:pt idx="815">
                    <c:v>0.005</c:v>
                  </c:pt>
                  <c:pt idx="816">
                    <c:v>0.000</c:v>
                  </c:pt>
                  <c:pt idx="817">
                    <c:v>0.000</c:v>
                  </c:pt>
                  <c:pt idx="818">
                    <c:v>0.000</c:v>
                  </c:pt>
                  <c:pt idx="819">
                    <c:v>0.000</c:v>
                  </c:pt>
                  <c:pt idx="820">
                    <c:v>0.000</c:v>
                  </c:pt>
                  <c:pt idx="821">
                    <c:v>0.000</c:v>
                  </c:pt>
                  <c:pt idx="822">
                    <c:v>0.000</c:v>
                  </c:pt>
                  <c:pt idx="823">
                    <c:v>0.000</c:v>
                  </c:pt>
                  <c:pt idx="824">
                    <c:v>3.905</c:v>
                  </c:pt>
                  <c:pt idx="826">
                    <c:v>0.000</c:v>
                  </c:pt>
                  <c:pt idx="827">
                    <c:v>0.000</c:v>
                  </c:pt>
                  <c:pt idx="828">
                    <c:v>0.000</c:v>
                  </c:pt>
                  <c:pt idx="829">
                    <c:v>0.000</c:v>
                  </c:pt>
                  <c:pt idx="830">
                    <c:v>1.250</c:v>
                  </c:pt>
                  <c:pt idx="831">
                    <c:v>1.250</c:v>
                  </c:pt>
                  <c:pt idx="833">
                    <c:v>0.000</c:v>
                  </c:pt>
                  <c:pt idx="834">
                    <c:v>0.030</c:v>
                  </c:pt>
                  <c:pt idx="835">
                    <c:v>0.000</c:v>
                  </c:pt>
                  <c:pt idx="836">
                    <c:v>0.030</c:v>
                  </c:pt>
                  <c:pt idx="838">
                    <c:v>0.000</c:v>
                  </c:pt>
                  <c:pt idx="839">
                    <c:v>0.000</c:v>
                  </c:pt>
                  <c:pt idx="840">
                    <c:v>0.000</c:v>
                  </c:pt>
                  <c:pt idx="841">
                    <c:v>0.000</c:v>
                  </c:pt>
                  <c:pt idx="842">
                    <c:v>0.000</c:v>
                  </c:pt>
                  <c:pt idx="843">
                    <c:v>0.000</c:v>
                  </c:pt>
                  <c:pt idx="844">
                    <c:v>0.000</c:v>
                  </c:pt>
                  <c:pt idx="845">
                    <c:v>0.000</c:v>
                  </c:pt>
                  <c:pt idx="846">
                    <c:v>0.000</c:v>
                  </c:pt>
                  <c:pt idx="847">
                    <c:v>0.000</c:v>
                  </c:pt>
                  <c:pt idx="848">
                    <c:v>0.000</c:v>
                  </c:pt>
                  <c:pt idx="849">
                    <c:v>0.000</c:v>
                  </c:pt>
                  <c:pt idx="850">
                    <c:v>0.000</c:v>
                  </c:pt>
                  <c:pt idx="851">
                    <c:v>0.000</c:v>
                  </c:pt>
                  <c:pt idx="852">
                    <c:v>0.000</c:v>
                  </c:pt>
                  <c:pt idx="853">
                    <c:v>0.000</c:v>
                  </c:pt>
                  <c:pt idx="854">
                    <c:v>0.000</c:v>
                  </c:pt>
                  <c:pt idx="855">
                    <c:v>0.000</c:v>
                  </c:pt>
                  <c:pt idx="856">
                    <c:v>0.000</c:v>
                  </c:pt>
                  <c:pt idx="858">
                    <c:v>0.000</c:v>
                  </c:pt>
                  <c:pt idx="859">
                    <c:v>0.000</c:v>
                  </c:pt>
                  <c:pt idx="860">
                    <c:v>0.000</c:v>
                  </c:pt>
                  <c:pt idx="861">
                    <c:v>0.000</c:v>
                  </c:pt>
                  <c:pt idx="862">
                    <c:v>0.000</c:v>
                  </c:pt>
                  <c:pt idx="863">
                    <c:v>0.000</c:v>
                  </c:pt>
                  <c:pt idx="864">
                    <c:v>0.000</c:v>
                  </c:pt>
                  <c:pt idx="867">
                    <c:v>0.000</c:v>
                  </c:pt>
                  <c:pt idx="868">
                    <c:v>0.000</c:v>
                  </c:pt>
                  <c:pt idx="869">
                    <c:v>0.000</c:v>
                  </c:pt>
                  <c:pt idx="870">
                    <c:v>0.000</c:v>
                  </c:pt>
                  <c:pt idx="871">
                    <c:v>0.000</c:v>
                  </c:pt>
                  <c:pt idx="872">
                    <c:v>0.000</c:v>
                  </c:pt>
                  <c:pt idx="873">
                    <c:v>0.000</c:v>
                  </c:pt>
                  <c:pt idx="874">
                    <c:v>0.000</c:v>
                  </c:pt>
                  <c:pt idx="877">
                    <c:v>0.000</c:v>
                  </c:pt>
                  <c:pt idx="878">
                    <c:v>0.000</c:v>
                  </c:pt>
                  <c:pt idx="879">
                    <c:v>0.000</c:v>
                  </c:pt>
                  <c:pt idx="880">
                    <c:v>0.000</c:v>
                  </c:pt>
                  <c:pt idx="881">
                    <c:v>0.000</c:v>
                  </c:pt>
                  <c:pt idx="882">
                    <c:v>0.000</c:v>
                  </c:pt>
                  <c:pt idx="883">
                    <c:v>0.000</c:v>
                  </c:pt>
                  <c:pt idx="884">
                    <c:v>0.000</c:v>
                  </c:pt>
                  <c:pt idx="885">
                    <c:v>0.000</c:v>
                  </c:pt>
                  <c:pt idx="886">
                    <c:v>0.000</c:v>
                  </c:pt>
                  <c:pt idx="887">
                    <c:v>0.000</c:v>
                  </c:pt>
                  <c:pt idx="888">
                    <c:v>0.000</c:v>
                  </c:pt>
                  <c:pt idx="889">
                    <c:v>0.000</c:v>
                  </c:pt>
                  <c:pt idx="890">
                    <c:v>5.185</c:v>
                  </c:pt>
                  <c:pt idx="893">
                    <c:v>0.000</c:v>
                  </c:pt>
                  <c:pt idx="894">
                    <c:v>0.000</c:v>
                  </c:pt>
                  <c:pt idx="895">
                    <c:v>0.000</c:v>
                  </c:pt>
                  <c:pt idx="896">
                    <c:v>0.000</c:v>
                  </c:pt>
                  <c:pt idx="897">
                    <c:v>0.000</c:v>
                  </c:pt>
                  <c:pt idx="898">
                    <c:v>0.000</c:v>
                  </c:pt>
                  <c:pt idx="899">
                    <c:v>0.000</c:v>
                  </c:pt>
                  <c:pt idx="900">
                    <c:v>0.000</c:v>
                  </c:pt>
                  <c:pt idx="901">
                    <c:v>0.000</c:v>
                  </c:pt>
                  <c:pt idx="902">
                    <c:v>0.000</c:v>
                  </c:pt>
                  <c:pt idx="903">
                    <c:v>0.000</c:v>
                  </c:pt>
                  <c:pt idx="904">
                    <c:v>1.142</c:v>
                  </c:pt>
                  <c:pt idx="905">
                    <c:v>0.000</c:v>
                  </c:pt>
                  <c:pt idx="906">
                    <c:v>0.000</c:v>
                  </c:pt>
                  <c:pt idx="907">
                    <c:v>0.000</c:v>
                  </c:pt>
                  <c:pt idx="908">
                    <c:v>0.000</c:v>
                  </c:pt>
                  <c:pt idx="909">
                    <c:v>0.210</c:v>
                  </c:pt>
                  <c:pt idx="910">
                    <c:v>0.150</c:v>
                  </c:pt>
                  <c:pt idx="911">
                    <c:v>0.000</c:v>
                  </c:pt>
                  <c:pt idx="912">
                    <c:v>0.000</c:v>
                  </c:pt>
                  <c:pt idx="913">
                    <c:v>0.000</c:v>
                  </c:pt>
                  <c:pt idx="914">
                    <c:v>0.000</c:v>
                  </c:pt>
                  <c:pt idx="915">
                    <c:v>0.000</c:v>
                  </c:pt>
                  <c:pt idx="916">
                    <c:v>0.000</c:v>
                  </c:pt>
                  <c:pt idx="917">
                    <c:v>0.000</c:v>
                  </c:pt>
                  <c:pt idx="918">
                    <c:v>0.000</c:v>
                  </c:pt>
                  <c:pt idx="919">
                    <c:v>0.000</c:v>
                  </c:pt>
                  <c:pt idx="920">
                    <c:v>0.755</c:v>
                  </c:pt>
                  <c:pt idx="921">
                    <c:v>1.502</c:v>
                  </c:pt>
                  <c:pt idx="923">
                    <c:v>0.000</c:v>
                  </c:pt>
                  <c:pt idx="924">
                    <c:v>0.000</c:v>
                  </c:pt>
                  <c:pt idx="925">
                    <c:v>0.000</c:v>
                  </c:pt>
                  <c:pt idx="926">
                    <c:v>0.000</c:v>
                  </c:pt>
                  <c:pt idx="927">
                    <c:v>0.000</c:v>
                  </c:pt>
                  <c:pt idx="928">
                    <c:v>0.000</c:v>
                  </c:pt>
                  <c:pt idx="929">
                    <c:v>0.000</c:v>
                  </c:pt>
                  <c:pt idx="930">
                    <c:v>0.000</c:v>
                  </c:pt>
                  <c:pt idx="931">
                    <c:v>0.000</c:v>
                  </c:pt>
                  <c:pt idx="932">
                    <c:v>0.000</c:v>
                  </c:pt>
                  <c:pt idx="933">
                    <c:v>0.000</c:v>
                  </c:pt>
                  <c:pt idx="934">
                    <c:v>0.005</c:v>
                  </c:pt>
                  <c:pt idx="935">
                    <c:v>0.005</c:v>
                  </c:pt>
                  <c:pt idx="937">
                    <c:v>0.000</c:v>
                  </c:pt>
                  <c:pt idx="938">
                    <c:v>0.000</c:v>
                  </c:pt>
                  <c:pt idx="939">
                    <c:v>0.000</c:v>
                  </c:pt>
                  <c:pt idx="940">
                    <c:v>0.000</c:v>
                  </c:pt>
                  <c:pt idx="941">
                    <c:v>0.000</c:v>
                  </c:pt>
                  <c:pt idx="942">
                    <c:v>0.000</c:v>
                  </c:pt>
                  <c:pt idx="943">
                    <c:v>0.000</c:v>
                  </c:pt>
                  <c:pt idx="944">
                    <c:v>0.000</c:v>
                  </c:pt>
                  <c:pt idx="945">
                    <c:v>0.000</c:v>
                  </c:pt>
                  <c:pt idx="946">
                    <c:v>0.000</c:v>
                  </c:pt>
                  <c:pt idx="947">
                    <c:v>0.000</c:v>
                  </c:pt>
                  <c:pt idx="949">
                    <c:v>0.000</c:v>
                  </c:pt>
                  <c:pt idx="950">
                    <c:v>0.000</c:v>
                  </c:pt>
                  <c:pt idx="951">
                    <c:v>0.000</c:v>
                  </c:pt>
                  <c:pt idx="952">
                    <c:v>0.000</c:v>
                  </c:pt>
                  <c:pt idx="953">
                    <c:v>0.000</c:v>
                  </c:pt>
                  <c:pt idx="954">
                    <c:v>0.000</c:v>
                  </c:pt>
                  <c:pt idx="955">
                    <c:v>0.000</c:v>
                  </c:pt>
                  <c:pt idx="956">
                    <c:v>0.000</c:v>
                  </c:pt>
                  <c:pt idx="957">
                    <c:v>0.000</c:v>
                  </c:pt>
                  <c:pt idx="958">
                    <c:v>0.000</c:v>
                  </c:pt>
                  <c:pt idx="959">
                    <c:v>0.000</c:v>
                  </c:pt>
                  <c:pt idx="960">
                    <c:v>0.710</c:v>
                  </c:pt>
                  <c:pt idx="961">
                    <c:v>0.000</c:v>
                  </c:pt>
                  <c:pt idx="962">
                    <c:v>0.000</c:v>
                  </c:pt>
                  <c:pt idx="963">
                    <c:v>0.000</c:v>
                  </c:pt>
                  <c:pt idx="964">
                    <c:v>0.710</c:v>
                  </c:pt>
                  <c:pt idx="965">
                    <c:v>2.217</c:v>
                  </c:pt>
                  <c:pt idx="968">
                    <c:v>0.000</c:v>
                  </c:pt>
                  <c:pt idx="969">
                    <c:v>0.000</c:v>
                  </c:pt>
                  <c:pt idx="970">
                    <c:v>0.000</c:v>
                  </c:pt>
                  <c:pt idx="971">
                    <c:v>0.000</c:v>
                  </c:pt>
                  <c:pt idx="972">
                    <c:v>0.000</c:v>
                  </c:pt>
                  <c:pt idx="973">
                    <c:v>0.000</c:v>
                  </c:pt>
                  <c:pt idx="974">
                    <c:v>0.000</c:v>
                  </c:pt>
                  <c:pt idx="975">
                    <c:v>0.000</c:v>
                  </c:pt>
                  <c:pt idx="976">
                    <c:v>0.000</c:v>
                  </c:pt>
                  <c:pt idx="977">
                    <c:v>0.000</c:v>
                  </c:pt>
                  <c:pt idx="978">
                    <c:v>0.000</c:v>
                  </c:pt>
                  <c:pt idx="979">
                    <c:v>0.000</c:v>
                  </c:pt>
                  <c:pt idx="980">
                    <c:v>0.000</c:v>
                  </c:pt>
                  <c:pt idx="981">
                    <c:v>0.000</c:v>
                  </c:pt>
                  <c:pt idx="982">
                    <c:v>0.000</c:v>
                  </c:pt>
                  <c:pt idx="983">
                    <c:v>0.000</c:v>
                  </c:pt>
                  <c:pt idx="984">
                    <c:v>0.000</c:v>
                  </c:pt>
                  <c:pt idx="985">
                    <c:v>0.000</c:v>
                  </c:pt>
                  <c:pt idx="988">
                    <c:v>0.000</c:v>
                  </c:pt>
                  <c:pt idx="989">
                    <c:v>0.000</c:v>
                  </c:pt>
                  <c:pt idx="990">
                    <c:v>0.000</c:v>
                  </c:pt>
                  <c:pt idx="991">
                    <c:v>0.000</c:v>
                  </c:pt>
                  <c:pt idx="992">
                    <c:v>0.000</c:v>
                  </c:pt>
                  <c:pt idx="993">
                    <c:v>0.000</c:v>
                  </c:pt>
                  <c:pt idx="994">
                    <c:v>0.000</c:v>
                  </c:pt>
                  <c:pt idx="995">
                    <c:v>0.000</c:v>
                  </c:pt>
                  <c:pt idx="996">
                    <c:v>29.581</c:v>
                  </c:pt>
                  <c:pt idx="997">
                    <c:v>49.411</c:v>
                  </c:pt>
                  <c:pt idx="1004">
                    <c:v>547.451</c:v>
                  </c:pt>
                </c:lvl>
                <c:lvl>
                  <c:pt idx="2">
                    <c:v>2250.00</c:v>
                  </c:pt>
                  <c:pt idx="3">
                    <c:v>2300</c:v>
                  </c:pt>
                  <c:pt idx="5">
                    <c:v>8750.00</c:v>
                  </c:pt>
                  <c:pt idx="7">
                    <c:v>1300</c:v>
                  </c:pt>
                  <c:pt idx="8">
                    <c:v>2000.00</c:v>
                  </c:pt>
                  <c:pt idx="11">
                    <c:v>1000.00</c:v>
                  </c:pt>
                  <c:pt idx="12">
                    <c:v>2300.00</c:v>
                  </c:pt>
                  <c:pt idx="14">
                    <c:v>950.00</c:v>
                  </c:pt>
                  <c:pt idx="17">
                    <c:v>2200.00</c:v>
                  </c:pt>
                  <c:pt idx="21">
                    <c:v>9750.00</c:v>
                  </c:pt>
                  <c:pt idx="22">
                    <c:v>31700.00</c:v>
                  </c:pt>
                  <c:pt idx="25">
                    <c:v>2250.00</c:v>
                  </c:pt>
                  <c:pt idx="27">
                    <c:v>2300.00</c:v>
                  </c:pt>
                  <c:pt idx="30">
                    <c:v>2200.00</c:v>
                  </c:pt>
                  <c:pt idx="34">
                    <c:v>950.00</c:v>
                  </c:pt>
                  <c:pt idx="35">
                    <c:v>1700.00</c:v>
                  </c:pt>
                  <c:pt idx="38">
                    <c:v>2250.00</c:v>
                  </c:pt>
                  <c:pt idx="39">
                    <c:v>2300.00</c:v>
                  </c:pt>
                  <c:pt idx="43">
                    <c:v>13950.00</c:v>
                  </c:pt>
                  <c:pt idx="45">
                    <c:v>2000.00</c:v>
                  </c:pt>
                  <c:pt idx="48">
                    <c:v>2300</c:v>
                  </c:pt>
                  <c:pt idx="50">
                    <c:v>3050</c:v>
                  </c:pt>
                  <c:pt idx="56">
                    <c:v>1250</c:v>
                  </c:pt>
                  <c:pt idx="57">
                    <c:v>3100.00</c:v>
                  </c:pt>
                  <c:pt idx="59">
                    <c:v>11700.00</c:v>
                  </c:pt>
                  <c:pt idx="61">
                    <c:v>2775.00</c:v>
                  </c:pt>
                  <c:pt idx="63">
                    <c:v>2200.00</c:v>
                  </c:pt>
                  <c:pt idx="66">
                    <c:v>2300.00</c:v>
                  </c:pt>
                  <c:pt idx="67">
                    <c:v>2300.00</c:v>
                  </c:pt>
                  <c:pt idx="72">
                    <c:v>2300.00</c:v>
                  </c:pt>
                  <c:pt idx="75">
                    <c:v>2250</c:v>
                  </c:pt>
                  <c:pt idx="78">
                    <c:v>2200</c:v>
                  </c:pt>
                  <c:pt idx="81">
                    <c:v>16325.00</c:v>
                  </c:pt>
                  <c:pt idx="83">
                    <c:v>2250.00</c:v>
                  </c:pt>
                  <c:pt idx="85">
                    <c:v>2300.00</c:v>
                  </c:pt>
                  <c:pt idx="91">
                    <c:v>2250.00</c:v>
                  </c:pt>
                  <c:pt idx="94">
                    <c:v>6800.00</c:v>
                  </c:pt>
                  <c:pt idx="96">
                    <c:v>970</c:v>
                  </c:pt>
                  <c:pt idx="97">
                    <c:v>980</c:v>
                  </c:pt>
                  <c:pt idx="99">
                    <c:v>2300.00</c:v>
                  </c:pt>
                  <c:pt idx="102">
                    <c:v>2250.00</c:v>
                  </c:pt>
                  <c:pt idx="103">
                    <c:v>6500.00</c:v>
                  </c:pt>
                  <c:pt idx="104">
                    <c:v>55275.00</c:v>
                  </c:pt>
                  <c:pt idx="107">
                    <c:v>2300.00</c:v>
                  </c:pt>
                  <c:pt idx="109">
                    <c:v>1000.00</c:v>
                  </c:pt>
                  <c:pt idx="110">
                    <c:v>1000.00</c:v>
                  </c:pt>
                  <c:pt idx="111">
                    <c:v>2300.00</c:v>
                  </c:pt>
                  <c:pt idx="112">
                    <c:v>1000.00</c:v>
                  </c:pt>
                  <c:pt idx="113">
                    <c:v>1000.00</c:v>
                  </c:pt>
                  <c:pt idx="114">
                    <c:v>2000.00</c:v>
                  </c:pt>
                  <c:pt idx="115">
                    <c:v>950.00</c:v>
                  </c:pt>
                  <c:pt idx="116">
                    <c:v>11550.00</c:v>
                  </c:pt>
                  <c:pt idx="118">
                    <c:v>2300.00</c:v>
                  </c:pt>
                  <c:pt idx="119">
                    <c:v>2000.00</c:v>
                  </c:pt>
                  <c:pt idx="120">
                    <c:v>2300.00</c:v>
                  </c:pt>
                  <c:pt idx="126">
                    <c:v>2250.00</c:v>
                  </c:pt>
                  <c:pt idx="128">
                    <c:v>3300.00</c:v>
                  </c:pt>
                  <c:pt idx="129">
                    <c:v>3250.00</c:v>
                  </c:pt>
                  <c:pt idx="132">
                    <c:v>15400.00</c:v>
                  </c:pt>
                  <c:pt idx="134">
                    <c:v>2150.00</c:v>
                  </c:pt>
                  <c:pt idx="135">
                    <c:v>2300.00</c:v>
                  </c:pt>
                  <c:pt idx="137">
                    <c:v>1000.00</c:v>
                  </c:pt>
                  <c:pt idx="139">
                    <c:v>2300.00</c:v>
                  </c:pt>
                  <c:pt idx="140">
                    <c:v>1100.00</c:v>
                  </c:pt>
                  <c:pt idx="142">
                    <c:v>2250.00</c:v>
                  </c:pt>
                  <c:pt idx="145">
                    <c:v>2250.00</c:v>
                  </c:pt>
                  <c:pt idx="147">
                    <c:v>1000.00</c:v>
                  </c:pt>
                  <c:pt idx="148">
                    <c:v>14350.00</c:v>
                  </c:pt>
                  <c:pt idx="150">
                    <c:v>2250.00</c:v>
                  </c:pt>
                  <c:pt idx="151">
                    <c:v>975.00</c:v>
                  </c:pt>
                  <c:pt idx="152">
                    <c:v>1400.00</c:v>
                  </c:pt>
                  <c:pt idx="155">
                    <c:v>2300.00</c:v>
                  </c:pt>
                  <c:pt idx="157">
                    <c:v>2300.00</c:v>
                  </c:pt>
                  <c:pt idx="159">
                    <c:v>2200.00</c:v>
                  </c:pt>
                  <c:pt idx="161">
                    <c:v>2250.00</c:v>
                  </c:pt>
                  <c:pt idx="163">
                    <c:v>2300.00</c:v>
                  </c:pt>
                  <c:pt idx="164">
                    <c:v>2250.00</c:v>
                  </c:pt>
                  <c:pt idx="165">
                    <c:v>1275.00</c:v>
                  </c:pt>
                  <c:pt idx="166">
                    <c:v>1000.00</c:v>
                  </c:pt>
                  <c:pt idx="168">
                    <c:v>20500.00</c:v>
                  </c:pt>
                  <c:pt idx="169">
                    <c:v>61800.00</c:v>
                  </c:pt>
                  <c:pt idx="170">
                    <c:v>175675.00</c:v>
                  </c:pt>
                  <c:pt idx="173">
                    <c:v>2300.00</c:v>
                  </c:pt>
                  <c:pt idx="176">
                    <c:v>3000.00</c:v>
                  </c:pt>
                  <c:pt idx="180">
                    <c:v>2250.00</c:v>
                  </c:pt>
                  <c:pt idx="182">
                    <c:v>2250.00</c:v>
                  </c:pt>
                  <c:pt idx="187">
                    <c:v>3250.00</c:v>
                  </c:pt>
                  <c:pt idx="192">
                    <c:v>13050.00</c:v>
                  </c:pt>
                  <c:pt idx="194">
                    <c:v>2300.00</c:v>
                  </c:pt>
                  <c:pt idx="197">
                    <c:v>2300.00</c:v>
                  </c:pt>
                  <c:pt idx="200">
                    <c:v>2300.00</c:v>
                  </c:pt>
                  <c:pt idx="202">
                    <c:v>2250.00</c:v>
                  </c:pt>
                  <c:pt idx="205">
                    <c:v>2300.00</c:v>
                  </c:pt>
                  <c:pt idx="207">
                    <c:v>950.00</c:v>
                  </c:pt>
                  <c:pt idx="209">
                    <c:v>800.00</c:v>
                  </c:pt>
                  <c:pt idx="210">
                    <c:v>13200.00</c:v>
                  </c:pt>
                  <c:pt idx="212">
                    <c:v>2300.00</c:v>
                  </c:pt>
                  <c:pt idx="216">
                    <c:v>2800.00</c:v>
                  </c:pt>
                  <c:pt idx="218">
                    <c:v>2300.00</c:v>
                  </c:pt>
                  <c:pt idx="221">
                    <c:v>7400.00</c:v>
                  </c:pt>
                  <c:pt idx="223">
                    <c:v>2300.00</c:v>
                  </c:pt>
                  <c:pt idx="224">
                    <c:v>2200.00</c:v>
                  </c:pt>
                  <c:pt idx="225">
                    <c:v>2250.00</c:v>
                  </c:pt>
                  <c:pt idx="227">
                    <c:v>2300.00</c:v>
                  </c:pt>
                  <c:pt idx="230">
                    <c:v>9050.00</c:v>
                  </c:pt>
                  <c:pt idx="232">
                    <c:v>2300.00</c:v>
                  </c:pt>
                  <c:pt idx="234">
                    <c:v>900.00</c:v>
                  </c:pt>
                  <c:pt idx="236">
                    <c:v>2600.00</c:v>
                  </c:pt>
                  <c:pt idx="238">
                    <c:v>5250.00</c:v>
                  </c:pt>
                  <c:pt idx="248">
                    <c:v>11050.00</c:v>
                  </c:pt>
                  <c:pt idx="249">
                    <c:v>53750.00</c:v>
                  </c:pt>
                  <c:pt idx="252">
                    <c:v>2300.00</c:v>
                  </c:pt>
                  <c:pt idx="257">
                    <c:v>2200.00</c:v>
                  </c:pt>
                  <c:pt idx="259">
                    <c:v>4500.00</c:v>
                  </c:pt>
                  <c:pt idx="264">
                    <c:v>2250.00</c:v>
                  </c:pt>
                  <c:pt idx="266">
                    <c:v>11250.00</c:v>
                  </c:pt>
                  <c:pt idx="268">
                    <c:v>2200.00</c:v>
                  </c:pt>
                  <c:pt idx="270">
                    <c:v>2750.00</c:v>
                  </c:pt>
                  <c:pt idx="272">
                    <c:v>1000.00</c:v>
                  </c:pt>
                  <c:pt idx="273">
                    <c:v>2250.00</c:v>
                  </c:pt>
                  <c:pt idx="279">
                    <c:v>2250.00</c:v>
                  </c:pt>
                  <c:pt idx="282">
                    <c:v>2100.00</c:v>
                  </c:pt>
                  <c:pt idx="286">
                    <c:v>2250.00</c:v>
                  </c:pt>
                  <c:pt idx="291">
                    <c:v>14800.00</c:v>
                  </c:pt>
                  <c:pt idx="292">
                    <c:v>26050.00</c:v>
                  </c:pt>
                  <c:pt idx="295">
                    <c:v>5800.00</c:v>
                  </c:pt>
                  <c:pt idx="305">
                    <c:v>900.00</c:v>
                  </c:pt>
                  <c:pt idx="308">
                    <c:v>2100.00</c:v>
                  </c:pt>
                  <c:pt idx="310">
                    <c:v>1500.00</c:v>
                  </c:pt>
                  <c:pt idx="311">
                    <c:v>950.00</c:v>
                  </c:pt>
                  <c:pt idx="313">
                    <c:v>3800.00</c:v>
                  </c:pt>
                  <c:pt idx="320">
                    <c:v>15050.00</c:v>
                  </c:pt>
                  <c:pt idx="322">
                    <c:v>2100.00</c:v>
                  </c:pt>
                  <c:pt idx="326">
                    <c:v>2000.00</c:v>
                  </c:pt>
                  <c:pt idx="327">
                    <c:v>4100.00</c:v>
                  </c:pt>
                  <c:pt idx="329">
                    <c:v>1950.00</c:v>
                  </c:pt>
                  <c:pt idx="332">
                    <c:v>1950.00</c:v>
                  </c:pt>
                  <c:pt idx="334">
                    <c:v>1000.00</c:v>
                  </c:pt>
                  <c:pt idx="337">
                    <c:v>1000.00</c:v>
                  </c:pt>
                  <c:pt idx="340">
                    <c:v>1350.00</c:v>
                  </c:pt>
                  <c:pt idx="345">
                    <c:v>1000.00</c:v>
                  </c:pt>
                  <c:pt idx="347">
                    <c:v>2250.00</c:v>
                  </c:pt>
                  <c:pt idx="349">
                    <c:v>2400.00</c:v>
                  </c:pt>
                  <c:pt idx="351">
                    <c:v>2300.00</c:v>
                  </c:pt>
                  <c:pt idx="352">
                    <c:v>11300.00</c:v>
                  </c:pt>
                  <c:pt idx="354">
                    <c:v>2000.00</c:v>
                  </c:pt>
                  <c:pt idx="355">
                    <c:v>1000.00</c:v>
                  </c:pt>
                  <c:pt idx="356">
                    <c:v>1600.00</c:v>
                  </c:pt>
                  <c:pt idx="359">
                    <c:v>1000.00</c:v>
                  </c:pt>
                  <c:pt idx="361">
                    <c:v>5600.00</c:v>
                  </c:pt>
                  <c:pt idx="363">
                    <c:v>3000.00</c:v>
                  </c:pt>
                  <c:pt idx="366">
                    <c:v>1000.00</c:v>
                  </c:pt>
                  <c:pt idx="367">
                    <c:v>2300.00</c:v>
                  </c:pt>
                  <c:pt idx="371">
                    <c:v>6300.00</c:v>
                  </c:pt>
                  <c:pt idx="373">
                    <c:v>3000.00</c:v>
                  </c:pt>
                  <c:pt idx="379">
                    <c:v>1000.00</c:v>
                  </c:pt>
                  <c:pt idx="380">
                    <c:v>3800.00</c:v>
                  </c:pt>
                  <c:pt idx="385">
                    <c:v>7800.00</c:v>
                  </c:pt>
                  <c:pt idx="386">
                    <c:v>52100.00</c:v>
                  </c:pt>
                  <c:pt idx="389">
                    <c:v>2000.00</c:v>
                  </c:pt>
                  <c:pt idx="396">
                    <c:v>1000.00</c:v>
                  </c:pt>
                  <c:pt idx="398">
                    <c:v>1000.00</c:v>
                  </c:pt>
                  <c:pt idx="401">
                    <c:v>1750.00</c:v>
                  </c:pt>
                  <c:pt idx="410">
                    <c:v>1000.00</c:v>
                  </c:pt>
                  <c:pt idx="413">
                    <c:v>1000.00</c:v>
                  </c:pt>
                  <c:pt idx="416">
                    <c:v>550.00</c:v>
                  </c:pt>
                  <c:pt idx="417">
                    <c:v>8300.00</c:v>
                  </c:pt>
                  <c:pt idx="419">
                    <c:v>2500.00</c:v>
                  </c:pt>
                  <c:pt idx="423">
                    <c:v>2000.00</c:v>
                  </c:pt>
                  <c:pt idx="429">
                    <c:v>1000.00</c:v>
                  </c:pt>
                  <c:pt idx="431">
                    <c:v>5500.00</c:v>
                  </c:pt>
                  <c:pt idx="433">
                    <c:v>3200.00</c:v>
                  </c:pt>
                  <c:pt idx="440">
                    <c:v>1000.00</c:v>
                  </c:pt>
                  <c:pt idx="443">
                    <c:v>4200.00</c:v>
                  </c:pt>
                  <c:pt idx="445">
                    <c:v>1000.00</c:v>
                  </c:pt>
                  <c:pt idx="449">
                    <c:v>1800.00</c:v>
                  </c:pt>
                  <c:pt idx="451">
                    <c:v>2250</c:v>
                  </c:pt>
                  <c:pt idx="458">
                    <c:v>2000.00</c:v>
                  </c:pt>
                  <c:pt idx="460">
                    <c:v>7050.00</c:v>
                  </c:pt>
                  <c:pt idx="461">
                    <c:v>25050.00</c:v>
                  </c:pt>
                  <c:pt idx="464">
                    <c:v>2000.00</c:v>
                  </c:pt>
                  <c:pt idx="465">
                    <c:v>2000.00</c:v>
                  </c:pt>
                  <c:pt idx="466">
                    <c:v>2150.00</c:v>
                  </c:pt>
                  <c:pt idx="469">
                    <c:v>1000.00</c:v>
                  </c:pt>
                  <c:pt idx="471">
                    <c:v>2300.00</c:v>
                  </c:pt>
                  <c:pt idx="475">
                    <c:v>1800.00</c:v>
                  </c:pt>
                  <c:pt idx="480">
                    <c:v>1500.00</c:v>
                  </c:pt>
                  <c:pt idx="482">
                    <c:v>12750.00</c:v>
                  </c:pt>
                  <c:pt idx="484">
                    <c:v>2300.00</c:v>
                  </c:pt>
                  <c:pt idx="486">
                    <c:v>1175.00</c:v>
                  </c:pt>
                  <c:pt idx="487">
                    <c:v>1125.00</c:v>
                  </c:pt>
                  <c:pt idx="490">
                    <c:v>4600.00</c:v>
                  </c:pt>
                  <c:pt idx="491">
                    <c:v>17350.00</c:v>
                  </c:pt>
                  <c:pt idx="492">
                    <c:v>174300.00</c:v>
                  </c:pt>
                  <c:pt idx="493">
                    <c:v>349975.00</c:v>
                  </c:pt>
                  <c:pt idx="501">
                    <c:v>0.00</c:v>
                  </c:pt>
                  <c:pt idx="504">
                    <c:v>0.00%</c:v>
                  </c:pt>
                  <c:pt idx="505">
                    <c:v>100.00%</c:v>
                  </c:pt>
                  <c:pt idx="506">
                    <c:v>99.12%</c:v>
                  </c:pt>
                  <c:pt idx="507">
                    <c:v>100%</c:v>
                  </c:pt>
                  <c:pt idx="508">
                    <c:v>100%</c:v>
                  </c:pt>
                  <c:pt idx="511">
                    <c:v>100%</c:v>
                  </c:pt>
                  <c:pt idx="512">
                    <c:v>100.00%</c:v>
                  </c:pt>
                  <c:pt idx="513">
                    <c:v>100.00%</c:v>
                  </c:pt>
                  <c:pt idx="514">
                    <c:v>100.00%</c:v>
                  </c:pt>
                  <c:pt idx="515">
                    <c:v>100.00%</c:v>
                  </c:pt>
                  <c:pt idx="516">
                    <c:v>92.84%</c:v>
                  </c:pt>
                  <c:pt idx="517">
                    <c:v>100.00%</c:v>
                  </c:pt>
                  <c:pt idx="518">
                    <c:v>100.00%</c:v>
                  </c:pt>
                  <c:pt idx="519">
                    <c:v>100.00%</c:v>
                  </c:pt>
                  <c:pt idx="520">
                    <c:v>100.00%</c:v>
                  </c:pt>
                  <c:pt idx="521">
                    <c:v>100.00%</c:v>
                  </c:pt>
                  <c:pt idx="522">
                    <c:v>89.66%</c:v>
                  </c:pt>
                  <c:pt idx="523">
                    <c:v>0.00%</c:v>
                  </c:pt>
                  <c:pt idx="524">
                    <c:v>100.00%</c:v>
                  </c:pt>
                  <c:pt idx="529">
                    <c:v>100.00%</c:v>
                  </c:pt>
                  <c:pt idx="530">
                    <c:v>100.00%</c:v>
                  </c:pt>
                  <c:pt idx="531">
                    <c:v>100.00%</c:v>
                  </c:pt>
                  <c:pt idx="532">
                    <c:v>100.00%</c:v>
                  </c:pt>
                  <c:pt idx="533">
                    <c:v>100.00%</c:v>
                  </c:pt>
                  <c:pt idx="534">
                    <c:v>100.00%</c:v>
                  </c:pt>
                  <c:pt idx="535">
                    <c:v>100.00%</c:v>
                  </c:pt>
                  <c:pt idx="536">
                    <c:v>100.00%</c:v>
                  </c:pt>
                  <c:pt idx="537">
                    <c:v>100.00%</c:v>
                  </c:pt>
                  <c:pt idx="538">
                    <c:v>100.00%</c:v>
                  </c:pt>
                  <c:pt idx="539">
                    <c:v>100.00%</c:v>
                  </c:pt>
                  <c:pt idx="540">
                    <c:v>100.00%</c:v>
                  </c:pt>
                  <c:pt idx="541">
                    <c:v>100.00%</c:v>
                  </c:pt>
                  <c:pt idx="542">
                    <c:v>100.00%</c:v>
                  </c:pt>
                  <c:pt idx="543">
                    <c:v>100.00%</c:v>
                  </c:pt>
                  <c:pt idx="544">
                    <c:v>100.00%</c:v>
                  </c:pt>
                  <c:pt idx="545">
                    <c:v>100.00%</c:v>
                  </c:pt>
                  <c:pt idx="546">
                    <c:v>100.00%</c:v>
                  </c:pt>
                  <c:pt idx="549">
                    <c:v>100.00%</c:v>
                  </c:pt>
                  <c:pt idx="550">
                    <c:v>100.00%</c:v>
                  </c:pt>
                  <c:pt idx="551">
                    <c:v>100.00%</c:v>
                  </c:pt>
                  <c:pt idx="552">
                    <c:v>100.00%</c:v>
                  </c:pt>
                  <c:pt idx="553">
                    <c:v>100.00%</c:v>
                  </c:pt>
                  <c:pt idx="554">
                    <c:v>100.00%</c:v>
                  </c:pt>
                  <c:pt idx="555">
                    <c:v>100.00%</c:v>
                  </c:pt>
                  <c:pt idx="556">
                    <c:v>100.00%</c:v>
                  </c:pt>
                  <c:pt idx="557">
                    <c:v>100.00%</c:v>
                  </c:pt>
                  <c:pt idx="558">
                    <c:v>100.00%</c:v>
                  </c:pt>
                  <c:pt idx="559">
                    <c:v>100.00%</c:v>
                  </c:pt>
                  <c:pt idx="560">
                    <c:v>100.00%</c:v>
                  </c:pt>
                  <c:pt idx="561">
                    <c:v>100.00%</c:v>
                  </c:pt>
                  <c:pt idx="562">
                    <c:v>100.00%</c:v>
                  </c:pt>
                  <c:pt idx="565">
                    <c:v>100.00%</c:v>
                  </c:pt>
                  <c:pt idx="566">
                    <c:v>100.00%</c:v>
                  </c:pt>
                  <c:pt idx="567">
                    <c:v>100.00%</c:v>
                  </c:pt>
                  <c:pt idx="568">
                    <c:v>100.00%</c:v>
                  </c:pt>
                  <c:pt idx="569">
                    <c:v>100.00%</c:v>
                  </c:pt>
                  <c:pt idx="570">
                    <c:v>100.00%</c:v>
                  </c:pt>
                  <c:pt idx="571">
                    <c:v>100.00%</c:v>
                  </c:pt>
                  <c:pt idx="572">
                    <c:v>100.00%</c:v>
                  </c:pt>
                  <c:pt idx="573">
                    <c:v>100.00%</c:v>
                  </c:pt>
                  <c:pt idx="574">
                    <c:v>100.00%</c:v>
                  </c:pt>
                  <c:pt idx="575">
                    <c:v>100.00%</c:v>
                  </c:pt>
                  <c:pt idx="576">
                    <c:v>100.00%</c:v>
                  </c:pt>
                  <c:pt idx="577">
                    <c:v>100.00%</c:v>
                  </c:pt>
                  <c:pt idx="578">
                    <c:v>100.00%</c:v>
                  </c:pt>
                  <c:pt idx="579">
                    <c:v>100.00%</c:v>
                  </c:pt>
                  <c:pt idx="580">
                    <c:v>100.00%</c:v>
                  </c:pt>
                  <c:pt idx="581">
                    <c:v>100.00%</c:v>
                  </c:pt>
                  <c:pt idx="582">
                    <c:v>100.00%</c:v>
                  </c:pt>
                  <c:pt idx="583">
                    <c:v>100.00%</c:v>
                  </c:pt>
                  <c:pt idx="584">
                    <c:v>100.00%</c:v>
                  </c:pt>
                  <c:pt idx="587">
                    <c:v>100.00%</c:v>
                  </c:pt>
                  <c:pt idx="588">
                    <c:v>100.00%</c:v>
                  </c:pt>
                  <c:pt idx="589">
                    <c:v>100.00%</c:v>
                  </c:pt>
                  <c:pt idx="590">
                    <c:v>100.00%</c:v>
                  </c:pt>
                  <c:pt idx="591">
                    <c:v>100.00%</c:v>
                  </c:pt>
                  <c:pt idx="592">
                    <c:v>100.00%</c:v>
                  </c:pt>
                  <c:pt idx="593">
                    <c:v>100.00%</c:v>
                  </c:pt>
                  <c:pt idx="594">
                    <c:v>100.00%</c:v>
                  </c:pt>
                  <c:pt idx="595">
                    <c:v>90.86%</c:v>
                  </c:pt>
                  <c:pt idx="596">
                    <c:v>100.00%</c:v>
                  </c:pt>
                  <c:pt idx="597">
                    <c:v>94.45%</c:v>
                  </c:pt>
                  <c:pt idx="600">
                    <c:v>100%</c:v>
                  </c:pt>
                  <c:pt idx="601">
                    <c:v>100%</c:v>
                  </c:pt>
                  <c:pt idx="602">
                    <c:v>100%</c:v>
                  </c:pt>
                  <c:pt idx="603">
                    <c:v>100.00%</c:v>
                  </c:pt>
                  <c:pt idx="604">
                    <c:v>100.00%</c:v>
                  </c:pt>
                  <c:pt idx="605">
                    <c:v>100.00%</c:v>
                  </c:pt>
                  <c:pt idx="606">
                    <c:v>100.00%</c:v>
                  </c:pt>
                  <c:pt idx="611">
                    <c:v>100.00%</c:v>
                  </c:pt>
                  <c:pt idx="612">
                    <c:v>100.00%</c:v>
                  </c:pt>
                  <c:pt idx="613">
                    <c:v>100.00%</c:v>
                  </c:pt>
                  <c:pt idx="614">
                    <c:v>100.0%</c:v>
                  </c:pt>
                  <c:pt idx="615">
                    <c:v>100.00%</c:v>
                  </c:pt>
                  <c:pt idx="616">
                    <c:v>100.00%</c:v>
                  </c:pt>
                  <c:pt idx="617">
                    <c:v>99.83%</c:v>
                  </c:pt>
                  <c:pt idx="618">
                    <c:v>100.00%</c:v>
                  </c:pt>
                  <c:pt idx="619">
                    <c:v>100.00%</c:v>
                  </c:pt>
                  <c:pt idx="622">
                    <c:v>100.00%</c:v>
                  </c:pt>
                  <c:pt idx="623">
                    <c:v>100.00%</c:v>
                  </c:pt>
                  <c:pt idx="624">
                    <c:v>100.00%</c:v>
                  </c:pt>
                  <c:pt idx="625">
                    <c:v>0.00%</c:v>
                  </c:pt>
                  <c:pt idx="626">
                    <c:v>100.00%</c:v>
                  </c:pt>
                  <c:pt idx="630">
                    <c:v>100.00%</c:v>
                  </c:pt>
                  <c:pt idx="631">
                    <c:v>100.00%</c:v>
                  </c:pt>
                  <c:pt idx="632">
                    <c:v>100.00%</c:v>
                  </c:pt>
                  <c:pt idx="633">
                    <c:v>100.00%</c:v>
                  </c:pt>
                  <c:pt idx="634">
                    <c:v>100.00%</c:v>
                  </c:pt>
                  <c:pt idx="635">
                    <c:v>100.00%</c:v>
                  </c:pt>
                  <c:pt idx="638">
                    <c:v>100.00%</c:v>
                  </c:pt>
                  <c:pt idx="639">
                    <c:v>100.00%</c:v>
                  </c:pt>
                  <c:pt idx="640">
                    <c:v>100.00%</c:v>
                  </c:pt>
                  <c:pt idx="641">
                    <c:v>59.26%</c:v>
                  </c:pt>
                  <c:pt idx="642">
                    <c:v>0.00%</c:v>
                  </c:pt>
                  <c:pt idx="643">
                    <c:v>100.00%</c:v>
                  </c:pt>
                  <c:pt idx="644">
                    <c:v>100.00%</c:v>
                  </c:pt>
                  <c:pt idx="645">
                    <c:v>100.00%</c:v>
                  </c:pt>
                  <c:pt idx="646">
                    <c:v>99.96%</c:v>
                  </c:pt>
                  <c:pt idx="647">
                    <c:v>100.00%</c:v>
                  </c:pt>
                  <c:pt idx="648">
                    <c:v>100.00%</c:v>
                  </c:pt>
                  <c:pt idx="649">
                    <c:v>100.00%</c:v>
                  </c:pt>
                  <c:pt idx="650">
                    <c:v>100.00%</c:v>
                  </c:pt>
                  <c:pt idx="651">
                    <c:v>100.00%</c:v>
                  </c:pt>
                  <c:pt idx="654">
                    <c:v>100%</c:v>
                  </c:pt>
                  <c:pt idx="655">
                    <c:v>100%</c:v>
                  </c:pt>
                  <c:pt idx="656">
                    <c:v>100%</c:v>
                  </c:pt>
                  <c:pt idx="657">
                    <c:v>100%</c:v>
                  </c:pt>
                  <c:pt idx="658">
                    <c:v>100%</c:v>
                  </c:pt>
                  <c:pt idx="659">
                    <c:v>100%</c:v>
                  </c:pt>
                  <c:pt idx="660">
                    <c:v>0%</c:v>
                  </c:pt>
                  <c:pt idx="661">
                    <c:v>100%</c:v>
                  </c:pt>
                  <c:pt idx="662">
                    <c:v>100%</c:v>
                  </c:pt>
                  <c:pt idx="663">
                    <c:v>100%</c:v>
                  </c:pt>
                  <c:pt idx="664">
                    <c:v>100%</c:v>
                  </c:pt>
                  <c:pt idx="665">
                    <c:v>100%</c:v>
                  </c:pt>
                  <c:pt idx="666">
                    <c:v>100%</c:v>
                  </c:pt>
                  <c:pt idx="667">
                    <c:v>100%</c:v>
                  </c:pt>
                  <c:pt idx="668">
                    <c:v>100%</c:v>
                  </c:pt>
                  <c:pt idx="669">
                    <c:v>100%</c:v>
                  </c:pt>
                  <c:pt idx="670">
                    <c:v>100%</c:v>
                  </c:pt>
                  <c:pt idx="671">
                    <c:v>100%</c:v>
                  </c:pt>
                  <c:pt idx="677">
                    <c:v>100.00%</c:v>
                  </c:pt>
                  <c:pt idx="678">
                    <c:v>100.00%</c:v>
                  </c:pt>
                  <c:pt idx="679">
                    <c:v>100.00%</c:v>
                  </c:pt>
                  <c:pt idx="680">
                    <c:v>94.97%</c:v>
                  </c:pt>
                  <c:pt idx="681">
                    <c:v>100.00%</c:v>
                  </c:pt>
                  <c:pt idx="682">
                    <c:v>100.00%</c:v>
                  </c:pt>
                  <c:pt idx="683">
                    <c:v>100.00%</c:v>
                  </c:pt>
                  <c:pt idx="684">
                    <c:v>100.00%</c:v>
                  </c:pt>
                  <c:pt idx="685">
                    <c:v>100.00%</c:v>
                  </c:pt>
                  <c:pt idx="686">
                    <c:v>0.00%</c:v>
                  </c:pt>
                  <c:pt idx="687">
                    <c:v>0.00%</c:v>
                  </c:pt>
                  <c:pt idx="688">
                    <c:v>100.00%</c:v>
                  </c:pt>
                  <c:pt idx="689">
                    <c:v>100.00%</c:v>
                  </c:pt>
                  <c:pt idx="690">
                    <c:v>94.40%</c:v>
                  </c:pt>
                  <c:pt idx="691">
                    <c:v>81.62%</c:v>
                  </c:pt>
                  <c:pt idx="692">
                    <c:v>0.00%</c:v>
                  </c:pt>
                  <c:pt idx="693">
                    <c:v>46.35%</c:v>
                  </c:pt>
                  <c:pt idx="694">
                    <c:v>53.17%</c:v>
                  </c:pt>
                  <c:pt idx="695">
                    <c:v>100.00%</c:v>
                  </c:pt>
                  <c:pt idx="698">
                    <c:v>100.00%</c:v>
                  </c:pt>
                  <c:pt idx="699">
                    <c:v>100.00%</c:v>
                  </c:pt>
                  <c:pt idx="700">
                    <c:v>100.00%</c:v>
                  </c:pt>
                  <c:pt idx="701">
                    <c:v>100.00%</c:v>
                  </c:pt>
                  <c:pt idx="702">
                    <c:v>100.00%</c:v>
                  </c:pt>
                  <c:pt idx="703">
                    <c:v>100.00%</c:v>
                  </c:pt>
                  <c:pt idx="704">
                    <c:v>100.00%</c:v>
                  </c:pt>
                  <c:pt idx="705">
                    <c:v>100.00%</c:v>
                  </c:pt>
                  <c:pt idx="706">
                    <c:v>100.00%</c:v>
                  </c:pt>
                  <c:pt idx="707">
                    <c:v>100.00%</c:v>
                  </c:pt>
                  <c:pt idx="708">
                    <c:v>100.00%</c:v>
                  </c:pt>
                  <c:pt idx="709">
                    <c:v>100.00%</c:v>
                  </c:pt>
                  <c:pt idx="710">
                    <c:v>100.00%</c:v>
                  </c:pt>
                  <c:pt idx="711">
                    <c:v>100.00%</c:v>
                  </c:pt>
                  <c:pt idx="712">
                    <c:v>100.00%</c:v>
                  </c:pt>
                  <c:pt idx="713">
                    <c:v>100.00%</c:v>
                  </c:pt>
                  <c:pt idx="716">
                    <c:v>100.00%</c:v>
                  </c:pt>
                  <c:pt idx="717">
                    <c:v>100.00%</c:v>
                  </c:pt>
                  <c:pt idx="718">
                    <c:v>100.00%</c:v>
                  </c:pt>
                  <c:pt idx="719">
                    <c:v>100.00%</c:v>
                  </c:pt>
                  <c:pt idx="720">
                    <c:v>100.00%</c:v>
                  </c:pt>
                  <c:pt idx="721">
                    <c:v>100.00%</c:v>
                  </c:pt>
                  <c:pt idx="722">
                    <c:v>100.00%</c:v>
                  </c:pt>
                  <c:pt idx="723">
                    <c:v>100.00%</c:v>
                  </c:pt>
                  <c:pt idx="724">
                    <c:v>100.00%</c:v>
                  </c:pt>
                  <c:pt idx="727">
                    <c:v>100.00%</c:v>
                  </c:pt>
                  <c:pt idx="728">
                    <c:v>100.00%</c:v>
                  </c:pt>
                  <c:pt idx="729">
                    <c:v>100.00%</c:v>
                  </c:pt>
                  <c:pt idx="730">
                    <c:v>100.00%</c:v>
                  </c:pt>
                  <c:pt idx="731">
                    <c:v>100.00%</c:v>
                  </c:pt>
                  <c:pt idx="732">
                    <c:v>100.00%</c:v>
                  </c:pt>
                  <c:pt idx="733">
                    <c:v>100.00%</c:v>
                  </c:pt>
                  <c:pt idx="736">
                    <c:v>100.00%</c:v>
                  </c:pt>
                  <c:pt idx="737">
                    <c:v>100.00%</c:v>
                  </c:pt>
                  <c:pt idx="738">
                    <c:v>100.00%</c:v>
                  </c:pt>
                  <c:pt idx="739">
                    <c:v>100.00%</c:v>
                  </c:pt>
                  <c:pt idx="740">
                    <c:v>100.00%</c:v>
                  </c:pt>
                  <c:pt idx="741">
                    <c:v>100.00%</c:v>
                  </c:pt>
                  <c:pt idx="742">
                    <c:v>100.00%</c:v>
                  </c:pt>
                  <c:pt idx="743">
                    <c:v>100.00%</c:v>
                  </c:pt>
                  <c:pt idx="744">
                    <c:v>100.00%</c:v>
                  </c:pt>
                  <c:pt idx="745">
                    <c:v>100.00%</c:v>
                  </c:pt>
                  <c:pt idx="746">
                    <c:v>100.00%</c:v>
                  </c:pt>
                  <c:pt idx="747">
                    <c:v>100.00%</c:v>
                  </c:pt>
                  <c:pt idx="748">
                    <c:v>100.00%</c:v>
                  </c:pt>
                  <c:pt idx="749">
                    <c:v>100.00%</c:v>
                  </c:pt>
                  <c:pt idx="750">
                    <c:v>100.00%</c:v>
                  </c:pt>
                  <c:pt idx="751">
                    <c:v>100.00%</c:v>
                  </c:pt>
                  <c:pt idx="756">
                    <c:v>99.86%</c:v>
                  </c:pt>
                  <c:pt idx="757">
                    <c:v>100.00%</c:v>
                  </c:pt>
                  <c:pt idx="758">
                    <c:v>100.00%</c:v>
                  </c:pt>
                  <c:pt idx="759">
                    <c:v>100.00%</c:v>
                  </c:pt>
                  <c:pt idx="760">
                    <c:v>100.00%</c:v>
                  </c:pt>
                  <c:pt idx="761">
                    <c:v>100.00%</c:v>
                  </c:pt>
                  <c:pt idx="762">
                    <c:v>100.00%</c:v>
                  </c:pt>
                  <c:pt idx="763">
                    <c:v>100.00%</c:v>
                  </c:pt>
                  <c:pt idx="764">
                    <c:v>100.00%</c:v>
                  </c:pt>
                  <c:pt idx="765">
                    <c:v>96.41%</c:v>
                  </c:pt>
                  <c:pt idx="766">
                    <c:v>100.00%</c:v>
                  </c:pt>
                  <c:pt idx="767">
                    <c:v>100.00%</c:v>
                  </c:pt>
                  <c:pt idx="768">
                    <c:v>100.00%</c:v>
                  </c:pt>
                  <c:pt idx="769">
                    <c:v>99.68%</c:v>
                  </c:pt>
                  <c:pt idx="772">
                    <c:v>100.00%</c:v>
                  </c:pt>
                  <c:pt idx="773">
                    <c:v>100.00%</c:v>
                  </c:pt>
                  <c:pt idx="774">
                    <c:v>100.00%</c:v>
                  </c:pt>
                  <c:pt idx="775">
                    <c:v>100.00%</c:v>
                  </c:pt>
                  <c:pt idx="776">
                    <c:v>100.00%</c:v>
                  </c:pt>
                  <c:pt idx="777">
                    <c:v>100.00%</c:v>
                  </c:pt>
                  <c:pt idx="778">
                    <c:v>100.00%</c:v>
                  </c:pt>
                  <c:pt idx="779">
                    <c:v>100.00%</c:v>
                  </c:pt>
                  <c:pt idx="780">
                    <c:v>100.00%</c:v>
                  </c:pt>
                  <c:pt idx="781">
                    <c:v>100.00%</c:v>
                  </c:pt>
                  <c:pt idx="782">
                    <c:v>100.00%</c:v>
                  </c:pt>
                  <c:pt idx="783">
                    <c:v>100.00%</c:v>
                  </c:pt>
                  <c:pt idx="784">
                    <c:v>100.00%</c:v>
                  </c:pt>
                  <c:pt idx="785">
                    <c:v>100.00%</c:v>
                  </c:pt>
                  <c:pt idx="786">
                    <c:v>100.00%</c:v>
                  </c:pt>
                  <c:pt idx="787">
                    <c:v>100.00%</c:v>
                  </c:pt>
                  <c:pt idx="788">
                    <c:v>100.00%</c:v>
                  </c:pt>
                  <c:pt idx="789">
                    <c:v>100.00%</c:v>
                  </c:pt>
                  <c:pt idx="790">
                    <c:v>0.00%</c:v>
                  </c:pt>
                  <c:pt idx="791">
                    <c:v>100.00%</c:v>
                  </c:pt>
                  <c:pt idx="792">
                    <c:v>100.00%</c:v>
                  </c:pt>
                  <c:pt idx="793">
                    <c:v>100.00%</c:v>
                  </c:pt>
                  <c:pt idx="794">
                    <c:v>100.00%</c:v>
                  </c:pt>
                  <c:pt idx="799">
                    <c:v>100.00%</c:v>
                  </c:pt>
                  <c:pt idx="800">
                    <c:v>100.00%</c:v>
                  </c:pt>
                  <c:pt idx="801">
                    <c:v>100.00%</c:v>
                  </c:pt>
                  <c:pt idx="802">
                    <c:v>100.00%</c:v>
                  </c:pt>
                  <c:pt idx="803">
                    <c:v>100.00%</c:v>
                  </c:pt>
                  <c:pt idx="804">
                    <c:v>100.00%</c:v>
                  </c:pt>
                  <c:pt idx="805">
                    <c:v>100.00%</c:v>
                  </c:pt>
                  <c:pt idx="806">
                    <c:v>100.00%</c:v>
                  </c:pt>
                  <c:pt idx="807">
                    <c:v>100.00%</c:v>
                  </c:pt>
                  <c:pt idx="808">
                    <c:v>100.00%</c:v>
                  </c:pt>
                  <c:pt idx="809">
                    <c:v>100.00%</c:v>
                  </c:pt>
                  <c:pt idx="810">
                    <c:v>100.00%</c:v>
                  </c:pt>
                  <c:pt idx="811">
                    <c:v>100.00%</c:v>
                  </c:pt>
                  <c:pt idx="812">
                    <c:v>98.07%</c:v>
                  </c:pt>
                  <c:pt idx="813">
                    <c:v>100.00%</c:v>
                  </c:pt>
                  <c:pt idx="814">
                    <c:v>15.56%</c:v>
                  </c:pt>
                  <c:pt idx="815">
                    <c:v>100.00%</c:v>
                  </c:pt>
                  <c:pt idx="816">
                    <c:v>100.00%</c:v>
                  </c:pt>
                  <c:pt idx="817">
                    <c:v>100.00%</c:v>
                  </c:pt>
                  <c:pt idx="818">
                    <c:v>100.00%</c:v>
                  </c:pt>
                  <c:pt idx="819">
                    <c:v>100.00%</c:v>
                  </c:pt>
                  <c:pt idx="820">
                    <c:v>100.00%</c:v>
                  </c:pt>
                  <c:pt idx="821">
                    <c:v>100.00%</c:v>
                  </c:pt>
                  <c:pt idx="822">
                    <c:v>100.00%</c:v>
                  </c:pt>
                  <c:pt idx="826">
                    <c:v>100.00%</c:v>
                  </c:pt>
                  <c:pt idx="827">
                    <c:v>100.00%</c:v>
                  </c:pt>
                  <c:pt idx="828">
                    <c:v>100.00%</c:v>
                  </c:pt>
                  <c:pt idx="829">
                    <c:v>100.00%</c:v>
                  </c:pt>
                  <c:pt idx="830">
                    <c:v>90.57%</c:v>
                  </c:pt>
                  <c:pt idx="833">
                    <c:v>100.00%</c:v>
                  </c:pt>
                  <c:pt idx="834">
                    <c:v>98.87%</c:v>
                  </c:pt>
                  <c:pt idx="835">
                    <c:v>100.00%</c:v>
                  </c:pt>
                  <c:pt idx="838">
                    <c:v>100.00%</c:v>
                  </c:pt>
                  <c:pt idx="839">
                    <c:v>0.00%</c:v>
                  </c:pt>
                  <c:pt idx="840">
                    <c:v>100.00%</c:v>
                  </c:pt>
                  <c:pt idx="841">
                    <c:v>100.00%</c:v>
                  </c:pt>
                  <c:pt idx="842">
                    <c:v>100.00%</c:v>
                  </c:pt>
                  <c:pt idx="843">
                    <c:v>100.00%</c:v>
                  </c:pt>
                  <c:pt idx="844">
                    <c:v>100.00%</c:v>
                  </c:pt>
                  <c:pt idx="845">
                    <c:v>100.00%</c:v>
                  </c:pt>
                  <c:pt idx="846">
                    <c:v>100.00%</c:v>
                  </c:pt>
                  <c:pt idx="847">
                    <c:v>100.00%</c:v>
                  </c:pt>
                  <c:pt idx="848">
                    <c:v>100.00%</c:v>
                  </c:pt>
                  <c:pt idx="849">
                    <c:v>100.00%</c:v>
                  </c:pt>
                  <c:pt idx="850">
                    <c:v>100.00%</c:v>
                  </c:pt>
                  <c:pt idx="851">
                    <c:v>100.00%</c:v>
                  </c:pt>
                  <c:pt idx="852">
                    <c:v>100.00%</c:v>
                  </c:pt>
                  <c:pt idx="853">
                    <c:v>100.00%</c:v>
                  </c:pt>
                  <c:pt idx="854">
                    <c:v>100.00%</c:v>
                  </c:pt>
                  <c:pt idx="855">
                    <c:v>100.00%</c:v>
                  </c:pt>
                  <c:pt idx="858">
                    <c:v>100.00%</c:v>
                  </c:pt>
                  <c:pt idx="859">
                    <c:v>100.00%</c:v>
                  </c:pt>
                  <c:pt idx="860">
                    <c:v>100.00%</c:v>
                  </c:pt>
                  <c:pt idx="861">
                    <c:v>100.00%</c:v>
                  </c:pt>
                  <c:pt idx="862">
                    <c:v>100.00%</c:v>
                  </c:pt>
                  <c:pt idx="863">
                    <c:v>100.00%</c:v>
                  </c:pt>
                  <c:pt idx="864">
                    <c:v>100.00%</c:v>
                  </c:pt>
                  <c:pt idx="867">
                    <c:v>100.00%</c:v>
                  </c:pt>
                  <c:pt idx="868">
                    <c:v>100.00%</c:v>
                  </c:pt>
                  <c:pt idx="869">
                    <c:v>100.00%</c:v>
                  </c:pt>
                  <c:pt idx="870">
                    <c:v>100.00%</c:v>
                  </c:pt>
                  <c:pt idx="871">
                    <c:v>100.00%</c:v>
                  </c:pt>
                  <c:pt idx="872">
                    <c:v>100.00%</c:v>
                  </c:pt>
                  <c:pt idx="873">
                    <c:v>100.00%</c:v>
                  </c:pt>
                  <c:pt idx="874">
                    <c:v>100.00%</c:v>
                  </c:pt>
                  <c:pt idx="877">
                    <c:v>100.00%</c:v>
                  </c:pt>
                  <c:pt idx="878">
                    <c:v>100.00%</c:v>
                  </c:pt>
                  <c:pt idx="879">
                    <c:v>100.00%</c:v>
                  </c:pt>
                  <c:pt idx="880">
                    <c:v>100.00%</c:v>
                  </c:pt>
                  <c:pt idx="881">
                    <c:v>100.00%</c:v>
                  </c:pt>
                  <c:pt idx="882">
                    <c:v>100.00%</c:v>
                  </c:pt>
                  <c:pt idx="883">
                    <c:v>100.00%</c:v>
                  </c:pt>
                  <c:pt idx="884">
                    <c:v>100.00%</c:v>
                  </c:pt>
                  <c:pt idx="885">
                    <c:v>100.00%</c:v>
                  </c:pt>
                  <c:pt idx="886">
                    <c:v>100.00%</c:v>
                  </c:pt>
                  <c:pt idx="887">
                    <c:v>100.00%</c:v>
                  </c:pt>
                  <c:pt idx="888">
                    <c:v>100.00%</c:v>
                  </c:pt>
                  <c:pt idx="893">
                    <c:v>100.00%</c:v>
                  </c:pt>
                  <c:pt idx="894">
                    <c:v>100.00%</c:v>
                  </c:pt>
                  <c:pt idx="895">
                    <c:v>100.00%</c:v>
                  </c:pt>
                  <c:pt idx="896">
                    <c:v>100.00%</c:v>
                  </c:pt>
                  <c:pt idx="897">
                    <c:v>100.00%</c:v>
                  </c:pt>
                  <c:pt idx="898">
                    <c:v>100.00%</c:v>
                  </c:pt>
                  <c:pt idx="899">
                    <c:v>100.00%</c:v>
                  </c:pt>
                  <c:pt idx="900">
                    <c:v>100.00%</c:v>
                  </c:pt>
                  <c:pt idx="901">
                    <c:v>100.00%</c:v>
                  </c:pt>
                  <c:pt idx="902">
                    <c:v>100.00%</c:v>
                  </c:pt>
                  <c:pt idx="903">
                    <c:v>100.00%</c:v>
                  </c:pt>
                  <c:pt idx="904">
                    <c:v>75.17%</c:v>
                  </c:pt>
                  <c:pt idx="905">
                    <c:v>100.00%</c:v>
                  </c:pt>
                  <c:pt idx="906">
                    <c:v>100.00%</c:v>
                  </c:pt>
                  <c:pt idx="907">
                    <c:v>100.00%</c:v>
                  </c:pt>
                  <c:pt idx="908">
                    <c:v>100.00%</c:v>
                  </c:pt>
                  <c:pt idx="909">
                    <c:v>90.28%</c:v>
                  </c:pt>
                  <c:pt idx="910">
                    <c:v>82.35%</c:v>
                  </c:pt>
                  <c:pt idx="911">
                    <c:v>100.00%</c:v>
                  </c:pt>
                  <c:pt idx="912">
                    <c:v>100.00%</c:v>
                  </c:pt>
                  <c:pt idx="913">
                    <c:v>100.00%</c:v>
                  </c:pt>
                  <c:pt idx="914">
                    <c:v>100.00%</c:v>
                  </c:pt>
                  <c:pt idx="915">
                    <c:v>100.00%</c:v>
                  </c:pt>
                  <c:pt idx="916">
                    <c:v>100.00%</c:v>
                  </c:pt>
                  <c:pt idx="917">
                    <c:v>100.00%</c:v>
                  </c:pt>
                  <c:pt idx="918">
                    <c:v>100.00%</c:v>
                  </c:pt>
                  <c:pt idx="919">
                    <c:v>100.00%</c:v>
                  </c:pt>
                  <c:pt idx="920">
                    <c:v>39.84%</c:v>
                  </c:pt>
                  <c:pt idx="923">
                    <c:v>100.00%</c:v>
                  </c:pt>
                  <c:pt idx="924">
                    <c:v>100.00%</c:v>
                  </c:pt>
                  <c:pt idx="925">
                    <c:v>100.00%</c:v>
                  </c:pt>
                  <c:pt idx="926">
                    <c:v>100.00%</c:v>
                  </c:pt>
                  <c:pt idx="927">
                    <c:v>100.00%</c:v>
                  </c:pt>
                  <c:pt idx="928">
                    <c:v>100.00%</c:v>
                  </c:pt>
                  <c:pt idx="929">
                    <c:v>100.00%</c:v>
                  </c:pt>
                  <c:pt idx="930">
                    <c:v>100.00%</c:v>
                  </c:pt>
                  <c:pt idx="931">
                    <c:v>100.00%</c:v>
                  </c:pt>
                  <c:pt idx="932">
                    <c:v>100.00%</c:v>
                  </c:pt>
                  <c:pt idx="933">
                    <c:v>100.00%</c:v>
                  </c:pt>
                  <c:pt idx="934">
                    <c:v>99.92%</c:v>
                  </c:pt>
                  <c:pt idx="937">
                    <c:v>100.00%</c:v>
                  </c:pt>
                  <c:pt idx="938">
                    <c:v>100.00%</c:v>
                  </c:pt>
                  <c:pt idx="939">
                    <c:v>100.00%</c:v>
                  </c:pt>
                  <c:pt idx="940">
                    <c:v>100.00%</c:v>
                  </c:pt>
                  <c:pt idx="941">
                    <c:v>100.00%</c:v>
                  </c:pt>
                  <c:pt idx="942">
                    <c:v>100.00%</c:v>
                  </c:pt>
                  <c:pt idx="943">
                    <c:v>100.00%</c:v>
                  </c:pt>
                  <c:pt idx="944">
                    <c:v>100.00%</c:v>
                  </c:pt>
                  <c:pt idx="945">
                    <c:v>100.00%</c:v>
                  </c:pt>
                  <c:pt idx="946">
                    <c:v>100.00%</c:v>
                  </c:pt>
                  <c:pt idx="949">
                    <c:v>100.00%</c:v>
                  </c:pt>
                  <c:pt idx="950">
                    <c:v>100.00%</c:v>
                  </c:pt>
                  <c:pt idx="951">
                    <c:v>100.00%</c:v>
                  </c:pt>
                  <c:pt idx="952">
                    <c:v>100.00%</c:v>
                  </c:pt>
                  <c:pt idx="953">
                    <c:v>100.00%</c:v>
                  </c:pt>
                  <c:pt idx="954">
                    <c:v>100.00%</c:v>
                  </c:pt>
                  <c:pt idx="955">
                    <c:v>100.00%</c:v>
                  </c:pt>
                  <c:pt idx="956">
                    <c:v>100.00%</c:v>
                  </c:pt>
                  <c:pt idx="957">
                    <c:v>100.00%</c:v>
                  </c:pt>
                  <c:pt idx="958">
                    <c:v>100.00%</c:v>
                  </c:pt>
                  <c:pt idx="959">
                    <c:v>100.00%</c:v>
                  </c:pt>
                  <c:pt idx="960">
                    <c:v>88.46%</c:v>
                  </c:pt>
                  <c:pt idx="961">
                    <c:v>100.00%</c:v>
                  </c:pt>
                  <c:pt idx="962">
                    <c:v>100.00%</c:v>
                  </c:pt>
                  <c:pt idx="963">
                    <c:v>100.00%</c:v>
                  </c:pt>
                  <c:pt idx="968">
                    <c:v>100.00%</c:v>
                  </c:pt>
                  <c:pt idx="969">
                    <c:v>100.00%</c:v>
                  </c:pt>
                  <c:pt idx="970">
                    <c:v>100.00%</c:v>
                  </c:pt>
                  <c:pt idx="971">
                    <c:v>100.00%</c:v>
                  </c:pt>
                  <c:pt idx="972">
                    <c:v>100.00%</c:v>
                  </c:pt>
                  <c:pt idx="973">
                    <c:v>100.00%</c:v>
                  </c:pt>
                  <c:pt idx="974">
                    <c:v>100.00%</c:v>
                  </c:pt>
                  <c:pt idx="975">
                    <c:v>100.00%</c:v>
                  </c:pt>
                  <c:pt idx="976">
                    <c:v>100.00%</c:v>
                  </c:pt>
                  <c:pt idx="977">
                    <c:v>100.00%</c:v>
                  </c:pt>
                  <c:pt idx="978">
                    <c:v>100.00%</c:v>
                  </c:pt>
                  <c:pt idx="979">
                    <c:v>100.00%</c:v>
                  </c:pt>
                  <c:pt idx="980">
                    <c:v>100.00%</c:v>
                  </c:pt>
                  <c:pt idx="981">
                    <c:v>100.00%</c:v>
                  </c:pt>
                  <c:pt idx="982">
                    <c:v>100.00%</c:v>
                  </c:pt>
                  <c:pt idx="983">
                    <c:v>100.00%</c:v>
                  </c:pt>
                  <c:pt idx="984">
                    <c:v>100.00%</c:v>
                  </c:pt>
                  <c:pt idx="985">
                    <c:v>100.00%</c:v>
                  </c:pt>
                  <c:pt idx="988">
                    <c:v>100.00%</c:v>
                  </c:pt>
                  <c:pt idx="989">
                    <c:v>100.00%</c:v>
                  </c:pt>
                  <c:pt idx="990">
                    <c:v>100.00%</c:v>
                  </c:pt>
                  <c:pt idx="991">
                    <c:v>100.00%</c:v>
                  </c:pt>
                  <c:pt idx="992">
                    <c:v>100.00%</c:v>
                  </c:pt>
                  <c:pt idx="993">
                    <c:v>100.00%</c:v>
                  </c:pt>
                </c:lvl>
                <c:lvl>
                  <c:pt idx="0">
                    <c:v>300.00</c:v>
                  </c:pt>
                  <c:pt idx="1">
                    <c:v>950.00</c:v>
                  </c:pt>
                  <c:pt idx="2">
                    <c:v>2250.00</c:v>
                  </c:pt>
                  <c:pt idx="3">
                    <c:v>1300</c:v>
                  </c:pt>
                  <c:pt idx="4">
                    <c:v>1000</c:v>
                  </c:pt>
                  <c:pt idx="5">
                    <c:v>8750.00</c:v>
                  </c:pt>
                  <c:pt idx="7">
                    <c:v>1300</c:v>
                  </c:pt>
                  <c:pt idx="8">
                    <c:v>500.00</c:v>
                  </c:pt>
                  <c:pt idx="9">
                    <c:v>500.00</c:v>
                  </c:pt>
                  <c:pt idx="10">
                    <c:v>1000.00</c:v>
                  </c:pt>
                  <c:pt idx="11">
                    <c:v>1000.00</c:v>
                  </c:pt>
                  <c:pt idx="12">
                    <c:v>2000.00</c:v>
                  </c:pt>
                  <c:pt idx="13">
                    <c:v>300.00</c:v>
                  </c:pt>
                  <c:pt idx="14">
                    <c:v>200.00</c:v>
                  </c:pt>
                  <c:pt idx="15">
                    <c:v>500.00</c:v>
                  </c:pt>
                  <c:pt idx="16">
                    <c:v>250.00</c:v>
                  </c:pt>
                  <c:pt idx="17">
                    <c:v>700.00</c:v>
                  </c:pt>
                  <c:pt idx="18">
                    <c:v>700.00</c:v>
                  </c:pt>
                  <c:pt idx="19">
                    <c:v>300.00</c:v>
                  </c:pt>
                  <c:pt idx="20">
                    <c:v>500.00</c:v>
                  </c:pt>
                  <c:pt idx="21">
                    <c:v>9750.00</c:v>
                  </c:pt>
                  <c:pt idx="22">
                    <c:v>31700.00</c:v>
                  </c:pt>
                  <c:pt idx="25">
                    <c:v>1900.00</c:v>
                  </c:pt>
                  <c:pt idx="26">
                    <c:v>350.00</c:v>
                  </c:pt>
                  <c:pt idx="27">
                    <c:v>1020.00</c:v>
                  </c:pt>
                  <c:pt idx="28">
                    <c:v>280.00</c:v>
                  </c:pt>
                  <c:pt idx="29">
                    <c:v>1000.00</c:v>
                  </c:pt>
                  <c:pt idx="30">
                    <c:v>850.00</c:v>
                  </c:pt>
                  <c:pt idx="31">
                    <c:v>750.00</c:v>
                  </c:pt>
                  <c:pt idx="32">
                    <c:v>450.00</c:v>
                  </c:pt>
                  <c:pt idx="33">
                    <c:v>150.00</c:v>
                  </c:pt>
                  <c:pt idx="34">
                    <c:v>950.00</c:v>
                  </c:pt>
                  <c:pt idx="35">
                    <c:v>700.00</c:v>
                  </c:pt>
                  <c:pt idx="36">
                    <c:v>600.00</c:v>
                  </c:pt>
                  <c:pt idx="37">
                    <c:v>400.00</c:v>
                  </c:pt>
                  <c:pt idx="38">
                    <c:v>2250.00</c:v>
                  </c:pt>
                  <c:pt idx="39">
                    <c:v>1210.00</c:v>
                  </c:pt>
                  <c:pt idx="40">
                    <c:v>480.00</c:v>
                  </c:pt>
                  <c:pt idx="41">
                    <c:v>220.00</c:v>
                  </c:pt>
                  <c:pt idx="42">
                    <c:v>390.00</c:v>
                  </c:pt>
                  <c:pt idx="43">
                    <c:v>13950.00</c:v>
                  </c:pt>
                  <c:pt idx="45">
                    <c:v>640.00</c:v>
                  </c:pt>
                  <c:pt idx="46">
                    <c:v>640.00</c:v>
                  </c:pt>
                  <c:pt idx="47">
                    <c:v>720.00</c:v>
                  </c:pt>
                  <c:pt idx="48">
                    <c:v>1150.00</c:v>
                  </c:pt>
                  <c:pt idx="49">
                    <c:v>1150.00</c:v>
                  </c:pt>
                  <c:pt idx="50">
                    <c:v>1040.00</c:v>
                  </c:pt>
                  <c:pt idx="51">
                    <c:v>400.00</c:v>
                  </c:pt>
                  <c:pt idx="52">
                    <c:v>460.00</c:v>
                  </c:pt>
                  <c:pt idx="53">
                    <c:v>350.00</c:v>
                  </c:pt>
                  <c:pt idx="54">
                    <c:v>700.00</c:v>
                  </c:pt>
                  <c:pt idx="55">
                    <c:v>100.00</c:v>
                  </c:pt>
                  <c:pt idx="56">
                    <c:v>1250</c:v>
                  </c:pt>
                  <c:pt idx="57">
                    <c:v>1735.00</c:v>
                  </c:pt>
                  <c:pt idx="58">
                    <c:v>1365.00</c:v>
                  </c:pt>
                  <c:pt idx="59">
                    <c:v>11700.00</c:v>
                  </c:pt>
                  <c:pt idx="61">
                    <c:v>1575.00</c:v>
                  </c:pt>
                  <c:pt idx="62">
                    <c:v>1200.00</c:v>
                  </c:pt>
                  <c:pt idx="63">
                    <c:v>500.00</c:v>
                  </c:pt>
                  <c:pt idx="64">
                    <c:v>900.00</c:v>
                  </c:pt>
                  <c:pt idx="65">
                    <c:v>800.00</c:v>
                  </c:pt>
                  <c:pt idx="66">
                    <c:v>2300.00</c:v>
                  </c:pt>
                  <c:pt idx="67">
                    <c:v>630.00</c:v>
                  </c:pt>
                  <c:pt idx="68">
                    <c:v>250.00</c:v>
                  </c:pt>
                  <c:pt idx="69">
                    <c:v>425.00</c:v>
                  </c:pt>
                  <c:pt idx="70">
                    <c:v>495.00</c:v>
                  </c:pt>
                  <c:pt idx="71">
                    <c:v>500.00</c:v>
                  </c:pt>
                  <c:pt idx="72">
                    <c:v>1000.00</c:v>
                  </c:pt>
                  <c:pt idx="73">
                    <c:v>900.00</c:v>
                  </c:pt>
                  <c:pt idx="74">
                    <c:v>400.00</c:v>
                  </c:pt>
                  <c:pt idx="75">
                    <c:v>590.00</c:v>
                  </c:pt>
                  <c:pt idx="76">
                    <c:v>1230.00</c:v>
                  </c:pt>
                  <c:pt idx="77">
                    <c:v>430.00</c:v>
                  </c:pt>
                  <c:pt idx="78">
                    <c:v>820.00</c:v>
                  </c:pt>
                  <c:pt idx="79">
                    <c:v>430.00</c:v>
                  </c:pt>
                  <c:pt idx="80">
                    <c:v>950.00</c:v>
                  </c:pt>
                  <c:pt idx="81">
                    <c:v>16325.00</c:v>
                  </c:pt>
                  <c:pt idx="83">
                    <c:v>1900.00</c:v>
                  </c:pt>
                  <c:pt idx="84">
                    <c:v>350.00</c:v>
                  </c:pt>
                  <c:pt idx="85">
                    <c:v>1080.00</c:v>
                  </c:pt>
                  <c:pt idx="86">
                    <c:v>120.00</c:v>
                  </c:pt>
                  <c:pt idx="87">
                    <c:v>310.00</c:v>
                  </c:pt>
                  <c:pt idx="88">
                    <c:v>220.00</c:v>
                  </c:pt>
                  <c:pt idx="89">
                    <c:v>330.00</c:v>
                  </c:pt>
                  <c:pt idx="90">
                    <c:v>240.00</c:v>
                  </c:pt>
                  <c:pt idx="91">
                    <c:v>1190.00</c:v>
                  </c:pt>
                  <c:pt idx="92">
                    <c:v>530.00</c:v>
                  </c:pt>
                  <c:pt idx="93">
                    <c:v>530.00</c:v>
                  </c:pt>
                  <c:pt idx="94">
                    <c:v>6800.00</c:v>
                  </c:pt>
                  <c:pt idx="96">
                    <c:v>970</c:v>
                  </c:pt>
                  <c:pt idx="97">
                    <c:v>490</c:v>
                  </c:pt>
                  <c:pt idx="98">
                    <c:v>490</c:v>
                  </c:pt>
                  <c:pt idx="99">
                    <c:v>900.00</c:v>
                  </c:pt>
                  <c:pt idx="100">
                    <c:v>900.00</c:v>
                  </c:pt>
                  <c:pt idx="101">
                    <c:v>500.00</c:v>
                  </c:pt>
                  <c:pt idx="102">
                    <c:v>2250.00</c:v>
                  </c:pt>
                  <c:pt idx="103">
                    <c:v>6500.00</c:v>
                  </c:pt>
                  <c:pt idx="104">
                    <c:v>55275.00</c:v>
                  </c:pt>
                  <c:pt idx="107">
                    <c:v>1100.00</c:v>
                  </c:pt>
                  <c:pt idx="108">
                    <c:v>1200.00</c:v>
                  </c:pt>
                  <c:pt idx="109">
                    <c:v>1000.00</c:v>
                  </c:pt>
                  <c:pt idx="110">
                    <c:v>1000.00</c:v>
                  </c:pt>
                  <c:pt idx="111">
                    <c:v>2300.00</c:v>
                  </c:pt>
                  <c:pt idx="112">
                    <c:v>1000.00</c:v>
                  </c:pt>
                  <c:pt idx="113">
                    <c:v>1000.00</c:v>
                  </c:pt>
                  <c:pt idx="114">
                    <c:v>2000.00</c:v>
                  </c:pt>
                  <c:pt idx="115">
                    <c:v>950.00</c:v>
                  </c:pt>
                  <c:pt idx="116">
                    <c:v>11550.00</c:v>
                  </c:pt>
                  <c:pt idx="118">
                    <c:v>2300.00</c:v>
                  </c:pt>
                  <c:pt idx="119">
                    <c:v>2000.00</c:v>
                  </c:pt>
                  <c:pt idx="120">
                    <c:v>800.00</c:v>
                  </c:pt>
                  <c:pt idx="121">
                    <c:v>0.00</c:v>
                  </c:pt>
                  <c:pt idx="122">
                    <c:v>500.00</c:v>
                  </c:pt>
                  <c:pt idx="123">
                    <c:v>200.00</c:v>
                  </c:pt>
                  <c:pt idx="124">
                    <c:v>300.00</c:v>
                  </c:pt>
                  <c:pt idx="125">
                    <c:v>500.00</c:v>
                  </c:pt>
                  <c:pt idx="126">
                    <c:v>1200.00</c:v>
                  </c:pt>
                  <c:pt idx="127">
                    <c:v>1050.00</c:v>
                  </c:pt>
                  <c:pt idx="128">
                    <c:v>3300.00</c:v>
                  </c:pt>
                  <c:pt idx="129">
                    <c:v>1650.00</c:v>
                  </c:pt>
                  <c:pt idx="130">
                    <c:v>650.00</c:v>
                  </c:pt>
                  <c:pt idx="131">
                    <c:v>950.00</c:v>
                  </c:pt>
                  <c:pt idx="132">
                    <c:v>15400.00</c:v>
                  </c:pt>
                  <c:pt idx="134">
                    <c:v>2150.00</c:v>
                  </c:pt>
                  <c:pt idx="135">
                    <c:v>820.00</c:v>
                  </c:pt>
                  <c:pt idx="136">
                    <c:v>1480.00</c:v>
                  </c:pt>
                  <c:pt idx="137">
                    <c:v>500.00</c:v>
                  </c:pt>
                  <c:pt idx="138">
                    <c:v>500.00</c:v>
                  </c:pt>
                  <c:pt idx="139">
                    <c:v>2300.00</c:v>
                  </c:pt>
                  <c:pt idx="140">
                    <c:v>750.00</c:v>
                  </c:pt>
                  <c:pt idx="141">
                    <c:v>350.00</c:v>
                  </c:pt>
                  <c:pt idx="142">
                    <c:v>1000.00</c:v>
                  </c:pt>
                  <c:pt idx="143">
                    <c:v>740.00</c:v>
                  </c:pt>
                  <c:pt idx="144">
                    <c:v>510.00</c:v>
                  </c:pt>
                  <c:pt idx="145">
                    <c:v>1210.00</c:v>
                  </c:pt>
                  <c:pt idx="146">
                    <c:v>1040.00</c:v>
                  </c:pt>
                  <c:pt idx="147">
                    <c:v>1000.00</c:v>
                  </c:pt>
                  <c:pt idx="148">
                    <c:v>14350.00</c:v>
                  </c:pt>
                  <c:pt idx="150">
                    <c:v>2250.00</c:v>
                  </c:pt>
                  <c:pt idx="151">
                    <c:v>975.00</c:v>
                  </c:pt>
                  <c:pt idx="152">
                    <c:v>470.00</c:v>
                  </c:pt>
                  <c:pt idx="153">
                    <c:v>470.00</c:v>
                  </c:pt>
                  <c:pt idx="154">
                    <c:v>460.00</c:v>
                  </c:pt>
                  <c:pt idx="155">
                    <c:v>1750.00</c:v>
                  </c:pt>
                  <c:pt idx="156">
                    <c:v>550.00</c:v>
                  </c:pt>
                  <c:pt idx="157">
                    <c:v>1440.00</c:v>
                  </c:pt>
                  <c:pt idx="158">
                    <c:v>860.00</c:v>
                  </c:pt>
                  <c:pt idx="159">
                    <c:v>400.00</c:v>
                  </c:pt>
                  <c:pt idx="160">
                    <c:v>1800.00</c:v>
                  </c:pt>
                  <c:pt idx="161">
                    <c:v>1430.00</c:v>
                  </c:pt>
                  <c:pt idx="162">
                    <c:v>820.00</c:v>
                  </c:pt>
                  <c:pt idx="163">
                    <c:v>2300.00</c:v>
                  </c:pt>
                  <c:pt idx="164">
                    <c:v>2250.00</c:v>
                  </c:pt>
                  <c:pt idx="165">
                    <c:v>1275.00</c:v>
                  </c:pt>
                  <c:pt idx="166">
                    <c:v>500.00</c:v>
                  </c:pt>
                  <c:pt idx="167">
                    <c:v>500.00</c:v>
                  </c:pt>
                  <c:pt idx="168">
                    <c:v>20500.00</c:v>
                  </c:pt>
                  <c:pt idx="169">
                    <c:v>61800.00</c:v>
                  </c:pt>
                  <c:pt idx="170">
                    <c:v>175675.00</c:v>
                  </c:pt>
                  <c:pt idx="173">
                    <c:v>1100.00</c:v>
                  </c:pt>
                  <c:pt idx="174">
                    <c:v>650.00</c:v>
                  </c:pt>
                  <c:pt idx="175">
                    <c:v>550.00</c:v>
                  </c:pt>
                  <c:pt idx="176">
                    <c:v>1000.00</c:v>
                  </c:pt>
                  <c:pt idx="177">
                    <c:v>800.00</c:v>
                  </c:pt>
                  <c:pt idx="178">
                    <c:v>700.00</c:v>
                  </c:pt>
                  <c:pt idx="179">
                    <c:v>500.00</c:v>
                  </c:pt>
                  <c:pt idx="180">
                    <c:v>1350.00</c:v>
                  </c:pt>
                  <c:pt idx="181">
                    <c:v>900.00</c:v>
                  </c:pt>
                  <c:pt idx="182">
                    <c:v>700.00</c:v>
                  </c:pt>
                  <c:pt idx="183">
                    <c:v>650.00</c:v>
                  </c:pt>
                  <c:pt idx="184">
                    <c:v>400.00</c:v>
                  </c:pt>
                  <c:pt idx="185">
                    <c:v>200.00</c:v>
                  </c:pt>
                  <c:pt idx="186">
                    <c:v>300.00</c:v>
                  </c:pt>
                  <c:pt idx="187">
                    <c:v>475.00</c:v>
                  </c:pt>
                  <c:pt idx="188">
                    <c:v>475.00</c:v>
                  </c:pt>
                  <c:pt idx="189">
                    <c:v>1000.00</c:v>
                  </c:pt>
                  <c:pt idx="190">
                    <c:v>700.00</c:v>
                  </c:pt>
                  <c:pt idx="191">
                    <c:v>600.00</c:v>
                  </c:pt>
                  <c:pt idx="192">
                    <c:v>13050.00</c:v>
                  </c:pt>
                  <c:pt idx="194">
                    <c:v>680.00</c:v>
                  </c:pt>
                  <c:pt idx="195">
                    <c:v>1170.00</c:v>
                  </c:pt>
                  <c:pt idx="196">
                    <c:v>450.00</c:v>
                  </c:pt>
                  <c:pt idx="197">
                    <c:v>770.00</c:v>
                  </c:pt>
                  <c:pt idx="198">
                    <c:v>650.00</c:v>
                  </c:pt>
                  <c:pt idx="199">
                    <c:v>880.00</c:v>
                  </c:pt>
                  <c:pt idx="200">
                    <c:v>1700.00</c:v>
                  </c:pt>
                  <c:pt idx="201">
                    <c:v>600.00</c:v>
                  </c:pt>
                  <c:pt idx="202">
                    <c:v>600.00</c:v>
                  </c:pt>
                  <c:pt idx="203">
                    <c:v>700.00</c:v>
                  </c:pt>
                  <c:pt idx="204">
                    <c:v>950.00</c:v>
                  </c:pt>
                  <c:pt idx="205">
                    <c:v>1400.00</c:v>
                  </c:pt>
                  <c:pt idx="206">
                    <c:v>900.00</c:v>
                  </c:pt>
                  <c:pt idx="207">
                    <c:v>530.00</c:v>
                  </c:pt>
                  <c:pt idx="208">
                    <c:v>420.00</c:v>
                  </c:pt>
                  <c:pt idx="209">
                    <c:v>800.00</c:v>
                  </c:pt>
                  <c:pt idx="210">
                    <c:v>13200.00</c:v>
                  </c:pt>
                  <c:pt idx="212">
                    <c:v>700.00</c:v>
                  </c:pt>
                  <c:pt idx="213">
                    <c:v>500.00</c:v>
                  </c:pt>
                  <c:pt idx="214">
                    <c:v>700.00</c:v>
                  </c:pt>
                  <c:pt idx="215">
                    <c:v>400.00</c:v>
                  </c:pt>
                  <c:pt idx="216">
                    <c:v>1800.00</c:v>
                  </c:pt>
                  <c:pt idx="217">
                    <c:v>1000.00</c:v>
                  </c:pt>
                  <c:pt idx="218">
                    <c:v>600.00</c:v>
                  </c:pt>
                  <c:pt idx="219">
                    <c:v>860.00</c:v>
                  </c:pt>
                  <c:pt idx="220">
                    <c:v>840.00</c:v>
                  </c:pt>
                  <c:pt idx="221">
                    <c:v>7400.00</c:v>
                  </c:pt>
                  <c:pt idx="223">
                    <c:v>2300.00</c:v>
                  </c:pt>
                  <c:pt idx="224">
                    <c:v>2200.00</c:v>
                  </c:pt>
                  <c:pt idx="225">
                    <c:v>1210.00</c:v>
                  </c:pt>
                  <c:pt idx="226">
                    <c:v>1040.00</c:v>
                  </c:pt>
                  <c:pt idx="227">
                    <c:v>1140.00</c:v>
                  </c:pt>
                  <c:pt idx="228">
                    <c:v>550.00</c:v>
                  </c:pt>
                  <c:pt idx="229">
                    <c:v>610.00</c:v>
                  </c:pt>
                  <c:pt idx="230">
                    <c:v>9050.00</c:v>
                  </c:pt>
                  <c:pt idx="232">
                    <c:v>1650.00</c:v>
                  </c:pt>
                  <c:pt idx="233">
                    <c:v>650.00</c:v>
                  </c:pt>
                  <c:pt idx="234">
                    <c:v>450.00</c:v>
                  </c:pt>
                  <c:pt idx="235">
                    <c:v>450.00</c:v>
                  </c:pt>
                  <c:pt idx="236">
                    <c:v>1400.00</c:v>
                  </c:pt>
                  <c:pt idx="237">
                    <c:v>1200.00</c:v>
                  </c:pt>
                  <c:pt idx="238">
                    <c:v>700.00</c:v>
                  </c:pt>
                  <c:pt idx="239">
                    <c:v>575.00</c:v>
                  </c:pt>
                  <c:pt idx="240">
                    <c:v>425.00</c:v>
                  </c:pt>
                  <c:pt idx="241">
                    <c:v>550.00</c:v>
                  </c:pt>
                  <c:pt idx="242">
                    <c:v>950.00</c:v>
                  </c:pt>
                  <c:pt idx="243">
                    <c:v>400.00</c:v>
                  </c:pt>
                  <c:pt idx="244">
                    <c:v>750.00</c:v>
                  </c:pt>
                  <c:pt idx="245">
                    <c:v>250.00</c:v>
                  </c:pt>
                  <c:pt idx="246">
                    <c:v>400.00</c:v>
                  </c:pt>
                  <c:pt idx="247">
                    <c:v>250.00</c:v>
                  </c:pt>
                  <c:pt idx="248">
                    <c:v>11050.00</c:v>
                  </c:pt>
                  <c:pt idx="249">
                    <c:v>53750.00</c:v>
                  </c:pt>
                  <c:pt idx="252">
                    <c:v>700.00</c:v>
                  </c:pt>
                  <c:pt idx="253">
                    <c:v>325.00</c:v>
                  </c:pt>
                  <c:pt idx="254">
                    <c:v>225.00</c:v>
                  </c:pt>
                  <c:pt idx="255">
                    <c:v>450.00</c:v>
                  </c:pt>
                  <c:pt idx="256">
                    <c:v>600.00</c:v>
                  </c:pt>
                  <c:pt idx="257">
                    <c:v>1250.00</c:v>
                  </c:pt>
                  <c:pt idx="258">
                    <c:v>950.00</c:v>
                  </c:pt>
                  <c:pt idx="259">
                    <c:v>2250.00</c:v>
                  </c:pt>
                  <c:pt idx="260">
                    <c:v>275.00</c:v>
                  </c:pt>
                  <c:pt idx="261">
                    <c:v>875.00</c:v>
                  </c:pt>
                  <c:pt idx="262">
                    <c:v>650.00</c:v>
                  </c:pt>
                  <c:pt idx="263">
                    <c:v>450.00</c:v>
                  </c:pt>
                  <c:pt idx="264">
                    <c:v>900.00</c:v>
                  </c:pt>
                  <c:pt idx="265">
                    <c:v>1350.00</c:v>
                  </c:pt>
                  <c:pt idx="266">
                    <c:v>11250.00</c:v>
                  </c:pt>
                  <c:pt idx="268">
                    <c:v>825.00</c:v>
                  </c:pt>
                  <c:pt idx="269">
                    <c:v>1375.00</c:v>
                  </c:pt>
                  <c:pt idx="270">
                    <c:v>2250.00</c:v>
                  </c:pt>
                  <c:pt idx="271">
                    <c:v>500.00</c:v>
                  </c:pt>
                  <c:pt idx="272">
                    <c:v>1000.00</c:v>
                  </c:pt>
                  <c:pt idx="273">
                    <c:v>515.00</c:v>
                  </c:pt>
                  <c:pt idx="274">
                    <c:v>340.00</c:v>
                  </c:pt>
                  <c:pt idx="275">
                    <c:v>700.00</c:v>
                  </c:pt>
                  <c:pt idx="276">
                    <c:v>230.00</c:v>
                  </c:pt>
                  <c:pt idx="277">
                    <c:v>225.00</c:v>
                  </c:pt>
                  <c:pt idx="278">
                    <c:v>240.00</c:v>
                  </c:pt>
                  <c:pt idx="279">
                    <c:v>1000.00</c:v>
                  </c:pt>
                  <c:pt idx="280">
                    <c:v>975.00</c:v>
                  </c:pt>
                  <c:pt idx="281">
                    <c:v>275.00</c:v>
                  </c:pt>
                  <c:pt idx="282">
                    <c:v>400.00</c:v>
                  </c:pt>
                  <c:pt idx="283">
                    <c:v>200.00</c:v>
                  </c:pt>
                  <c:pt idx="284">
                    <c:v>500.00</c:v>
                  </c:pt>
                  <c:pt idx="285">
                    <c:v>1000.00</c:v>
                  </c:pt>
                  <c:pt idx="286">
                    <c:v>200.00</c:v>
                  </c:pt>
                  <c:pt idx="287">
                    <c:v>240.00</c:v>
                  </c:pt>
                  <c:pt idx="288">
                    <c:v>410.00</c:v>
                  </c:pt>
                  <c:pt idx="289">
                    <c:v>700.00</c:v>
                  </c:pt>
                  <c:pt idx="290">
                    <c:v>700.00</c:v>
                  </c:pt>
                  <c:pt idx="291">
                    <c:v>14800.00</c:v>
                  </c:pt>
                  <c:pt idx="292">
                    <c:v>26050.00</c:v>
                  </c:pt>
                  <c:pt idx="295">
                    <c:v>350.00</c:v>
                  </c:pt>
                  <c:pt idx="296">
                    <c:v>450.00</c:v>
                  </c:pt>
                  <c:pt idx="297">
                    <c:v>1000.00</c:v>
                  </c:pt>
                  <c:pt idx="298">
                    <c:v>1300.00</c:v>
                  </c:pt>
                  <c:pt idx="299">
                    <c:v>300.00</c:v>
                  </c:pt>
                  <c:pt idx="300">
                    <c:v>300.00</c:v>
                  </c:pt>
                  <c:pt idx="301">
                    <c:v>800.00</c:v>
                  </c:pt>
                  <c:pt idx="302">
                    <c:v>300.00</c:v>
                  </c:pt>
                  <c:pt idx="303">
                    <c:v>180.00</c:v>
                  </c:pt>
                  <c:pt idx="304">
                    <c:v>820.00</c:v>
                  </c:pt>
                  <c:pt idx="305">
                    <c:v>450.00</c:v>
                  </c:pt>
                  <c:pt idx="306">
                    <c:v>250.00</c:v>
                  </c:pt>
                  <c:pt idx="307">
                    <c:v>200.00</c:v>
                  </c:pt>
                  <c:pt idx="308">
                    <c:v>1100.00</c:v>
                  </c:pt>
                  <c:pt idx="309">
                    <c:v>1000.00</c:v>
                  </c:pt>
                  <c:pt idx="310">
                    <c:v>1500.00</c:v>
                  </c:pt>
                  <c:pt idx="311">
                    <c:v>400.00</c:v>
                  </c:pt>
                  <c:pt idx="312">
                    <c:v>550.00</c:v>
                  </c:pt>
                  <c:pt idx="313">
                    <c:v>475.00</c:v>
                  </c:pt>
                  <c:pt idx="314">
                    <c:v>475.00</c:v>
                  </c:pt>
                  <c:pt idx="315">
                    <c:v>450.00</c:v>
                  </c:pt>
                  <c:pt idx="316">
                    <c:v>500.00</c:v>
                  </c:pt>
                  <c:pt idx="317">
                    <c:v>950.00</c:v>
                  </c:pt>
                  <c:pt idx="318">
                    <c:v>500.00</c:v>
                  </c:pt>
                  <c:pt idx="319">
                    <c:v>450.00</c:v>
                  </c:pt>
                  <c:pt idx="320">
                    <c:v>15050.00</c:v>
                  </c:pt>
                  <c:pt idx="322">
                    <c:v>250.00</c:v>
                  </c:pt>
                  <c:pt idx="323">
                    <c:v>550.00</c:v>
                  </c:pt>
                  <c:pt idx="324">
                    <c:v>700.00</c:v>
                  </c:pt>
                  <c:pt idx="325">
                    <c:v>600.00</c:v>
                  </c:pt>
                  <c:pt idx="326">
                    <c:v>2000.00</c:v>
                  </c:pt>
                  <c:pt idx="327">
                    <c:v>4100.00</c:v>
                  </c:pt>
                  <c:pt idx="329">
                    <c:v>950.00</c:v>
                  </c:pt>
                  <c:pt idx="331">
                    <c:v>1000.00</c:v>
                  </c:pt>
                  <c:pt idx="332">
                    <c:v>1950.00</c:v>
                  </c:pt>
                  <c:pt idx="334">
                    <c:v>350.00</c:v>
                  </c:pt>
                  <c:pt idx="335">
                    <c:v>100.00</c:v>
                  </c:pt>
                  <c:pt idx="336">
                    <c:v>550.00</c:v>
                  </c:pt>
                  <c:pt idx="337">
                    <c:v>100.00</c:v>
                  </c:pt>
                  <c:pt idx="338">
                    <c:v>400.00</c:v>
                  </c:pt>
                  <c:pt idx="339">
                    <c:v>500.00</c:v>
                  </c:pt>
                  <c:pt idx="340">
                    <c:v>250.00</c:v>
                  </c:pt>
                  <c:pt idx="341">
                    <c:v>250.00</c:v>
                  </c:pt>
                  <c:pt idx="342">
                    <c:v>275.00</c:v>
                  </c:pt>
                  <c:pt idx="343">
                    <c:v>275.00</c:v>
                  </c:pt>
                  <c:pt idx="344">
                    <c:v>300.00</c:v>
                  </c:pt>
                  <c:pt idx="345">
                    <c:v>500.00</c:v>
                  </c:pt>
                  <c:pt idx="346">
                    <c:v>500.00</c:v>
                  </c:pt>
                  <c:pt idx="347">
                    <c:v>1485.00</c:v>
                  </c:pt>
                  <c:pt idx="348">
                    <c:v>765.00</c:v>
                  </c:pt>
                  <c:pt idx="349">
                    <c:v>1200.00</c:v>
                  </c:pt>
                  <c:pt idx="350">
                    <c:v>1200.00</c:v>
                  </c:pt>
                  <c:pt idx="351">
                    <c:v>2300.00</c:v>
                  </c:pt>
                  <c:pt idx="352">
                    <c:v>11300.00</c:v>
                  </c:pt>
                  <c:pt idx="354">
                    <c:v>2000.00</c:v>
                  </c:pt>
                  <c:pt idx="355">
                    <c:v>1000.00</c:v>
                  </c:pt>
                  <c:pt idx="356">
                    <c:v>550.00</c:v>
                  </c:pt>
                  <c:pt idx="357">
                    <c:v>400.00</c:v>
                  </c:pt>
                  <c:pt idx="358">
                    <c:v>650.00</c:v>
                  </c:pt>
                  <c:pt idx="359">
                    <c:v>750.00</c:v>
                  </c:pt>
                  <c:pt idx="360">
                    <c:v>250.00</c:v>
                  </c:pt>
                  <c:pt idx="361">
                    <c:v>5600.00</c:v>
                  </c:pt>
                  <c:pt idx="363">
                    <c:v>1000.00</c:v>
                  </c:pt>
                  <c:pt idx="364">
                    <c:v>1000.00</c:v>
                  </c:pt>
                  <c:pt idx="365">
                    <c:v>1000.00</c:v>
                  </c:pt>
                  <c:pt idx="366">
                    <c:v>1000.00</c:v>
                  </c:pt>
                  <c:pt idx="367">
                    <c:v>800.00</c:v>
                  </c:pt>
                  <c:pt idx="368">
                    <c:v>600.00</c:v>
                  </c:pt>
                  <c:pt idx="369">
                    <c:v>500.00</c:v>
                  </c:pt>
                  <c:pt idx="370">
                    <c:v>400.00</c:v>
                  </c:pt>
                  <c:pt idx="371">
                    <c:v>6300.00</c:v>
                  </c:pt>
                  <c:pt idx="373">
                    <c:v>800.00</c:v>
                  </c:pt>
                  <c:pt idx="374">
                    <c:v>200.00</c:v>
                  </c:pt>
                  <c:pt idx="375">
                    <c:v>600.00</c:v>
                  </c:pt>
                  <c:pt idx="376">
                    <c:v>200.00</c:v>
                  </c:pt>
                  <c:pt idx="377">
                    <c:v>200.00</c:v>
                  </c:pt>
                  <c:pt idx="378">
                    <c:v>1000.00</c:v>
                  </c:pt>
                  <c:pt idx="379">
                    <c:v>1000.00</c:v>
                  </c:pt>
                  <c:pt idx="380">
                    <c:v>800.00</c:v>
                  </c:pt>
                  <c:pt idx="381">
                    <c:v>700.00</c:v>
                  </c:pt>
                  <c:pt idx="382">
                    <c:v>300.00</c:v>
                  </c:pt>
                  <c:pt idx="383">
                    <c:v>1100.00</c:v>
                  </c:pt>
                  <c:pt idx="384">
                    <c:v>900.00</c:v>
                  </c:pt>
                  <c:pt idx="385">
                    <c:v>7800.00</c:v>
                  </c:pt>
                  <c:pt idx="386">
                    <c:v>52100.00</c:v>
                  </c:pt>
                  <c:pt idx="389">
                    <c:v>500.00</c:v>
                  </c:pt>
                  <c:pt idx="390">
                    <c:v>500.00</c:v>
                  </c:pt>
                  <c:pt idx="391">
                    <c:v>200.00</c:v>
                  </c:pt>
                  <c:pt idx="392">
                    <c:v>200.00</c:v>
                  </c:pt>
                  <c:pt idx="393">
                    <c:v>200.00</c:v>
                  </c:pt>
                  <c:pt idx="394">
                    <c:v>200.00</c:v>
                  </c:pt>
                  <c:pt idx="395">
                    <c:v>200.00</c:v>
                  </c:pt>
                  <c:pt idx="396">
                    <c:v>500.00</c:v>
                  </c:pt>
                  <c:pt idx="397">
                    <c:v>500.00</c:v>
                  </c:pt>
                  <c:pt idx="398">
                    <c:v>300.00</c:v>
                  </c:pt>
                  <c:pt idx="399">
                    <c:v>300.00</c:v>
                  </c:pt>
                  <c:pt idx="400">
                    <c:v>400.00</c:v>
                  </c:pt>
                  <c:pt idx="401">
                    <c:v>380.00</c:v>
                  </c:pt>
                  <c:pt idx="402">
                    <c:v>250.00</c:v>
                  </c:pt>
                  <c:pt idx="403">
                    <c:v>200.00</c:v>
                  </c:pt>
                  <c:pt idx="404">
                    <c:v>150.00</c:v>
                  </c:pt>
                  <c:pt idx="405">
                    <c:v>190.00</c:v>
                  </c:pt>
                  <c:pt idx="406">
                    <c:v>100.00</c:v>
                  </c:pt>
                  <c:pt idx="407">
                    <c:v>100.00</c:v>
                  </c:pt>
                  <c:pt idx="408">
                    <c:v>240.00</c:v>
                  </c:pt>
                  <c:pt idx="409">
                    <c:v>140.00</c:v>
                  </c:pt>
                  <c:pt idx="410">
                    <c:v>200.00</c:v>
                  </c:pt>
                  <c:pt idx="411">
                    <c:v>300.00</c:v>
                  </c:pt>
                  <c:pt idx="412">
                    <c:v>500.00</c:v>
                  </c:pt>
                  <c:pt idx="413">
                    <c:v>100.00</c:v>
                  </c:pt>
                  <c:pt idx="414">
                    <c:v>400.00</c:v>
                  </c:pt>
                  <c:pt idx="415">
                    <c:v>500.00</c:v>
                  </c:pt>
                  <c:pt idx="416">
                    <c:v>457.79</c:v>
                  </c:pt>
                  <c:pt idx="417">
                    <c:v>8207.79</c:v>
                  </c:pt>
                  <c:pt idx="419">
                    <c:v>250.00</c:v>
                  </c:pt>
                  <c:pt idx="420">
                    <c:v>1350.00</c:v>
                  </c:pt>
                  <c:pt idx="421">
                    <c:v>700.00</c:v>
                  </c:pt>
                  <c:pt idx="422">
                    <c:v>200.00</c:v>
                  </c:pt>
                  <c:pt idx="423">
                    <c:v>500.00</c:v>
                  </c:pt>
                  <c:pt idx="424">
                    <c:v>250.00</c:v>
                  </c:pt>
                  <c:pt idx="425">
                    <c:v>250.00</c:v>
                  </c:pt>
                  <c:pt idx="426">
                    <c:v>500.00</c:v>
                  </c:pt>
                  <c:pt idx="427">
                    <c:v>200.00</c:v>
                  </c:pt>
                  <c:pt idx="428">
                    <c:v>300.00</c:v>
                  </c:pt>
                  <c:pt idx="429">
                    <c:v>200.00</c:v>
                  </c:pt>
                  <c:pt idx="430">
                    <c:v>800.00</c:v>
                  </c:pt>
                  <c:pt idx="431">
                    <c:v>5500.00</c:v>
                  </c:pt>
                  <c:pt idx="433">
                    <c:v>350.00</c:v>
                  </c:pt>
                  <c:pt idx="434">
                    <c:v>300.00</c:v>
                  </c:pt>
                  <c:pt idx="435">
                    <c:v>300.00</c:v>
                  </c:pt>
                  <c:pt idx="436">
                    <c:v>250.00</c:v>
                  </c:pt>
                  <c:pt idx="437">
                    <c:v>400.00</c:v>
                  </c:pt>
                  <c:pt idx="438">
                    <c:v>600.00</c:v>
                  </c:pt>
                  <c:pt idx="439">
                    <c:v>1000.00</c:v>
                  </c:pt>
                  <c:pt idx="440">
                    <c:v>400.00</c:v>
                  </c:pt>
                  <c:pt idx="441">
                    <c:v>300.00</c:v>
                  </c:pt>
                  <c:pt idx="442">
                    <c:v>300.00</c:v>
                  </c:pt>
                  <c:pt idx="443">
                    <c:v>4200.00</c:v>
                  </c:pt>
                  <c:pt idx="445">
                    <c:v>200.00</c:v>
                  </c:pt>
                  <c:pt idx="446">
                    <c:v>450.00</c:v>
                  </c:pt>
                  <c:pt idx="447">
                    <c:v>200.00</c:v>
                  </c:pt>
                  <c:pt idx="448">
                    <c:v>150.00</c:v>
                  </c:pt>
                  <c:pt idx="449">
                    <c:v>1000.00</c:v>
                  </c:pt>
                  <c:pt idx="450">
                    <c:v>800.00</c:v>
                  </c:pt>
                  <c:pt idx="451">
                    <c:v>670.00</c:v>
                  </c:pt>
                  <c:pt idx="452">
                    <c:v>240.00</c:v>
                  </c:pt>
                  <c:pt idx="453">
                    <c:v>100.00</c:v>
                  </c:pt>
                  <c:pt idx="454">
                    <c:v>100.00</c:v>
                  </c:pt>
                  <c:pt idx="455">
                    <c:v>130.00</c:v>
                  </c:pt>
                  <c:pt idx="456">
                    <c:v>810.00</c:v>
                  </c:pt>
                  <c:pt idx="457">
                    <c:v>200.00</c:v>
                  </c:pt>
                  <c:pt idx="458">
                    <c:v>1000.00</c:v>
                  </c:pt>
                  <c:pt idx="459">
                    <c:v>1000.00</c:v>
                  </c:pt>
                  <c:pt idx="460">
                    <c:v>7050.00</c:v>
                  </c:pt>
                  <c:pt idx="461">
                    <c:v>24957.79</c:v>
                  </c:pt>
                  <c:pt idx="464">
                    <c:v>2000.00</c:v>
                  </c:pt>
                  <c:pt idx="465">
                    <c:v>2000.00</c:v>
                  </c:pt>
                  <c:pt idx="466">
                    <c:v>600.00</c:v>
                  </c:pt>
                  <c:pt idx="467">
                    <c:v>600.00</c:v>
                  </c:pt>
                  <c:pt idx="468">
                    <c:v>950.00</c:v>
                  </c:pt>
                  <c:pt idx="469">
                    <c:v>550.00</c:v>
                  </c:pt>
                  <c:pt idx="470">
                    <c:v>450.00</c:v>
                  </c:pt>
                  <c:pt idx="471">
                    <c:v>950.00</c:v>
                  </c:pt>
                  <c:pt idx="472">
                    <c:v>575.00</c:v>
                  </c:pt>
                  <c:pt idx="473">
                    <c:v>375.00</c:v>
                  </c:pt>
                  <c:pt idx="474">
                    <c:v>400.00</c:v>
                  </c:pt>
                  <c:pt idx="475">
                    <c:v>600.00</c:v>
                  </c:pt>
                  <c:pt idx="476">
                    <c:v>800.00</c:v>
                  </c:pt>
                  <c:pt idx="477">
                    <c:v>100.00</c:v>
                  </c:pt>
                  <c:pt idx="478">
                    <c:v>150.00</c:v>
                  </c:pt>
                  <c:pt idx="479">
                    <c:v>150.00</c:v>
                  </c:pt>
                  <c:pt idx="480">
                    <c:v>750.00</c:v>
                  </c:pt>
                  <c:pt idx="481">
                    <c:v>750.00</c:v>
                  </c:pt>
                  <c:pt idx="482">
                    <c:v>12750.00</c:v>
                  </c:pt>
                  <c:pt idx="484">
                    <c:v>1350.00</c:v>
                  </c:pt>
                  <c:pt idx="485">
                    <c:v>950.00</c:v>
                  </c:pt>
                  <c:pt idx="486">
                    <c:v>1175.00</c:v>
                  </c:pt>
                  <c:pt idx="487">
                    <c:v>400.00</c:v>
                  </c:pt>
                  <c:pt idx="488">
                    <c:v>325.00</c:v>
                  </c:pt>
                  <c:pt idx="489">
                    <c:v>400.00</c:v>
                  </c:pt>
                  <c:pt idx="490">
                    <c:v>4600.00</c:v>
                  </c:pt>
                  <c:pt idx="491">
                    <c:v>17350.00</c:v>
                  </c:pt>
                  <c:pt idx="492">
                    <c:v>174207.79</c:v>
                  </c:pt>
                  <c:pt idx="493">
                    <c:v>349882.79</c:v>
                  </c:pt>
                  <c:pt idx="495">
                    <c:v>345490.00</c:v>
                  </c:pt>
                  <c:pt idx="497">
                    <c:v>4392.79</c:v>
                  </c:pt>
                  <c:pt idx="504">
                    <c:v>0.00</c:v>
                  </c:pt>
                  <c:pt idx="505">
                    <c:v>2.90</c:v>
                  </c:pt>
                  <c:pt idx="506">
                    <c:v>10.12</c:v>
                  </c:pt>
                  <c:pt idx="507">
                    <c:v>12.04</c:v>
                  </c:pt>
                  <c:pt idx="508">
                    <c:v>4.57</c:v>
                  </c:pt>
                  <c:pt idx="509">
                    <c:v>48.15</c:v>
                  </c:pt>
                  <c:pt idx="511">
                    <c:v>7.41</c:v>
                  </c:pt>
                  <c:pt idx="512">
                    <c:v>2.00</c:v>
                  </c:pt>
                  <c:pt idx="513">
                    <c:v>1.82</c:v>
                  </c:pt>
                  <c:pt idx="514">
                    <c:v>5.22</c:v>
                  </c:pt>
                  <c:pt idx="515">
                    <c:v>5.90</c:v>
                  </c:pt>
                  <c:pt idx="516">
                    <c:v>9.08</c:v>
                  </c:pt>
                  <c:pt idx="517">
                    <c:v>1.47</c:v>
                  </c:pt>
                  <c:pt idx="518">
                    <c:v>1.02</c:v>
                  </c:pt>
                  <c:pt idx="519">
                    <c:v>2.90</c:v>
                  </c:pt>
                  <c:pt idx="520">
                    <c:v>1.52</c:v>
                  </c:pt>
                  <c:pt idx="521">
                    <c:v>3.60</c:v>
                  </c:pt>
                  <c:pt idx="522">
                    <c:v>1.30</c:v>
                  </c:pt>
                  <c:pt idx="523">
                    <c:v>0.00</c:v>
                  </c:pt>
                  <c:pt idx="524">
                    <c:v>1.11</c:v>
                  </c:pt>
                  <c:pt idx="525">
                    <c:v>44.35</c:v>
                  </c:pt>
                  <c:pt idx="526">
                    <c:v>166.94</c:v>
                  </c:pt>
                  <c:pt idx="529">
                    <c:v>9.695</c:v>
                  </c:pt>
                  <c:pt idx="530">
                    <c:v>2.62</c:v>
                  </c:pt>
                  <c:pt idx="531">
                    <c:v>6.42</c:v>
                  </c:pt>
                  <c:pt idx="532">
                    <c:v>2.18</c:v>
                  </c:pt>
                  <c:pt idx="533">
                    <c:v>6.42</c:v>
                  </c:pt>
                  <c:pt idx="534">
                    <c:v>6.45</c:v>
                  </c:pt>
                  <c:pt idx="535">
                    <c:v>9.70</c:v>
                  </c:pt>
                  <c:pt idx="536">
                    <c:v>3.75</c:v>
                  </c:pt>
                  <c:pt idx="537">
                    <c:v>1.72</c:v>
                  </c:pt>
                  <c:pt idx="538">
                    <c:v>2.100</c:v>
                  </c:pt>
                  <c:pt idx="539">
                    <c:v>1.59</c:v>
                  </c:pt>
                  <c:pt idx="540">
                    <c:v>2.146</c:v>
                  </c:pt>
                  <c:pt idx="541">
                    <c:v>1.76</c:v>
                  </c:pt>
                  <c:pt idx="542">
                    <c:v>13.18</c:v>
                  </c:pt>
                  <c:pt idx="543">
                    <c:v>0.85</c:v>
                  </c:pt>
                  <c:pt idx="544">
                    <c:v>0.81</c:v>
                  </c:pt>
                  <c:pt idx="545">
                    <c:v>1.49</c:v>
                  </c:pt>
                  <c:pt idx="546">
                    <c:v>3.24</c:v>
                  </c:pt>
                  <c:pt idx="547">
                    <c:v>76.12</c:v>
                  </c:pt>
                  <c:pt idx="549">
                    <c:v>7.33</c:v>
                  </c:pt>
                  <c:pt idx="550">
                    <c:v>3.98</c:v>
                  </c:pt>
                  <c:pt idx="551">
                    <c:v>4.09</c:v>
                  </c:pt>
                  <c:pt idx="552">
                    <c:v>7.44</c:v>
                  </c:pt>
                  <c:pt idx="553">
                    <c:v>7.65</c:v>
                  </c:pt>
                  <c:pt idx="554">
                    <c:v>9.355</c:v>
                  </c:pt>
                  <c:pt idx="555">
                    <c:v>2.63</c:v>
                  </c:pt>
                  <c:pt idx="556">
                    <c:v>3.46</c:v>
                  </c:pt>
                  <c:pt idx="557">
                    <c:v>2.8</c:v>
                  </c:pt>
                  <c:pt idx="558">
                    <c:v>1.59</c:v>
                  </c:pt>
                  <c:pt idx="559">
                    <c:v>0.255</c:v>
                  </c:pt>
                  <c:pt idx="560">
                    <c:v>7.55</c:v>
                  </c:pt>
                  <c:pt idx="561">
                    <c:v>10.750</c:v>
                  </c:pt>
                  <c:pt idx="562">
                    <c:v>8.96</c:v>
                  </c:pt>
                  <c:pt idx="563">
                    <c:v>77.84</c:v>
                  </c:pt>
                  <c:pt idx="565">
                    <c:v>9.42</c:v>
                  </c:pt>
                  <c:pt idx="566">
                    <c:v>9.220</c:v>
                  </c:pt>
                  <c:pt idx="567">
                    <c:v>2.785</c:v>
                  </c:pt>
                  <c:pt idx="568">
                    <c:v>6.488</c:v>
                  </c:pt>
                  <c:pt idx="569">
                    <c:v>5.42</c:v>
                  </c:pt>
                  <c:pt idx="570">
                    <c:v>13.88</c:v>
                  </c:pt>
                  <c:pt idx="571">
                    <c:v>3.90</c:v>
                  </c:pt>
                  <c:pt idx="572">
                    <c:v>2.41</c:v>
                  </c:pt>
                  <c:pt idx="573">
                    <c:v>1.953</c:v>
                  </c:pt>
                  <c:pt idx="574">
                    <c:v>3.830</c:v>
                  </c:pt>
                  <c:pt idx="575">
                    <c:v>3.428</c:v>
                  </c:pt>
                  <c:pt idx="576">
                    <c:v>8.72</c:v>
                  </c:pt>
                  <c:pt idx="577">
                    <c:v>7.59</c:v>
                  </c:pt>
                  <c:pt idx="578">
                    <c:v>3.98</c:v>
                  </c:pt>
                  <c:pt idx="579">
                    <c:v>3.76</c:v>
                  </c:pt>
                  <c:pt idx="580">
                    <c:v>7.89</c:v>
                  </c:pt>
                  <c:pt idx="581">
                    <c:v>2.98</c:v>
                  </c:pt>
                  <c:pt idx="582">
                    <c:v>6.994</c:v>
                  </c:pt>
                  <c:pt idx="583">
                    <c:v>1.65</c:v>
                  </c:pt>
                  <c:pt idx="584">
                    <c:v>6.877</c:v>
                  </c:pt>
                  <c:pt idx="585">
                    <c:v>113.17</c:v>
                  </c:pt>
                  <c:pt idx="587">
                    <c:v>12.80</c:v>
                  </c:pt>
                  <c:pt idx="588">
                    <c:v>4.946</c:v>
                  </c:pt>
                  <c:pt idx="589">
                    <c:v>5.40</c:v>
                  </c:pt>
                  <c:pt idx="590">
                    <c:v>0.48</c:v>
                  </c:pt>
                  <c:pt idx="591">
                    <c:v>3.20</c:v>
                  </c:pt>
                  <c:pt idx="592">
                    <c:v>4.00</c:v>
                  </c:pt>
                  <c:pt idx="593">
                    <c:v>4.00</c:v>
                  </c:pt>
                  <c:pt idx="594">
                    <c:v>3.30</c:v>
                  </c:pt>
                  <c:pt idx="595">
                    <c:v>8.10</c:v>
                  </c:pt>
                  <c:pt idx="596">
                    <c:v>2.81</c:v>
                  </c:pt>
                  <c:pt idx="597">
                    <c:v>3.61</c:v>
                  </c:pt>
                  <c:pt idx="598">
                    <c:v>52.64</c:v>
                  </c:pt>
                  <c:pt idx="600">
                    <c:v>25.59</c:v>
                  </c:pt>
                  <c:pt idx="601">
                    <c:v>4.04</c:v>
                  </c:pt>
                  <c:pt idx="602">
                    <c:v>20.842</c:v>
                  </c:pt>
                  <c:pt idx="603">
                    <c:v>5.43</c:v>
                  </c:pt>
                  <c:pt idx="604">
                    <c:v>1.07</c:v>
                  </c:pt>
                  <c:pt idx="605">
                    <c:v>7.51</c:v>
                  </c:pt>
                  <c:pt idx="606">
                    <c:v>17.85</c:v>
                  </c:pt>
                  <c:pt idx="607">
                    <c:v>82.33</c:v>
                  </c:pt>
                  <c:pt idx="608">
                    <c:v>402.11</c:v>
                  </c:pt>
                  <c:pt idx="611">
                    <c:v>6.91</c:v>
                  </c:pt>
                  <c:pt idx="612">
                    <c:v>7.85</c:v>
                  </c:pt>
                  <c:pt idx="613">
                    <c:v>4.63</c:v>
                  </c:pt>
                  <c:pt idx="614">
                    <c:v>4.740</c:v>
                  </c:pt>
                  <c:pt idx="615">
                    <c:v>10.365</c:v>
                  </c:pt>
                  <c:pt idx="616">
                    <c:v>6.09</c:v>
                  </c:pt>
                  <c:pt idx="617">
                    <c:v>6.01</c:v>
                  </c:pt>
                  <c:pt idx="618">
                    <c:v>3.53</c:v>
                  </c:pt>
                  <c:pt idx="619">
                    <c:v>5.56</c:v>
                  </c:pt>
                  <c:pt idx="620">
                    <c:v>55.680</c:v>
                  </c:pt>
                  <c:pt idx="622">
                    <c:v>14.00</c:v>
                  </c:pt>
                  <c:pt idx="623">
                    <c:v>8.33</c:v>
                  </c:pt>
                  <c:pt idx="624">
                    <c:v>6.66</c:v>
                  </c:pt>
                  <c:pt idx="625">
                    <c:v>0.00</c:v>
                  </c:pt>
                  <c:pt idx="626">
                    <c:v>1.8000</c:v>
                  </c:pt>
                  <c:pt idx="630">
                    <c:v>5.56</c:v>
                  </c:pt>
                  <c:pt idx="631">
                    <c:v>6.38</c:v>
                  </c:pt>
                  <c:pt idx="632">
                    <c:v>14.84</c:v>
                  </c:pt>
                  <c:pt idx="633">
                    <c:v>3.67</c:v>
                  </c:pt>
                  <c:pt idx="634">
                    <c:v>4.04</c:v>
                  </c:pt>
                  <c:pt idx="635">
                    <c:v>5.72</c:v>
                  </c:pt>
                  <c:pt idx="636">
                    <c:v>71.000</c:v>
                  </c:pt>
                  <c:pt idx="638">
                    <c:v>6.48</c:v>
                  </c:pt>
                  <c:pt idx="639">
                    <c:v>1.93</c:v>
                  </c:pt>
                  <c:pt idx="640">
                    <c:v>1.97</c:v>
                  </c:pt>
                  <c:pt idx="641">
                    <c:v>5.55</c:v>
                  </c:pt>
                  <c:pt idx="642">
                    <c:v>0.00</c:v>
                  </c:pt>
                  <c:pt idx="643">
                    <c:v>11.79</c:v>
                  </c:pt>
                  <c:pt idx="644">
                    <c:v>4.75</c:v>
                  </c:pt>
                  <c:pt idx="645">
                    <c:v>1.42</c:v>
                  </c:pt>
                  <c:pt idx="646">
                    <c:v>7.78</c:v>
                  </c:pt>
                  <c:pt idx="647">
                    <c:v>4.04</c:v>
                  </c:pt>
                  <c:pt idx="648">
                    <c:v>2.00</c:v>
                  </c:pt>
                  <c:pt idx="649">
                    <c:v>5.61</c:v>
                  </c:pt>
                  <c:pt idx="650">
                    <c:v>6.70</c:v>
                  </c:pt>
                  <c:pt idx="651">
                    <c:v>4.80</c:v>
                  </c:pt>
                  <c:pt idx="652">
                    <c:v>64.81</c:v>
                  </c:pt>
                  <c:pt idx="654">
                    <c:v>9.07</c:v>
                  </c:pt>
                  <c:pt idx="655">
                    <c:v>6.85</c:v>
                  </c:pt>
                  <c:pt idx="656">
                    <c:v>3.00</c:v>
                  </c:pt>
                  <c:pt idx="657">
                    <c:v>2.89</c:v>
                  </c:pt>
                  <c:pt idx="658">
                    <c:v>3.07</c:v>
                  </c:pt>
                  <c:pt idx="659">
                    <c:v>10.57</c:v>
                  </c:pt>
                  <c:pt idx="660">
                    <c:v>0.00</c:v>
                  </c:pt>
                  <c:pt idx="661">
                    <c:v>6.33</c:v>
                  </c:pt>
                  <c:pt idx="662">
                    <c:v>4.90</c:v>
                  </c:pt>
                  <c:pt idx="663">
                    <c:v>3.00</c:v>
                  </c:pt>
                  <c:pt idx="664">
                    <c:v>9.40</c:v>
                  </c:pt>
                  <c:pt idx="665">
                    <c:v>11.25</c:v>
                  </c:pt>
                  <c:pt idx="666">
                    <c:v>7.24</c:v>
                  </c:pt>
                  <c:pt idx="667">
                    <c:v>16.52</c:v>
                  </c:pt>
                  <c:pt idx="668">
                    <c:v>17.70</c:v>
                  </c:pt>
                  <c:pt idx="669">
                    <c:v>6.33</c:v>
                  </c:pt>
                  <c:pt idx="670">
                    <c:v>4.51</c:v>
                  </c:pt>
                  <c:pt idx="671">
                    <c:v>2.15</c:v>
                  </c:pt>
                  <c:pt idx="672">
                    <c:v>124.8</c:v>
                  </c:pt>
                  <c:pt idx="673">
                    <c:v>316.25</c:v>
                  </c:pt>
                  <c:pt idx="674">
                    <c:v>1029.880</c:v>
                  </c:pt>
                  <c:pt idx="677">
                    <c:v>7.70</c:v>
                  </c:pt>
                  <c:pt idx="678">
                    <c:v>4.97</c:v>
                  </c:pt>
                  <c:pt idx="679">
                    <c:v>3.92</c:v>
                  </c:pt>
                  <c:pt idx="680">
                    <c:v>5.60</c:v>
                  </c:pt>
                  <c:pt idx="681">
                    <c:v>3.30</c:v>
                  </c:pt>
                  <c:pt idx="682">
                    <c:v>3.47</c:v>
                  </c:pt>
                  <c:pt idx="683">
                    <c:v>2.79</c:v>
                  </c:pt>
                  <c:pt idx="684">
                    <c:v>13.83</c:v>
                  </c:pt>
                  <c:pt idx="685">
                    <c:v>7.07</c:v>
                  </c:pt>
                  <c:pt idx="686">
                    <c:v>0.00</c:v>
                  </c:pt>
                  <c:pt idx="687">
                    <c:v>0.00</c:v>
                  </c:pt>
                  <c:pt idx="688">
                    <c:v>3.02</c:v>
                  </c:pt>
                  <c:pt idx="689">
                    <c:v>1.21</c:v>
                  </c:pt>
                  <c:pt idx="690">
                    <c:v>3.37</c:v>
                  </c:pt>
                  <c:pt idx="691">
                    <c:v>2.62</c:v>
                  </c:pt>
                  <c:pt idx="692">
                    <c:v>0.00</c:v>
                  </c:pt>
                  <c:pt idx="693">
                    <c:v>4.00</c:v>
                  </c:pt>
                  <c:pt idx="694">
                    <c:v>3.35</c:v>
                  </c:pt>
                  <c:pt idx="695">
                    <c:v>4.32</c:v>
                  </c:pt>
                  <c:pt idx="696">
                    <c:v>74.538</c:v>
                  </c:pt>
                  <c:pt idx="698">
                    <c:v>0.60</c:v>
                  </c:pt>
                  <c:pt idx="699">
                    <c:v>1.02</c:v>
                  </c:pt>
                  <c:pt idx="700">
                    <c:v>4.29</c:v>
                  </c:pt>
                  <c:pt idx="701">
                    <c:v>10.42</c:v>
                  </c:pt>
                  <c:pt idx="702">
                    <c:v>7.02</c:v>
                  </c:pt>
                  <c:pt idx="703">
                    <c:v>7.56</c:v>
                  </c:pt>
                  <c:pt idx="704">
                    <c:v>11.08</c:v>
                  </c:pt>
                  <c:pt idx="705">
                    <c:v>4.78</c:v>
                  </c:pt>
                  <c:pt idx="706">
                    <c:v>4.37</c:v>
                  </c:pt>
                  <c:pt idx="707">
                    <c:v>6.75</c:v>
                  </c:pt>
                  <c:pt idx="708">
                    <c:v>8.80</c:v>
                  </c:pt>
                  <c:pt idx="709">
                    <c:v>10.97</c:v>
                  </c:pt>
                  <c:pt idx="710">
                    <c:v>5.26</c:v>
                  </c:pt>
                  <c:pt idx="711">
                    <c:v>3.88</c:v>
                  </c:pt>
                  <c:pt idx="712">
                    <c:v>4.00</c:v>
                  </c:pt>
                  <c:pt idx="713">
                    <c:v>10.50</c:v>
                  </c:pt>
                  <c:pt idx="714">
                    <c:v>101.30</c:v>
                  </c:pt>
                  <c:pt idx="716">
                    <c:v>7.00</c:v>
                  </c:pt>
                  <c:pt idx="717">
                    <c:v>4.90</c:v>
                  </c:pt>
                  <c:pt idx="718">
                    <c:v>8.45</c:v>
                  </c:pt>
                  <c:pt idx="719">
                    <c:v>0.415</c:v>
                  </c:pt>
                  <c:pt idx="720">
                    <c:v>14.00</c:v>
                  </c:pt>
                  <c:pt idx="721">
                    <c:v>1.26</c:v>
                  </c:pt>
                  <c:pt idx="722">
                    <c:v>6.85</c:v>
                  </c:pt>
                  <c:pt idx="723">
                    <c:v>6.65</c:v>
                  </c:pt>
                  <c:pt idx="724">
                    <c:v>7.25</c:v>
                  </c:pt>
                  <c:pt idx="725">
                    <c:v>56.78</c:v>
                  </c:pt>
                  <c:pt idx="727">
                    <c:v>11.20</c:v>
                  </c:pt>
                  <c:pt idx="728">
                    <c:v>9.85</c:v>
                  </c:pt>
                  <c:pt idx="729">
                    <c:v>8.20</c:v>
                  </c:pt>
                  <c:pt idx="730">
                    <c:v>8.50</c:v>
                  </c:pt>
                  <c:pt idx="731">
                    <c:v>1.40</c:v>
                  </c:pt>
                  <c:pt idx="732">
                    <c:v>1.50</c:v>
                  </c:pt>
                  <c:pt idx="733">
                    <c:v>9.16</c:v>
                  </c:pt>
                  <c:pt idx="734">
                    <c:v>49.81</c:v>
                  </c:pt>
                  <c:pt idx="736">
                    <c:v>17.230</c:v>
                  </c:pt>
                  <c:pt idx="737">
                    <c:v>5.22</c:v>
                  </c:pt>
                  <c:pt idx="738">
                    <c:v>4.50</c:v>
                  </c:pt>
                  <c:pt idx="739">
                    <c:v>3.74</c:v>
                  </c:pt>
                  <c:pt idx="740">
                    <c:v>12.50</c:v>
                  </c:pt>
                  <c:pt idx="741">
                    <c:v>12.02</c:v>
                  </c:pt>
                  <c:pt idx="742">
                    <c:v>5.00</c:v>
                  </c:pt>
                  <c:pt idx="743">
                    <c:v>4.62</c:v>
                  </c:pt>
                  <c:pt idx="744">
                    <c:v>4.40</c:v>
                  </c:pt>
                  <c:pt idx="745">
                    <c:v>5.09</c:v>
                  </c:pt>
                  <c:pt idx="746">
                    <c:v>8.95</c:v>
                  </c:pt>
                  <c:pt idx="747">
                    <c:v>9.56</c:v>
                  </c:pt>
                  <c:pt idx="748">
                    <c:v>7.00</c:v>
                  </c:pt>
                  <c:pt idx="749">
                    <c:v>3.20</c:v>
                  </c:pt>
                  <c:pt idx="750">
                    <c:v>5.36</c:v>
                  </c:pt>
                  <c:pt idx="751">
                    <c:v>2.10</c:v>
                  </c:pt>
                  <c:pt idx="752">
                    <c:v>110.49</c:v>
                  </c:pt>
                  <c:pt idx="753">
                    <c:v>392.913</c:v>
                  </c:pt>
                  <c:pt idx="756">
                    <c:v>1.428</c:v>
                  </c:pt>
                  <c:pt idx="757">
                    <c:v>0.800</c:v>
                  </c:pt>
                  <c:pt idx="758">
                    <c:v>1.870</c:v>
                  </c:pt>
                  <c:pt idx="759">
                    <c:v>3.160</c:v>
                  </c:pt>
                  <c:pt idx="760">
                    <c:v>6.040</c:v>
                  </c:pt>
                  <c:pt idx="761">
                    <c:v>6.700</c:v>
                  </c:pt>
                  <c:pt idx="762">
                    <c:v>5.370</c:v>
                  </c:pt>
                  <c:pt idx="763">
                    <c:v>5.485</c:v>
                  </c:pt>
                  <c:pt idx="764">
                    <c:v>1.830</c:v>
                  </c:pt>
                  <c:pt idx="765">
                    <c:v>4.830</c:v>
                  </c:pt>
                  <c:pt idx="766">
                    <c:v>5.150</c:v>
                  </c:pt>
                  <c:pt idx="767">
                    <c:v>4.189</c:v>
                  </c:pt>
                  <c:pt idx="768">
                    <c:v>5.136</c:v>
                  </c:pt>
                  <c:pt idx="769">
                    <c:v>9.441</c:v>
                  </c:pt>
                  <c:pt idx="770">
                    <c:v>61.43</c:v>
                  </c:pt>
                  <c:pt idx="772">
                    <c:v>7.08</c:v>
                  </c:pt>
                  <c:pt idx="773">
                    <c:v>10.21</c:v>
                  </c:pt>
                  <c:pt idx="774">
                    <c:v>9.30</c:v>
                  </c:pt>
                  <c:pt idx="775">
                    <c:v>3.03</c:v>
                  </c:pt>
                  <c:pt idx="776">
                    <c:v>1.46</c:v>
                  </c:pt>
                  <c:pt idx="777">
                    <c:v>2.02</c:v>
                  </c:pt>
                  <c:pt idx="778">
                    <c:v>2.02</c:v>
                  </c:pt>
                  <c:pt idx="779">
                    <c:v>5.18</c:v>
                  </c:pt>
                  <c:pt idx="780">
                    <c:v>1.97</c:v>
                  </c:pt>
                  <c:pt idx="781">
                    <c:v>0.90</c:v>
                  </c:pt>
                  <c:pt idx="782">
                    <c:v>1.80</c:v>
                  </c:pt>
                  <c:pt idx="783">
                    <c:v>2.30</c:v>
                  </c:pt>
                  <c:pt idx="784">
                    <c:v>5.15</c:v>
                  </c:pt>
                  <c:pt idx="785">
                    <c:v>1.78</c:v>
                  </c:pt>
                  <c:pt idx="786">
                    <c:v>2.82</c:v>
                  </c:pt>
                  <c:pt idx="787">
                    <c:v>0.85</c:v>
                  </c:pt>
                  <c:pt idx="788">
                    <c:v>3.72</c:v>
                  </c:pt>
                  <c:pt idx="789">
                    <c:v>1.83</c:v>
                  </c:pt>
                  <c:pt idx="790">
                    <c:v>0.00</c:v>
                  </c:pt>
                  <c:pt idx="791">
                    <c:v>1.83</c:v>
                  </c:pt>
                  <c:pt idx="792">
                    <c:v>5.74</c:v>
                  </c:pt>
                  <c:pt idx="793">
                    <c:v>6.75</c:v>
                  </c:pt>
                  <c:pt idx="794">
                    <c:v>4.28</c:v>
                  </c:pt>
                  <c:pt idx="795">
                    <c:v>82.02</c:v>
                  </c:pt>
                  <c:pt idx="796">
                    <c:v>143.45</c:v>
                  </c:pt>
                  <c:pt idx="799">
                    <c:v>3.25</c:v>
                  </c:pt>
                  <c:pt idx="800">
                    <c:v>2.40</c:v>
                  </c:pt>
                  <c:pt idx="801">
                    <c:v>3.77</c:v>
                  </c:pt>
                  <c:pt idx="802">
                    <c:v>7.41</c:v>
                  </c:pt>
                  <c:pt idx="803">
                    <c:v>8.50</c:v>
                  </c:pt>
                  <c:pt idx="804">
                    <c:v>1.87</c:v>
                  </c:pt>
                  <c:pt idx="805">
                    <c:v>6.56</c:v>
                  </c:pt>
                  <c:pt idx="806">
                    <c:v>1.85</c:v>
                  </c:pt>
                  <c:pt idx="807">
                    <c:v>1.118</c:v>
                  </c:pt>
                  <c:pt idx="808">
                    <c:v>6.347</c:v>
                  </c:pt>
                  <c:pt idx="809">
                    <c:v>3.96</c:v>
                  </c:pt>
                  <c:pt idx="810">
                    <c:v>1.20</c:v>
                  </c:pt>
                  <c:pt idx="811">
                    <c:v>0.94</c:v>
                  </c:pt>
                  <c:pt idx="812">
                    <c:v>5.08</c:v>
                  </c:pt>
                  <c:pt idx="813">
                    <c:v>7.653</c:v>
                  </c:pt>
                  <c:pt idx="814">
                    <c:v>0.70</c:v>
                  </c:pt>
                  <c:pt idx="815">
                    <c:v>2.69</c:v>
                  </c:pt>
                  <c:pt idx="816">
                    <c:v>4.69</c:v>
                  </c:pt>
                  <c:pt idx="817">
                    <c:v>4.90</c:v>
                  </c:pt>
                  <c:pt idx="818">
                    <c:v>4.60</c:v>
                  </c:pt>
                  <c:pt idx="819">
                    <c:v>5.10</c:v>
                  </c:pt>
                  <c:pt idx="820">
                    <c:v>1.96</c:v>
                  </c:pt>
                  <c:pt idx="821">
                    <c:v>7.15</c:v>
                  </c:pt>
                  <c:pt idx="822">
                    <c:v>1.62</c:v>
                  </c:pt>
                  <c:pt idx="824">
                    <c:v>95.32</c:v>
                  </c:pt>
                  <c:pt idx="826">
                    <c:v>2.00</c:v>
                  </c:pt>
                  <c:pt idx="827">
                    <c:v>7.97</c:v>
                  </c:pt>
                  <c:pt idx="828">
                    <c:v>4.05</c:v>
                  </c:pt>
                  <c:pt idx="829">
                    <c:v>6.00</c:v>
                  </c:pt>
                  <c:pt idx="830">
                    <c:v>12.00</c:v>
                  </c:pt>
                  <c:pt idx="831">
                    <c:v>32.02</c:v>
                  </c:pt>
                  <c:pt idx="833">
                    <c:v>12.240</c:v>
                  </c:pt>
                  <c:pt idx="834">
                    <c:v>2.620</c:v>
                  </c:pt>
                  <c:pt idx="835">
                    <c:v>8.86</c:v>
                  </c:pt>
                  <c:pt idx="836">
                    <c:v>23.72</c:v>
                  </c:pt>
                  <c:pt idx="838">
                    <c:v>2.26</c:v>
                  </c:pt>
                  <c:pt idx="839">
                    <c:v>0.00</c:v>
                  </c:pt>
                  <c:pt idx="840">
                    <c:v>1.125</c:v>
                  </c:pt>
                  <c:pt idx="841">
                    <c:v>0.63</c:v>
                  </c:pt>
                  <c:pt idx="842">
                    <c:v>7.73</c:v>
                  </c:pt>
                  <c:pt idx="843">
                    <c:v>3.78</c:v>
                  </c:pt>
                  <c:pt idx="844">
                    <c:v>1.32</c:v>
                  </c:pt>
                  <c:pt idx="845">
                    <c:v>1.35</c:v>
                  </c:pt>
                  <c:pt idx="846">
                    <c:v>2.19</c:v>
                  </c:pt>
                  <c:pt idx="847">
                    <c:v>2.01</c:v>
                  </c:pt>
                  <c:pt idx="848">
                    <c:v>0.73</c:v>
                  </c:pt>
                  <c:pt idx="849">
                    <c:v>1.45</c:v>
                  </c:pt>
                  <c:pt idx="850">
                    <c:v>4.67</c:v>
                  </c:pt>
                  <c:pt idx="851">
                    <c:v>12.46</c:v>
                  </c:pt>
                  <c:pt idx="852">
                    <c:v>4.44</c:v>
                  </c:pt>
                  <c:pt idx="853">
                    <c:v>8.40</c:v>
                  </c:pt>
                  <c:pt idx="854">
                    <c:v>7.57</c:v>
                  </c:pt>
                  <c:pt idx="855">
                    <c:v>12.60</c:v>
                  </c:pt>
                  <c:pt idx="856">
                    <c:v>74.701</c:v>
                  </c:pt>
                  <c:pt idx="858">
                    <c:v>12.25</c:v>
                  </c:pt>
                  <c:pt idx="859">
                    <c:v>8.32</c:v>
                  </c:pt>
                  <c:pt idx="860">
                    <c:v>3.33</c:v>
                  </c:pt>
                  <c:pt idx="861">
                    <c:v>2.83</c:v>
                  </c:pt>
                  <c:pt idx="862">
                    <c:v>3.53</c:v>
                  </c:pt>
                  <c:pt idx="863">
                    <c:v>4.65</c:v>
                  </c:pt>
                  <c:pt idx="864">
                    <c:v>1.38</c:v>
                  </c:pt>
                  <c:pt idx="865">
                    <c:v>36.288</c:v>
                  </c:pt>
                  <c:pt idx="867">
                    <c:v>8.90</c:v>
                  </c:pt>
                  <c:pt idx="868">
                    <c:v>8.23</c:v>
                  </c:pt>
                  <c:pt idx="869">
                    <c:v>5.65</c:v>
                  </c:pt>
                  <c:pt idx="870">
                    <c:v>8.48</c:v>
                  </c:pt>
                  <c:pt idx="871">
                    <c:v>5.05</c:v>
                  </c:pt>
                  <c:pt idx="872">
                    <c:v>4.20</c:v>
                  </c:pt>
                  <c:pt idx="873">
                    <c:v>3.90</c:v>
                  </c:pt>
                  <c:pt idx="874">
                    <c:v>3.69</c:v>
                  </c:pt>
                  <c:pt idx="875">
                    <c:v>48.09</c:v>
                  </c:pt>
                  <c:pt idx="877">
                    <c:v>6.615</c:v>
                  </c:pt>
                  <c:pt idx="878">
                    <c:v>1.87</c:v>
                  </c:pt>
                  <c:pt idx="879">
                    <c:v>3.40</c:v>
                  </c:pt>
                  <c:pt idx="880">
                    <c:v>1.60</c:v>
                  </c:pt>
                  <c:pt idx="881">
                    <c:v>1.19</c:v>
                  </c:pt>
                  <c:pt idx="882">
                    <c:v>6.76</c:v>
                  </c:pt>
                  <c:pt idx="883">
                    <c:v>6.55</c:v>
                  </c:pt>
                  <c:pt idx="884">
                    <c:v>5.84</c:v>
                  </c:pt>
                  <c:pt idx="885">
                    <c:v>5.35</c:v>
                  </c:pt>
                  <c:pt idx="886">
                    <c:v>2.11</c:v>
                  </c:pt>
                  <c:pt idx="887">
                    <c:v>7.60</c:v>
                  </c:pt>
                  <c:pt idx="888">
                    <c:v>10.12</c:v>
                  </c:pt>
                  <c:pt idx="889">
                    <c:v>58.99</c:v>
                  </c:pt>
                  <c:pt idx="890">
                    <c:v>369.12</c:v>
                  </c:pt>
                  <c:pt idx="893">
                    <c:v>5.75</c:v>
                  </c:pt>
                  <c:pt idx="894">
                    <c:v>2.66</c:v>
                  </c:pt>
                  <c:pt idx="895">
                    <c:v>1.55</c:v>
                  </c:pt>
                  <c:pt idx="896">
                    <c:v>2.46</c:v>
                  </c:pt>
                  <c:pt idx="897">
                    <c:v>1.167</c:v>
                  </c:pt>
                  <c:pt idx="898">
                    <c:v>1.72</c:v>
                  </c:pt>
                  <c:pt idx="899">
                    <c:v>1.28</c:v>
                  </c:pt>
                  <c:pt idx="900">
                    <c:v>4.04</c:v>
                  </c:pt>
                  <c:pt idx="901">
                    <c:v>4.25</c:v>
                  </c:pt>
                  <c:pt idx="902">
                    <c:v>2.655</c:v>
                  </c:pt>
                  <c:pt idx="903">
                    <c:v>2.512</c:v>
                  </c:pt>
                  <c:pt idx="904">
                    <c:v>3.458</c:v>
                  </c:pt>
                  <c:pt idx="905">
                    <c:v>3.13</c:v>
                  </c:pt>
                  <c:pt idx="906">
                    <c:v>2.42</c:v>
                  </c:pt>
                  <c:pt idx="907">
                    <c:v>3.60</c:v>
                  </c:pt>
                  <c:pt idx="908">
                    <c:v>1.04</c:v>
                  </c:pt>
                  <c:pt idx="909">
                    <c:v>1.95</c:v>
                  </c:pt>
                  <c:pt idx="910">
                    <c:v>0.70</c:v>
                  </c:pt>
                  <c:pt idx="911">
                    <c:v>0.774</c:v>
                  </c:pt>
                  <c:pt idx="912">
                    <c:v>3.03</c:v>
                  </c:pt>
                  <c:pt idx="913">
                    <c:v>1.344</c:v>
                  </c:pt>
                  <c:pt idx="914">
                    <c:v>1.635</c:v>
                  </c:pt>
                  <c:pt idx="915">
                    <c:v>4.500</c:v>
                  </c:pt>
                  <c:pt idx="916">
                    <c:v>4.20</c:v>
                  </c:pt>
                  <c:pt idx="917">
                    <c:v>1.29</c:v>
                  </c:pt>
                  <c:pt idx="918">
                    <c:v>3.190</c:v>
                  </c:pt>
                  <c:pt idx="919">
                    <c:v>2.03</c:v>
                  </c:pt>
                  <c:pt idx="920">
                    <c:v>0.50</c:v>
                  </c:pt>
                  <c:pt idx="921">
                    <c:v>68.83</c:v>
                  </c:pt>
                  <c:pt idx="923">
                    <c:v>2.41</c:v>
                  </c:pt>
                  <c:pt idx="924">
                    <c:v>9.33</c:v>
                  </c:pt>
                  <c:pt idx="925">
                    <c:v>4.15</c:v>
                  </c:pt>
                  <c:pt idx="926">
                    <c:v>1.55</c:v>
                  </c:pt>
                  <c:pt idx="927">
                    <c:v>4.13</c:v>
                  </c:pt>
                  <c:pt idx="928">
                    <c:v>2.13</c:v>
                  </c:pt>
                  <c:pt idx="929">
                    <c:v>1.53</c:v>
                  </c:pt>
                  <c:pt idx="930">
                    <c:v>1.35</c:v>
                  </c:pt>
                  <c:pt idx="931">
                    <c:v>0.80</c:v>
                  </c:pt>
                  <c:pt idx="932">
                    <c:v>6.50</c:v>
                  </c:pt>
                  <c:pt idx="933">
                    <c:v>0.75</c:v>
                  </c:pt>
                  <c:pt idx="934">
                    <c:v>5.98</c:v>
                  </c:pt>
                  <c:pt idx="935">
                    <c:v>40.600</c:v>
                  </c:pt>
                  <c:pt idx="937">
                    <c:v>2.43</c:v>
                  </c:pt>
                  <c:pt idx="938">
                    <c:v>1.82</c:v>
                  </c:pt>
                  <c:pt idx="939">
                    <c:v>1.85</c:v>
                  </c:pt>
                  <c:pt idx="940">
                    <c:v>1.88</c:v>
                  </c:pt>
                  <c:pt idx="941">
                    <c:v>2.70</c:v>
                  </c:pt>
                  <c:pt idx="942">
                    <c:v>3.80</c:v>
                  </c:pt>
                  <c:pt idx="943">
                    <c:v>6.20</c:v>
                  </c:pt>
                  <c:pt idx="944">
                    <c:v>2.70</c:v>
                  </c:pt>
                  <c:pt idx="945">
                    <c:v>2.28</c:v>
                  </c:pt>
                  <c:pt idx="946">
                    <c:v>2.10</c:v>
                  </c:pt>
                  <c:pt idx="947">
                    <c:v>27.75</c:v>
                  </c:pt>
                  <c:pt idx="949">
                    <c:v>1.64</c:v>
                  </c:pt>
                  <c:pt idx="950">
                    <c:v>4.32</c:v>
                  </c:pt>
                  <c:pt idx="951">
                    <c:v>1.06</c:v>
                  </c:pt>
                  <c:pt idx="952">
                    <c:v>0.98</c:v>
                  </c:pt>
                  <c:pt idx="953">
                    <c:v>3.49</c:v>
                  </c:pt>
                  <c:pt idx="954">
                    <c:v>6.06</c:v>
                  </c:pt>
                  <c:pt idx="955">
                    <c:v>5.14</c:v>
                  </c:pt>
                  <c:pt idx="956">
                    <c:v>2.10</c:v>
                  </c:pt>
                  <c:pt idx="957">
                    <c:v>0.55</c:v>
                  </c:pt>
                  <c:pt idx="958">
                    <c:v>0.87</c:v>
                  </c:pt>
                  <c:pt idx="959">
                    <c:v>0.97</c:v>
                  </c:pt>
                  <c:pt idx="960">
                    <c:v>5.44</c:v>
                  </c:pt>
                  <c:pt idx="961">
                    <c:v>1.54</c:v>
                  </c:pt>
                  <c:pt idx="962">
                    <c:v>6.00</c:v>
                  </c:pt>
                  <c:pt idx="963">
                    <c:v>6.60</c:v>
                  </c:pt>
                  <c:pt idx="964">
                    <c:v>46.74</c:v>
                  </c:pt>
                  <c:pt idx="965">
                    <c:v>183.919</c:v>
                  </c:pt>
                  <c:pt idx="968">
                    <c:v>12.24</c:v>
                  </c:pt>
                  <c:pt idx="969">
                    <c:v>16.86</c:v>
                  </c:pt>
                  <c:pt idx="970">
                    <c:v>5.040</c:v>
                  </c:pt>
                  <c:pt idx="971">
                    <c:v>5.43</c:v>
                  </c:pt>
                  <c:pt idx="972">
                    <c:v>9.47</c:v>
                  </c:pt>
                  <c:pt idx="973">
                    <c:v>5.54</c:v>
                  </c:pt>
                  <c:pt idx="974">
                    <c:v>3.81</c:v>
                  </c:pt>
                  <c:pt idx="975">
                    <c:v>7.04</c:v>
                  </c:pt>
                  <c:pt idx="976">
                    <c:v>3.71</c:v>
                  </c:pt>
                  <c:pt idx="977">
                    <c:v>2.55</c:v>
                  </c:pt>
                  <c:pt idx="978">
                    <c:v>2.40</c:v>
                  </c:pt>
                  <c:pt idx="979">
                    <c:v>4.00</c:v>
                  </c:pt>
                  <c:pt idx="980">
                    <c:v>5.67</c:v>
                  </c:pt>
                  <c:pt idx="981">
                    <c:v>0.93</c:v>
                  </c:pt>
                  <c:pt idx="982">
                    <c:v>1.50</c:v>
                  </c:pt>
                  <c:pt idx="983">
                    <c:v>1.30</c:v>
                  </c:pt>
                  <c:pt idx="984">
                    <c:v>5.62</c:v>
                  </c:pt>
                  <c:pt idx="985">
                    <c:v>5.87</c:v>
                  </c:pt>
                  <c:pt idx="986">
                    <c:v>98.97</c:v>
                  </c:pt>
                  <c:pt idx="988">
                    <c:v>17.35</c:v>
                  </c:pt>
                  <c:pt idx="989">
                    <c:v>6.12</c:v>
                  </c:pt>
                  <c:pt idx="990">
                    <c:v>16.77</c:v>
                  </c:pt>
                  <c:pt idx="991">
                    <c:v>4.50</c:v>
                  </c:pt>
                  <c:pt idx="992">
                    <c:v>3.34</c:v>
                  </c:pt>
                  <c:pt idx="993">
                    <c:v>3.31</c:v>
                  </c:pt>
                  <c:pt idx="994">
                    <c:v>51.39</c:v>
                  </c:pt>
                  <c:pt idx="995">
                    <c:v>150.362</c:v>
                  </c:pt>
                  <c:pt idx="996">
                    <c:v>1239.767</c:v>
                  </c:pt>
                  <c:pt idx="997">
                    <c:v>2269.647</c:v>
                  </c:pt>
                  <c:pt idx="999">
                    <c:v>49.41</c:v>
                  </c:pt>
                  <c:pt idx="1003">
                    <c:v>49.411</c:v>
                  </c:pt>
                </c:lvl>
                <c:lvl>
                  <c:pt idx="0">
                    <c:v>313/21-22</c:v>
                  </c:pt>
                  <c:pt idx="1">
                    <c:v>333/21-22</c:v>
                  </c:pt>
                  <c:pt idx="2">
                    <c:v>345/21-22</c:v>
                  </c:pt>
                  <c:pt idx="3">
                    <c:v>223/21-22</c:v>
                  </c:pt>
                  <c:pt idx="4">
                    <c:v>224/21-22</c:v>
                  </c:pt>
                  <c:pt idx="7">
                    <c:v>225/21-22</c:v>
                  </c:pt>
                  <c:pt idx="8">
                    <c:v>226/21-22</c:v>
                  </c:pt>
                  <c:pt idx="9">
                    <c:v>227/21-22</c:v>
                  </c:pt>
                  <c:pt idx="10">
                    <c:v>207/21-22</c:v>
                  </c:pt>
                  <c:pt idx="11">
                    <c:v>199/21-22</c:v>
                  </c:pt>
                  <c:pt idx="12">
                    <c:v>101/21-22</c:v>
                  </c:pt>
                  <c:pt idx="13">
                    <c:v>131/21-22</c:v>
                  </c:pt>
                  <c:pt idx="14">
                    <c:v>141/21-22</c:v>
                  </c:pt>
                  <c:pt idx="15">
                    <c:v>151/21-22</c:v>
                  </c:pt>
                  <c:pt idx="16">
                    <c:v>161/21-22</c:v>
                  </c:pt>
                  <c:pt idx="17">
                    <c:v>212/21-22</c:v>
                  </c:pt>
                  <c:pt idx="18">
                    <c:v>242/21-22</c:v>
                  </c:pt>
                  <c:pt idx="19">
                    <c:v>272/21-22</c:v>
                  </c:pt>
                  <c:pt idx="20">
                    <c:v>228/21-22</c:v>
                  </c:pt>
                  <c:pt idx="25">
                    <c:v>39</c:v>
                  </c:pt>
                  <c:pt idx="26">
                    <c:v>40</c:v>
                  </c:pt>
                  <c:pt idx="27">
                    <c:v>41</c:v>
                  </c:pt>
                  <c:pt idx="28">
                    <c:v>42</c:v>
                  </c:pt>
                  <c:pt idx="29">
                    <c:v>43</c:v>
                  </c:pt>
                  <c:pt idx="30">
                    <c:v>48</c:v>
                  </c:pt>
                  <c:pt idx="31">
                    <c:v>49</c:v>
                  </c:pt>
                  <c:pt idx="32">
                    <c:v>58</c:v>
                  </c:pt>
                  <c:pt idx="33">
                    <c:v>71</c:v>
                  </c:pt>
                  <c:pt idx="34">
                    <c:v>73</c:v>
                  </c:pt>
                  <c:pt idx="35">
                    <c:v>74</c:v>
                  </c:pt>
                  <c:pt idx="36">
                    <c:v>75</c:v>
                  </c:pt>
                  <c:pt idx="37">
                    <c:v>76</c:v>
                  </c:pt>
                  <c:pt idx="38">
                    <c:v>78</c:v>
                  </c:pt>
                  <c:pt idx="39">
                    <c:v>79</c:v>
                  </c:pt>
                  <c:pt idx="40">
                    <c:v>80</c:v>
                  </c:pt>
                  <c:pt idx="41">
                    <c:v>86</c:v>
                  </c:pt>
                  <c:pt idx="42">
                    <c:v>87</c:v>
                  </c:pt>
                  <c:pt idx="45">
                    <c:v>89</c:v>
                  </c:pt>
                  <c:pt idx="46">
                    <c:v>109</c:v>
                  </c:pt>
                  <c:pt idx="47">
                    <c:v>116</c:v>
                  </c:pt>
                  <c:pt idx="48">
                    <c:v>117</c:v>
                  </c:pt>
                  <c:pt idx="49">
                    <c:v>118</c:v>
                  </c:pt>
                  <c:pt idx="50">
                    <c:v>119</c:v>
                  </c:pt>
                  <c:pt idx="51">
                    <c:v>120</c:v>
                  </c:pt>
                  <c:pt idx="52">
                    <c:v>121</c:v>
                  </c:pt>
                  <c:pt idx="53">
                    <c:v>124</c:v>
                  </c:pt>
                  <c:pt idx="54">
                    <c:v>125</c:v>
                  </c:pt>
                  <c:pt idx="55">
                    <c:v>126</c:v>
                  </c:pt>
                  <c:pt idx="56">
                    <c:v>122</c:v>
                  </c:pt>
                  <c:pt idx="57">
                    <c:v>139</c:v>
                  </c:pt>
                  <c:pt idx="58">
                    <c:v>158</c:v>
                  </c:pt>
                  <c:pt idx="61">
                    <c:v>159</c:v>
                  </c:pt>
                  <c:pt idx="62">
                    <c:v>169</c:v>
                  </c:pt>
                  <c:pt idx="63">
                    <c:v>160</c:v>
                  </c:pt>
                  <c:pt idx="64">
                    <c:v>170</c:v>
                  </c:pt>
                  <c:pt idx="65">
                    <c:v>172</c:v>
                  </c:pt>
                  <c:pt idx="66">
                    <c:v>173</c:v>
                  </c:pt>
                  <c:pt idx="67">
                    <c:v>174</c:v>
                  </c:pt>
                  <c:pt idx="68">
                    <c:v>175</c:v>
                  </c:pt>
                  <c:pt idx="69">
                    <c:v>176</c:v>
                  </c:pt>
                  <c:pt idx="70">
                    <c:v>177</c:v>
                  </c:pt>
                  <c:pt idx="71">
                    <c:v>178</c:v>
                  </c:pt>
                  <c:pt idx="72">
                    <c:v>179</c:v>
                  </c:pt>
                  <c:pt idx="73">
                    <c:v>182</c:v>
                  </c:pt>
                  <c:pt idx="74">
                    <c:v>183</c:v>
                  </c:pt>
                  <c:pt idx="75">
                    <c:v>184</c:v>
                  </c:pt>
                  <c:pt idx="76">
                    <c:v>185</c:v>
                  </c:pt>
                  <c:pt idx="77">
                    <c:v>186</c:v>
                  </c:pt>
                  <c:pt idx="78">
                    <c:v>187</c:v>
                  </c:pt>
                  <c:pt idx="79">
                    <c:v>188</c:v>
                  </c:pt>
                  <c:pt idx="80">
                    <c:v>189</c:v>
                  </c:pt>
                  <c:pt idx="83">
                    <c:v>191</c:v>
                  </c:pt>
                  <c:pt idx="84">
                    <c:v>192</c:v>
                  </c:pt>
                  <c:pt idx="85">
                    <c:v>193</c:v>
                  </c:pt>
                  <c:pt idx="86">
                    <c:v>194</c:v>
                  </c:pt>
                  <c:pt idx="87">
                    <c:v>195</c:v>
                  </c:pt>
                  <c:pt idx="88">
                    <c:v>196</c:v>
                  </c:pt>
                  <c:pt idx="90">
                    <c:v>197</c:v>
                  </c:pt>
                  <c:pt idx="91">
                    <c:v>198</c:v>
                  </c:pt>
                  <c:pt idx="92">
                    <c:v>201</c:v>
                  </c:pt>
                  <c:pt idx="93">
                    <c:v>202</c:v>
                  </c:pt>
                  <c:pt idx="96">
                    <c:v>1</c:v>
                  </c:pt>
                  <c:pt idx="97">
                    <c:v>2</c:v>
                  </c:pt>
                  <c:pt idx="98">
                    <c:v>3</c:v>
                  </c:pt>
                  <c:pt idx="99">
                    <c:v>4</c:v>
                  </c:pt>
                  <c:pt idx="100">
                    <c:v>5</c:v>
                  </c:pt>
                  <c:pt idx="101">
                    <c:v>6</c:v>
                  </c:pt>
                  <c:pt idx="102">
                    <c:v>7</c:v>
                  </c:pt>
                  <c:pt idx="107">
                    <c:v>203</c:v>
                  </c:pt>
                  <c:pt idx="108">
                    <c:v>204</c:v>
                  </c:pt>
                  <c:pt idx="109">
                    <c:v>205</c:v>
                  </c:pt>
                  <c:pt idx="110">
                    <c:v>206.00</c:v>
                  </c:pt>
                  <c:pt idx="111">
                    <c:v>208</c:v>
                  </c:pt>
                  <c:pt idx="112">
                    <c:v>209</c:v>
                  </c:pt>
                  <c:pt idx="113">
                    <c:v>211</c:v>
                  </c:pt>
                  <c:pt idx="114">
                    <c:v>213</c:v>
                  </c:pt>
                  <c:pt idx="115">
                    <c:v>210</c:v>
                  </c:pt>
                  <c:pt idx="118">
                    <c:v>214</c:v>
                  </c:pt>
                  <c:pt idx="119">
                    <c:v>215</c:v>
                  </c:pt>
                  <c:pt idx="120">
                    <c:v>216</c:v>
                  </c:pt>
                  <c:pt idx="121">
                    <c:v>217</c:v>
                  </c:pt>
                  <c:pt idx="122">
                    <c:v>218</c:v>
                  </c:pt>
                  <c:pt idx="126">
                    <c:v>219</c:v>
                  </c:pt>
                  <c:pt idx="127">
                    <c:v>220</c:v>
                  </c:pt>
                  <c:pt idx="128">
                    <c:v>221</c:v>
                  </c:pt>
                  <c:pt idx="129">
                    <c:v>230</c:v>
                  </c:pt>
                  <c:pt idx="130">
                    <c:v>231</c:v>
                  </c:pt>
                  <c:pt idx="131">
                    <c:v>229</c:v>
                  </c:pt>
                  <c:pt idx="134">
                    <c:v>232</c:v>
                  </c:pt>
                  <c:pt idx="135">
                    <c:v>233</c:v>
                  </c:pt>
                  <c:pt idx="136">
                    <c:v>234</c:v>
                  </c:pt>
                  <c:pt idx="137">
                    <c:v>236</c:v>
                  </c:pt>
                  <c:pt idx="138">
                    <c:v>237</c:v>
                  </c:pt>
                  <c:pt idx="139">
                    <c:v>238</c:v>
                  </c:pt>
                  <c:pt idx="140">
                    <c:v>239</c:v>
                  </c:pt>
                  <c:pt idx="141">
                    <c:v>240</c:v>
                  </c:pt>
                  <c:pt idx="142">
                    <c:v>241</c:v>
                  </c:pt>
                  <c:pt idx="143">
                    <c:v>267</c:v>
                  </c:pt>
                  <c:pt idx="144">
                    <c:v>268</c:v>
                  </c:pt>
                  <c:pt idx="145">
                    <c:v>269</c:v>
                  </c:pt>
                  <c:pt idx="146">
                    <c:v>270</c:v>
                  </c:pt>
                  <c:pt idx="147">
                    <c:v>235</c:v>
                  </c:pt>
                  <c:pt idx="150">
                    <c:v>8</c:v>
                  </c:pt>
                  <c:pt idx="151">
                    <c:v>10</c:v>
                  </c:pt>
                  <c:pt idx="152">
                    <c:v>11</c:v>
                  </c:pt>
                  <c:pt idx="153">
                    <c:v>12</c:v>
                  </c:pt>
                  <c:pt idx="154">
                    <c:v>13</c:v>
                  </c:pt>
                  <c:pt idx="155">
                    <c:v>14</c:v>
                  </c:pt>
                  <c:pt idx="156">
                    <c:v>15</c:v>
                  </c:pt>
                  <c:pt idx="157">
                    <c:v>16</c:v>
                  </c:pt>
                  <c:pt idx="158">
                    <c:v>17</c:v>
                  </c:pt>
                  <c:pt idx="159">
                    <c:v>19</c:v>
                  </c:pt>
                  <c:pt idx="160">
                    <c:v>20</c:v>
                  </c:pt>
                  <c:pt idx="161">
                    <c:v>21</c:v>
                  </c:pt>
                  <c:pt idx="162">
                    <c:v>23</c:v>
                  </c:pt>
                  <c:pt idx="163">
                    <c:v>24</c:v>
                  </c:pt>
                  <c:pt idx="164">
                    <c:v>25</c:v>
                  </c:pt>
                  <c:pt idx="165">
                    <c:v>26</c:v>
                  </c:pt>
                  <c:pt idx="166">
                    <c:v>271</c:v>
                  </c:pt>
                  <c:pt idx="167">
                    <c:v>28</c:v>
                  </c:pt>
                  <c:pt idx="173">
                    <c:v>29</c:v>
                  </c:pt>
                  <c:pt idx="174">
                    <c:v>31</c:v>
                  </c:pt>
                  <c:pt idx="175">
                    <c:v>32</c:v>
                  </c:pt>
                  <c:pt idx="176">
                    <c:v>34</c:v>
                  </c:pt>
                  <c:pt idx="177">
                    <c:v>35</c:v>
                  </c:pt>
                  <c:pt idx="178">
                    <c:v>37</c:v>
                  </c:pt>
                  <c:pt idx="179">
                    <c:v>38</c:v>
                  </c:pt>
                  <c:pt idx="180">
                    <c:v>46</c:v>
                  </c:pt>
                  <c:pt idx="181">
                    <c:v>47</c:v>
                  </c:pt>
                  <c:pt idx="182">
                    <c:v>298</c:v>
                  </c:pt>
                  <c:pt idx="183">
                    <c:v>51</c:v>
                  </c:pt>
                  <c:pt idx="184">
                    <c:v>52</c:v>
                  </c:pt>
                  <c:pt idx="185">
                    <c:v>53</c:v>
                  </c:pt>
                  <c:pt idx="186">
                    <c:v>56</c:v>
                  </c:pt>
                  <c:pt idx="187">
                    <c:v>57</c:v>
                  </c:pt>
                  <c:pt idx="188">
                    <c:v>59</c:v>
                  </c:pt>
                  <c:pt idx="189">
                    <c:v>60</c:v>
                  </c:pt>
                  <c:pt idx="190">
                    <c:v>61</c:v>
                  </c:pt>
                  <c:pt idx="191">
                    <c:v>62</c:v>
                  </c:pt>
                  <c:pt idx="194">
                    <c:v>64</c:v>
                  </c:pt>
                  <c:pt idx="195">
                    <c:v>65</c:v>
                  </c:pt>
                  <c:pt idx="196">
                    <c:v>67</c:v>
                  </c:pt>
                  <c:pt idx="197">
                    <c:v>68</c:v>
                  </c:pt>
                  <c:pt idx="198">
                    <c:v>69</c:v>
                  </c:pt>
                  <c:pt idx="199">
                    <c:v>70</c:v>
                  </c:pt>
                  <c:pt idx="200">
                    <c:v>81</c:v>
                  </c:pt>
                  <c:pt idx="201">
                    <c:v>82</c:v>
                  </c:pt>
                  <c:pt idx="202">
                    <c:v>83</c:v>
                  </c:pt>
                  <c:pt idx="203">
                    <c:v>84</c:v>
                  </c:pt>
                  <c:pt idx="204">
                    <c:v>85</c:v>
                  </c:pt>
                  <c:pt idx="205">
                    <c:v>102</c:v>
                  </c:pt>
                  <c:pt idx="206">
                    <c:v>103</c:v>
                  </c:pt>
                  <c:pt idx="207">
                    <c:v>104</c:v>
                  </c:pt>
                  <c:pt idx="208">
                    <c:v>105</c:v>
                  </c:pt>
                  <c:pt idx="209">
                    <c:v>106</c:v>
                  </c:pt>
                  <c:pt idx="212">
                    <c:v>107</c:v>
                  </c:pt>
                  <c:pt idx="213">
                    <c:v>110</c:v>
                  </c:pt>
                  <c:pt idx="214">
                    <c:v>112</c:v>
                  </c:pt>
                  <c:pt idx="215">
                    <c:v>113</c:v>
                  </c:pt>
                  <c:pt idx="216">
                    <c:v>114</c:v>
                  </c:pt>
                  <c:pt idx="217">
                    <c:v>115</c:v>
                  </c:pt>
                  <c:pt idx="218">
                    <c:v>127</c:v>
                  </c:pt>
                  <c:pt idx="219">
                    <c:v>128</c:v>
                  </c:pt>
                  <c:pt idx="220">
                    <c:v>129</c:v>
                  </c:pt>
                  <c:pt idx="223">
                    <c:v>130</c:v>
                  </c:pt>
                  <c:pt idx="224">
                    <c:v>132</c:v>
                  </c:pt>
                  <c:pt idx="225">
                    <c:v>133</c:v>
                  </c:pt>
                  <c:pt idx="226">
                    <c:v>134</c:v>
                  </c:pt>
                  <c:pt idx="227">
                    <c:v>136</c:v>
                  </c:pt>
                  <c:pt idx="228">
                    <c:v>137</c:v>
                  </c:pt>
                  <c:pt idx="229">
                    <c:v>138</c:v>
                  </c:pt>
                  <c:pt idx="232">
                    <c:v>335</c:v>
                  </c:pt>
                  <c:pt idx="233">
                    <c:v>336</c:v>
                  </c:pt>
                  <c:pt idx="234">
                    <c:v>337</c:v>
                  </c:pt>
                  <c:pt idx="235">
                    <c:v>338</c:v>
                  </c:pt>
                  <c:pt idx="236">
                    <c:v>339</c:v>
                  </c:pt>
                  <c:pt idx="237">
                    <c:v>340</c:v>
                  </c:pt>
                  <c:pt idx="238">
                    <c:v>341</c:v>
                  </c:pt>
                  <c:pt idx="239">
                    <c:v>342</c:v>
                  </c:pt>
                  <c:pt idx="240">
                    <c:v>343</c:v>
                  </c:pt>
                  <c:pt idx="241">
                    <c:v>344</c:v>
                  </c:pt>
                  <c:pt idx="242">
                    <c:v>346</c:v>
                  </c:pt>
                  <c:pt idx="243">
                    <c:v>347</c:v>
                  </c:pt>
                  <c:pt idx="244">
                    <c:v>348</c:v>
                  </c:pt>
                  <c:pt idx="245">
                    <c:v>349</c:v>
                  </c:pt>
                  <c:pt idx="247">
                    <c:v>299</c:v>
                  </c:pt>
                  <c:pt idx="252">
                    <c:v>140</c:v>
                  </c:pt>
                  <c:pt idx="253">
                    <c:v>142</c:v>
                  </c:pt>
                  <c:pt idx="254">
                    <c:v>144</c:v>
                  </c:pt>
                  <c:pt idx="255">
                    <c:v>145</c:v>
                  </c:pt>
                  <c:pt idx="256">
                    <c:v>146</c:v>
                  </c:pt>
                  <c:pt idx="257">
                    <c:v>147</c:v>
                  </c:pt>
                  <c:pt idx="258">
                    <c:v>148</c:v>
                  </c:pt>
                  <c:pt idx="259">
                    <c:v>149</c:v>
                  </c:pt>
                  <c:pt idx="260">
                    <c:v>152</c:v>
                  </c:pt>
                  <c:pt idx="261">
                    <c:v>153</c:v>
                  </c:pt>
                  <c:pt idx="262">
                    <c:v>154</c:v>
                  </c:pt>
                  <c:pt idx="263">
                    <c:v>155</c:v>
                  </c:pt>
                  <c:pt idx="264">
                    <c:v>156</c:v>
                  </c:pt>
                  <c:pt idx="265">
                    <c:v>157</c:v>
                  </c:pt>
                  <c:pt idx="268">
                    <c:v>243</c:v>
                  </c:pt>
                  <c:pt idx="269">
                    <c:v>244</c:v>
                  </c:pt>
                  <c:pt idx="270">
                    <c:v>245</c:v>
                  </c:pt>
                  <c:pt idx="271">
                    <c:v>246</c:v>
                  </c:pt>
                  <c:pt idx="272">
                    <c:v>453</c:v>
                  </c:pt>
                  <c:pt idx="273">
                    <c:v>248</c:v>
                  </c:pt>
                  <c:pt idx="274">
                    <c:v>249</c:v>
                  </c:pt>
                  <c:pt idx="275">
                    <c:v>251</c:v>
                  </c:pt>
                  <c:pt idx="276">
                    <c:v>252</c:v>
                  </c:pt>
                  <c:pt idx="277">
                    <c:v>253</c:v>
                  </c:pt>
                  <c:pt idx="278">
                    <c:v>254</c:v>
                  </c:pt>
                  <c:pt idx="279">
                    <c:v>255</c:v>
                  </c:pt>
                  <c:pt idx="280">
                    <c:v>256</c:v>
                  </c:pt>
                  <c:pt idx="281">
                    <c:v>257</c:v>
                  </c:pt>
                  <c:pt idx="282">
                    <c:v>258</c:v>
                  </c:pt>
                  <c:pt idx="283">
                    <c:v>259</c:v>
                  </c:pt>
                  <c:pt idx="284">
                    <c:v>260</c:v>
                  </c:pt>
                  <c:pt idx="285">
                    <c:v>261</c:v>
                  </c:pt>
                  <c:pt idx="286">
                    <c:v>262</c:v>
                  </c:pt>
                  <c:pt idx="287">
                    <c:v>263</c:v>
                  </c:pt>
                  <c:pt idx="288">
                    <c:v>264</c:v>
                  </c:pt>
                  <c:pt idx="289">
                    <c:v>454</c:v>
                  </c:pt>
                  <c:pt idx="290">
                    <c:v>266</c:v>
                  </c:pt>
                  <c:pt idx="295">
                    <c:v>273</c:v>
                  </c:pt>
                  <c:pt idx="296">
                    <c:v>274</c:v>
                  </c:pt>
                  <c:pt idx="297">
                    <c:v>275</c:v>
                  </c:pt>
                  <c:pt idx="298">
                    <c:v>276</c:v>
                  </c:pt>
                  <c:pt idx="299">
                    <c:v>277</c:v>
                  </c:pt>
                  <c:pt idx="300">
                    <c:v>278</c:v>
                  </c:pt>
                  <c:pt idx="301">
                    <c:v>279</c:v>
                  </c:pt>
                  <c:pt idx="302">
                    <c:v>280</c:v>
                  </c:pt>
                  <c:pt idx="303">
                    <c:v>281</c:v>
                  </c:pt>
                  <c:pt idx="304">
                    <c:v>282</c:v>
                  </c:pt>
                  <c:pt idx="305">
                    <c:v>282</c:v>
                  </c:pt>
                  <c:pt idx="306">
                    <c:v>283</c:v>
                  </c:pt>
                  <c:pt idx="307">
                    <c:v>284</c:v>
                  </c:pt>
                  <c:pt idx="308">
                    <c:v>286</c:v>
                  </c:pt>
                  <c:pt idx="309">
                    <c:v>287</c:v>
                  </c:pt>
                  <c:pt idx="310">
                    <c:v>288</c:v>
                  </c:pt>
                  <c:pt idx="311">
                    <c:v>288</c:v>
                  </c:pt>
                  <c:pt idx="312">
                    <c:v>289</c:v>
                  </c:pt>
                  <c:pt idx="313">
                    <c:v>289</c:v>
                  </c:pt>
                  <c:pt idx="314">
                    <c:v>290</c:v>
                  </c:pt>
                  <c:pt idx="315">
                    <c:v>291</c:v>
                  </c:pt>
                  <c:pt idx="316">
                    <c:v>292</c:v>
                  </c:pt>
                  <c:pt idx="317">
                    <c:v>293</c:v>
                  </c:pt>
                  <c:pt idx="318">
                    <c:v>294</c:v>
                  </c:pt>
                  <c:pt idx="319">
                    <c:v>295</c:v>
                  </c:pt>
                  <c:pt idx="322">
                    <c:v>327</c:v>
                  </c:pt>
                  <c:pt idx="323">
                    <c:v>328</c:v>
                  </c:pt>
                  <c:pt idx="324">
                    <c:v>329</c:v>
                  </c:pt>
                  <c:pt idx="325">
                    <c:v>330</c:v>
                  </c:pt>
                  <c:pt idx="326">
                    <c:v>331</c:v>
                  </c:pt>
                  <c:pt idx="329">
                    <c:v>332</c:v>
                  </c:pt>
                  <c:pt idx="331">
                    <c:v>334</c:v>
                  </c:pt>
                  <c:pt idx="334">
                    <c:v>350</c:v>
                  </c:pt>
                  <c:pt idx="335">
                    <c:v>351</c:v>
                  </c:pt>
                  <c:pt idx="336">
                    <c:v>352</c:v>
                  </c:pt>
                  <c:pt idx="337">
                    <c:v>353</c:v>
                  </c:pt>
                  <c:pt idx="338">
                    <c:v>354</c:v>
                  </c:pt>
                  <c:pt idx="339">
                    <c:v>355</c:v>
                  </c:pt>
                  <c:pt idx="340">
                    <c:v>356</c:v>
                  </c:pt>
                  <c:pt idx="341">
                    <c:v>357</c:v>
                  </c:pt>
                  <c:pt idx="342">
                    <c:v>358</c:v>
                  </c:pt>
                  <c:pt idx="343">
                    <c:v>359</c:v>
                  </c:pt>
                  <c:pt idx="344">
                    <c:v>360</c:v>
                  </c:pt>
                  <c:pt idx="345">
                    <c:v>361</c:v>
                  </c:pt>
                  <c:pt idx="346">
                    <c:v>362</c:v>
                  </c:pt>
                  <c:pt idx="347">
                    <c:v>363</c:v>
                  </c:pt>
                  <c:pt idx="348">
                    <c:v>364</c:v>
                  </c:pt>
                  <c:pt idx="349">
                    <c:v>365</c:v>
                  </c:pt>
                  <c:pt idx="350">
                    <c:v>366</c:v>
                  </c:pt>
                  <c:pt idx="351">
                    <c:v>367</c:v>
                  </c:pt>
                  <c:pt idx="354">
                    <c:v>162</c:v>
                  </c:pt>
                  <c:pt idx="355">
                    <c:v>163</c:v>
                  </c:pt>
                  <c:pt idx="356">
                    <c:v>164</c:v>
                  </c:pt>
                  <c:pt idx="357">
                    <c:v>165</c:v>
                  </c:pt>
                  <c:pt idx="358">
                    <c:v>166</c:v>
                  </c:pt>
                  <c:pt idx="359">
                    <c:v>167</c:v>
                  </c:pt>
                  <c:pt idx="360">
                    <c:v>168</c:v>
                  </c:pt>
                  <c:pt idx="363">
                    <c:v>368</c:v>
                  </c:pt>
                  <c:pt idx="364">
                    <c:v>369</c:v>
                  </c:pt>
                  <c:pt idx="365">
                    <c:v>370</c:v>
                  </c:pt>
                  <c:pt idx="366">
                    <c:v>371</c:v>
                  </c:pt>
                  <c:pt idx="367">
                    <c:v>372</c:v>
                  </c:pt>
                  <c:pt idx="368">
                    <c:v>373</c:v>
                  </c:pt>
                  <c:pt idx="369">
                    <c:v>374</c:v>
                  </c:pt>
                  <c:pt idx="370">
                    <c:v>375</c:v>
                  </c:pt>
                  <c:pt idx="373">
                    <c:v>376</c:v>
                  </c:pt>
                  <c:pt idx="374">
                    <c:v>377</c:v>
                  </c:pt>
                  <c:pt idx="375">
                    <c:v>378</c:v>
                  </c:pt>
                  <c:pt idx="376">
                    <c:v>379</c:v>
                  </c:pt>
                  <c:pt idx="377">
                    <c:v>380</c:v>
                  </c:pt>
                  <c:pt idx="378">
                    <c:v>381</c:v>
                  </c:pt>
                  <c:pt idx="379">
                    <c:v>382</c:v>
                  </c:pt>
                  <c:pt idx="380">
                    <c:v>383</c:v>
                  </c:pt>
                  <c:pt idx="381">
                    <c:v>384</c:v>
                  </c:pt>
                  <c:pt idx="382">
                    <c:v>385</c:v>
                  </c:pt>
                  <c:pt idx="383">
                    <c:v>386</c:v>
                  </c:pt>
                  <c:pt idx="384">
                    <c:v>387</c:v>
                  </c:pt>
                  <c:pt idx="389">
                    <c:v>398</c:v>
                  </c:pt>
                  <c:pt idx="390">
                    <c:v>399</c:v>
                  </c:pt>
                  <c:pt idx="391">
                    <c:v>400</c:v>
                  </c:pt>
                  <c:pt idx="392">
                    <c:v>401</c:v>
                  </c:pt>
                  <c:pt idx="393">
                    <c:v>402</c:v>
                  </c:pt>
                  <c:pt idx="394">
                    <c:v>403</c:v>
                  </c:pt>
                  <c:pt idx="395">
                    <c:v>404</c:v>
                  </c:pt>
                  <c:pt idx="396">
                    <c:v>405</c:v>
                  </c:pt>
                  <c:pt idx="397">
                    <c:v>406</c:v>
                  </c:pt>
                  <c:pt idx="398">
                    <c:v>410</c:v>
                  </c:pt>
                  <c:pt idx="399">
                    <c:v>411</c:v>
                  </c:pt>
                  <c:pt idx="400">
                    <c:v>412</c:v>
                  </c:pt>
                  <c:pt idx="401">
                    <c:v>413</c:v>
                  </c:pt>
                  <c:pt idx="402">
                    <c:v>414</c:v>
                  </c:pt>
                  <c:pt idx="403">
                    <c:v>415</c:v>
                  </c:pt>
                  <c:pt idx="404">
                    <c:v>416</c:v>
                  </c:pt>
                  <c:pt idx="405">
                    <c:v>417</c:v>
                  </c:pt>
                  <c:pt idx="406">
                    <c:v>418</c:v>
                  </c:pt>
                  <c:pt idx="407">
                    <c:v>419</c:v>
                  </c:pt>
                  <c:pt idx="408">
                    <c:v>420</c:v>
                  </c:pt>
                  <c:pt idx="409">
                    <c:v>421</c:v>
                  </c:pt>
                  <c:pt idx="410">
                    <c:v>426</c:v>
                  </c:pt>
                  <c:pt idx="411">
                    <c:v>427</c:v>
                  </c:pt>
                  <c:pt idx="412">
                    <c:v>428</c:v>
                  </c:pt>
                  <c:pt idx="413">
                    <c:v>407</c:v>
                  </c:pt>
                  <c:pt idx="414">
                    <c:v>408</c:v>
                  </c:pt>
                  <c:pt idx="415">
                    <c:v>409</c:v>
                  </c:pt>
                  <c:pt idx="419">
                    <c:v>426</c:v>
                  </c:pt>
                  <c:pt idx="420">
                    <c:v>427</c:v>
                  </c:pt>
                  <c:pt idx="421">
                    <c:v>428</c:v>
                  </c:pt>
                  <c:pt idx="422">
                    <c:v>429</c:v>
                  </c:pt>
                  <c:pt idx="423">
                    <c:v>430</c:v>
                  </c:pt>
                  <c:pt idx="424">
                    <c:v>431</c:v>
                  </c:pt>
                  <c:pt idx="425">
                    <c:v>432</c:v>
                  </c:pt>
                  <c:pt idx="426">
                    <c:v>433</c:v>
                  </c:pt>
                  <c:pt idx="427">
                    <c:v>434</c:v>
                  </c:pt>
                  <c:pt idx="428">
                    <c:v>435</c:v>
                  </c:pt>
                  <c:pt idx="429">
                    <c:v>422</c:v>
                  </c:pt>
                  <c:pt idx="430">
                    <c:v>451</c:v>
                  </c:pt>
                  <c:pt idx="433">
                    <c:v>388</c:v>
                  </c:pt>
                  <c:pt idx="434">
                    <c:v>389</c:v>
                  </c:pt>
                  <c:pt idx="435">
                    <c:v>390</c:v>
                  </c:pt>
                  <c:pt idx="436">
                    <c:v>391</c:v>
                  </c:pt>
                  <c:pt idx="437">
                    <c:v>392</c:v>
                  </c:pt>
                  <c:pt idx="438">
                    <c:v>393</c:v>
                  </c:pt>
                  <c:pt idx="439">
                    <c:v>394</c:v>
                  </c:pt>
                  <c:pt idx="440">
                    <c:v>395</c:v>
                  </c:pt>
                  <c:pt idx="441">
                    <c:v>396</c:v>
                  </c:pt>
                  <c:pt idx="442">
                    <c:v>397</c:v>
                  </c:pt>
                  <c:pt idx="445">
                    <c:v>440</c:v>
                  </c:pt>
                  <c:pt idx="446">
                    <c:v>436</c:v>
                  </c:pt>
                  <c:pt idx="447">
                    <c:v>437</c:v>
                  </c:pt>
                  <c:pt idx="448">
                    <c:v>438 &amp;439</c:v>
                  </c:pt>
                  <c:pt idx="449">
                    <c:v>440</c:v>
                  </c:pt>
                  <c:pt idx="450">
                    <c:v>441</c:v>
                  </c:pt>
                  <c:pt idx="451">
                    <c:v>442</c:v>
                  </c:pt>
                  <c:pt idx="452">
                    <c:v>443</c:v>
                  </c:pt>
                  <c:pt idx="453">
                    <c:v>444</c:v>
                  </c:pt>
                  <c:pt idx="454">
                    <c:v>445</c:v>
                  </c:pt>
                  <c:pt idx="455">
                    <c:v>446</c:v>
                  </c:pt>
                  <c:pt idx="456">
                    <c:v>447</c:v>
                  </c:pt>
                  <c:pt idx="457">
                    <c:v>448</c:v>
                  </c:pt>
                  <c:pt idx="458">
                    <c:v>449</c:v>
                  </c:pt>
                  <c:pt idx="459">
                    <c:v>450</c:v>
                  </c:pt>
                  <c:pt idx="464">
                    <c:v>301</c:v>
                  </c:pt>
                  <c:pt idx="465">
                    <c:v>302</c:v>
                  </c:pt>
                  <c:pt idx="466">
                    <c:v>303</c:v>
                  </c:pt>
                  <c:pt idx="467">
                    <c:v>304</c:v>
                  </c:pt>
                  <c:pt idx="468">
                    <c:v>305</c:v>
                  </c:pt>
                  <c:pt idx="469">
                    <c:v>306</c:v>
                  </c:pt>
                  <c:pt idx="470">
                    <c:v>307</c:v>
                  </c:pt>
                  <c:pt idx="471">
                    <c:v>308</c:v>
                  </c:pt>
                  <c:pt idx="472">
                    <c:v>309</c:v>
                  </c:pt>
                  <c:pt idx="473">
                    <c:v>310</c:v>
                  </c:pt>
                  <c:pt idx="474">
                    <c:v>311</c:v>
                  </c:pt>
                  <c:pt idx="475">
                    <c:v>315</c:v>
                  </c:pt>
                  <c:pt idx="476">
                    <c:v>316</c:v>
                  </c:pt>
                  <c:pt idx="477">
                    <c:v>317</c:v>
                  </c:pt>
                  <c:pt idx="478">
                    <c:v>318</c:v>
                  </c:pt>
                  <c:pt idx="479">
                    <c:v>319</c:v>
                  </c:pt>
                  <c:pt idx="480">
                    <c:v>312</c:v>
                  </c:pt>
                  <c:pt idx="481">
                    <c:v>314</c:v>
                  </c:pt>
                  <c:pt idx="484">
                    <c:v>321</c:v>
                  </c:pt>
                  <c:pt idx="485">
                    <c:v>322</c:v>
                  </c:pt>
                  <c:pt idx="486">
                    <c:v>323</c:v>
                  </c:pt>
                  <c:pt idx="487">
                    <c:v>324</c:v>
                  </c:pt>
                  <c:pt idx="488">
                    <c:v>325</c:v>
                  </c:pt>
                  <c:pt idx="489">
                    <c:v>326</c:v>
                  </c:pt>
                  <c:pt idx="498">
                    <c:v>498.04</c:v>
                  </c:pt>
                  <c:pt idx="500">
                    <c:v>715</c:v>
                  </c:pt>
                  <c:pt idx="501">
                    <c:v>353059.73</c:v>
                  </c:pt>
                  <c:pt idx="504">
                    <c:v>2.150</c:v>
                  </c:pt>
                  <c:pt idx="505">
                    <c:v>2.900</c:v>
                  </c:pt>
                  <c:pt idx="506">
                    <c:v>10.210</c:v>
                  </c:pt>
                  <c:pt idx="507">
                    <c:v>12.040</c:v>
                  </c:pt>
                  <c:pt idx="508">
                    <c:v>4.570</c:v>
                  </c:pt>
                  <c:pt idx="509">
                    <c:v>50.39</c:v>
                  </c:pt>
                  <c:pt idx="511">
                    <c:v>7.410</c:v>
                  </c:pt>
                  <c:pt idx="512">
                    <c:v>2.000</c:v>
                  </c:pt>
                  <c:pt idx="513">
                    <c:v>1.820</c:v>
                  </c:pt>
                  <c:pt idx="514">
                    <c:v>5.220</c:v>
                  </c:pt>
                  <c:pt idx="515">
                    <c:v>5.900</c:v>
                  </c:pt>
                  <c:pt idx="516">
                    <c:v>9.780</c:v>
                  </c:pt>
                  <c:pt idx="517">
                    <c:v>1.470</c:v>
                  </c:pt>
                  <c:pt idx="518">
                    <c:v>1.016</c:v>
                  </c:pt>
                  <c:pt idx="519">
                    <c:v>2.900</c:v>
                  </c:pt>
                  <c:pt idx="520">
                    <c:v>1.520</c:v>
                  </c:pt>
                  <c:pt idx="521">
                    <c:v>3.600</c:v>
                  </c:pt>
                  <c:pt idx="522">
                    <c:v>1.450</c:v>
                  </c:pt>
                  <c:pt idx="523">
                    <c:v>0.000</c:v>
                  </c:pt>
                  <c:pt idx="524">
                    <c:v>1.110</c:v>
                  </c:pt>
                  <c:pt idx="525">
                    <c:v>45.20</c:v>
                  </c:pt>
                  <c:pt idx="526">
                    <c:v>172.00</c:v>
                  </c:pt>
                  <c:pt idx="529">
                    <c:v>9.695</c:v>
                  </c:pt>
                  <c:pt idx="530">
                    <c:v>2.620</c:v>
                  </c:pt>
                  <c:pt idx="531">
                    <c:v>6.420</c:v>
                  </c:pt>
                  <c:pt idx="532">
                    <c:v>2.180</c:v>
                  </c:pt>
                  <c:pt idx="533">
                    <c:v>6.420</c:v>
                  </c:pt>
                  <c:pt idx="534">
                    <c:v>6.450</c:v>
                  </c:pt>
                  <c:pt idx="535">
                    <c:v>9.702</c:v>
                  </c:pt>
                  <c:pt idx="536">
                    <c:v>3.750</c:v>
                  </c:pt>
                  <c:pt idx="537">
                    <c:v>1.720</c:v>
                  </c:pt>
                  <c:pt idx="538">
                    <c:v>2.100</c:v>
                  </c:pt>
                  <c:pt idx="539">
                    <c:v>1.590</c:v>
                  </c:pt>
                  <c:pt idx="540">
                    <c:v>2.146</c:v>
                  </c:pt>
                  <c:pt idx="541">
                    <c:v>1.762</c:v>
                  </c:pt>
                  <c:pt idx="542">
                    <c:v>13.180</c:v>
                  </c:pt>
                  <c:pt idx="543">
                    <c:v>0.850</c:v>
                  </c:pt>
                  <c:pt idx="544">
                    <c:v>0.814</c:v>
                  </c:pt>
                  <c:pt idx="545">
                    <c:v>1.485</c:v>
                  </c:pt>
                  <c:pt idx="546">
                    <c:v>3.240</c:v>
                  </c:pt>
                  <c:pt idx="547">
                    <c:v>76.12</c:v>
                  </c:pt>
                  <c:pt idx="548">
                    <c:v>0.000</c:v>
                  </c:pt>
                  <c:pt idx="549">
                    <c:v>7.330</c:v>
                  </c:pt>
                  <c:pt idx="550">
                    <c:v>3.980</c:v>
                  </c:pt>
                  <c:pt idx="551">
                    <c:v>4.090</c:v>
                  </c:pt>
                  <c:pt idx="552">
                    <c:v>7.440</c:v>
                  </c:pt>
                  <c:pt idx="553">
                    <c:v>7.650</c:v>
                  </c:pt>
                  <c:pt idx="554">
                    <c:v>9.355</c:v>
                  </c:pt>
                  <c:pt idx="555">
                    <c:v>2.630</c:v>
                  </c:pt>
                  <c:pt idx="556">
                    <c:v>3.460</c:v>
                  </c:pt>
                  <c:pt idx="557">
                    <c:v>2.800</c:v>
                  </c:pt>
                  <c:pt idx="558">
                    <c:v>1.590</c:v>
                  </c:pt>
                  <c:pt idx="559">
                    <c:v>0.255</c:v>
                  </c:pt>
                  <c:pt idx="560">
                    <c:v>7.550</c:v>
                  </c:pt>
                  <c:pt idx="561">
                    <c:v>10.750</c:v>
                  </c:pt>
                  <c:pt idx="562">
                    <c:v>8.960</c:v>
                  </c:pt>
                  <c:pt idx="563">
                    <c:v>77.84</c:v>
                  </c:pt>
                  <c:pt idx="564">
                    <c:v>0.000</c:v>
                  </c:pt>
                  <c:pt idx="565">
                    <c:v>9.420</c:v>
                  </c:pt>
                  <c:pt idx="566">
                    <c:v>9.220</c:v>
                  </c:pt>
                  <c:pt idx="567">
                    <c:v>2.785</c:v>
                  </c:pt>
                  <c:pt idx="568">
                    <c:v>6.488</c:v>
                  </c:pt>
                  <c:pt idx="569">
                    <c:v>5.420</c:v>
                  </c:pt>
                  <c:pt idx="570">
                    <c:v>13.875</c:v>
                  </c:pt>
                  <c:pt idx="571">
                    <c:v>3.900</c:v>
                  </c:pt>
                  <c:pt idx="572">
                    <c:v>2.410</c:v>
                  </c:pt>
                  <c:pt idx="573">
                    <c:v>1.953</c:v>
                  </c:pt>
                  <c:pt idx="574">
                    <c:v>3.830</c:v>
                  </c:pt>
                  <c:pt idx="575">
                    <c:v>3.428</c:v>
                  </c:pt>
                  <c:pt idx="576">
                    <c:v>8.720</c:v>
                  </c:pt>
                  <c:pt idx="577">
                    <c:v>7.590</c:v>
                  </c:pt>
                  <c:pt idx="578">
                    <c:v>3.980</c:v>
                  </c:pt>
                  <c:pt idx="579">
                    <c:v>3.760</c:v>
                  </c:pt>
                  <c:pt idx="580">
                    <c:v>7.890</c:v>
                  </c:pt>
                  <c:pt idx="581">
                    <c:v>2.980</c:v>
                  </c:pt>
                  <c:pt idx="582">
                    <c:v>6.994</c:v>
                  </c:pt>
                  <c:pt idx="583">
                    <c:v>1.650</c:v>
                  </c:pt>
                  <c:pt idx="584">
                    <c:v>6.877</c:v>
                  </c:pt>
                  <c:pt idx="585">
                    <c:v>113.17</c:v>
                  </c:pt>
                  <c:pt idx="587">
                    <c:v>12.800</c:v>
                  </c:pt>
                  <c:pt idx="588">
                    <c:v>4.946</c:v>
                  </c:pt>
                  <c:pt idx="589">
                    <c:v>5.400</c:v>
                  </c:pt>
                  <c:pt idx="590">
                    <c:v>0.480</c:v>
                  </c:pt>
                  <c:pt idx="591">
                    <c:v>3.200</c:v>
                  </c:pt>
                  <c:pt idx="592">
                    <c:v>4.000</c:v>
                  </c:pt>
                  <c:pt idx="593">
                    <c:v>4.000</c:v>
                  </c:pt>
                  <c:pt idx="594">
                    <c:v>3.300</c:v>
                  </c:pt>
                  <c:pt idx="595">
                    <c:v>8.915</c:v>
                  </c:pt>
                  <c:pt idx="596">
                    <c:v>2.807</c:v>
                  </c:pt>
                  <c:pt idx="597">
                    <c:v>3.820</c:v>
                  </c:pt>
                  <c:pt idx="598">
                    <c:v>53.67</c:v>
                  </c:pt>
                  <c:pt idx="599">
                    <c:v>0.000</c:v>
                  </c:pt>
                  <c:pt idx="600">
                    <c:v>25.590</c:v>
                  </c:pt>
                  <c:pt idx="601">
                    <c:v>4.040</c:v>
                  </c:pt>
                  <c:pt idx="602">
                    <c:v>20.842</c:v>
                  </c:pt>
                  <c:pt idx="603">
                    <c:v>5.430</c:v>
                  </c:pt>
                  <c:pt idx="604">
                    <c:v>1.070</c:v>
                  </c:pt>
                  <c:pt idx="605">
                    <c:v>7.510</c:v>
                  </c:pt>
                  <c:pt idx="606">
                    <c:v>17.848</c:v>
                  </c:pt>
                  <c:pt idx="607">
                    <c:v>82.33</c:v>
                  </c:pt>
                  <c:pt idx="608">
                    <c:v>403.13</c:v>
                  </c:pt>
                  <c:pt idx="611">
                    <c:v>6.910</c:v>
                  </c:pt>
                  <c:pt idx="612">
                    <c:v>7.845</c:v>
                  </c:pt>
                  <c:pt idx="613">
                    <c:v>4.630</c:v>
                  </c:pt>
                  <c:pt idx="614">
                    <c:v>4.740</c:v>
                  </c:pt>
                  <c:pt idx="615">
                    <c:v>10.365</c:v>
                  </c:pt>
                  <c:pt idx="616">
                    <c:v>6.090</c:v>
                  </c:pt>
                  <c:pt idx="617">
                    <c:v>6.020</c:v>
                  </c:pt>
                  <c:pt idx="618">
                    <c:v>3.530</c:v>
                  </c:pt>
                  <c:pt idx="619">
                    <c:v>5.560</c:v>
                  </c:pt>
                  <c:pt idx="620">
                    <c:v>55.690</c:v>
                  </c:pt>
                  <c:pt idx="621">
                    <c:v>0.000</c:v>
                  </c:pt>
                  <c:pt idx="622">
                    <c:v>14.000</c:v>
                  </c:pt>
                  <c:pt idx="623">
                    <c:v>8.330</c:v>
                  </c:pt>
                  <c:pt idx="624">
                    <c:v>6.660</c:v>
                  </c:pt>
                  <c:pt idx="625">
                    <c:v>0.000</c:v>
                  </c:pt>
                  <c:pt idx="626">
                    <c:v>1.800</c:v>
                  </c:pt>
                  <c:pt idx="627">
                    <c:v>0.000</c:v>
                  </c:pt>
                  <c:pt idx="628">
                    <c:v>0.000</c:v>
                  </c:pt>
                  <c:pt idx="629">
                    <c:v>0.000</c:v>
                  </c:pt>
                  <c:pt idx="630">
                    <c:v>5.560</c:v>
                  </c:pt>
                  <c:pt idx="631">
                    <c:v>6.380</c:v>
                  </c:pt>
                  <c:pt idx="632">
                    <c:v>14.840</c:v>
                  </c:pt>
                  <c:pt idx="633">
                    <c:v>3.670</c:v>
                  </c:pt>
                  <c:pt idx="634">
                    <c:v>4.040</c:v>
                  </c:pt>
                  <c:pt idx="635">
                    <c:v>5.720</c:v>
                  </c:pt>
                  <c:pt idx="636">
                    <c:v>71.000</c:v>
                  </c:pt>
                  <c:pt idx="637">
                    <c:v>0.000</c:v>
                  </c:pt>
                  <c:pt idx="638">
                    <c:v>6.484</c:v>
                  </c:pt>
                  <c:pt idx="639">
                    <c:v>1.930</c:v>
                  </c:pt>
                  <c:pt idx="640">
                    <c:v>1.966</c:v>
                  </c:pt>
                  <c:pt idx="641">
                    <c:v>9.365</c:v>
                  </c:pt>
                  <c:pt idx="642">
                    <c:v>5.430</c:v>
                  </c:pt>
                  <c:pt idx="643">
                    <c:v>11.790</c:v>
                  </c:pt>
                  <c:pt idx="644">
                    <c:v>4.745</c:v>
                  </c:pt>
                  <c:pt idx="645">
                    <c:v>1.420</c:v>
                  </c:pt>
                  <c:pt idx="646">
                    <c:v>7.783</c:v>
                  </c:pt>
                  <c:pt idx="647">
                    <c:v>4.040</c:v>
                  </c:pt>
                  <c:pt idx="648">
                    <c:v>2.000</c:v>
                  </c:pt>
                  <c:pt idx="649">
                    <c:v>5.610</c:v>
                  </c:pt>
                  <c:pt idx="650">
                    <c:v>6.700</c:v>
                  </c:pt>
                  <c:pt idx="651">
                    <c:v>4.795</c:v>
                  </c:pt>
                  <c:pt idx="652">
                    <c:v>74.06</c:v>
                  </c:pt>
                  <c:pt idx="653">
                    <c:v>0.000</c:v>
                  </c:pt>
                  <c:pt idx="654">
                    <c:v>9.065</c:v>
                  </c:pt>
                  <c:pt idx="655">
                    <c:v>6.850</c:v>
                  </c:pt>
                  <c:pt idx="656">
                    <c:v>3.000</c:v>
                  </c:pt>
                  <c:pt idx="657">
                    <c:v>2.890</c:v>
                  </c:pt>
                  <c:pt idx="658">
                    <c:v>3.070</c:v>
                  </c:pt>
                  <c:pt idx="659">
                    <c:v>10.570</c:v>
                  </c:pt>
                  <c:pt idx="660">
                    <c:v>3.230</c:v>
                  </c:pt>
                  <c:pt idx="661">
                    <c:v>6.325</c:v>
                  </c:pt>
                  <c:pt idx="662">
                    <c:v>4.900</c:v>
                  </c:pt>
                  <c:pt idx="663">
                    <c:v>3.000</c:v>
                  </c:pt>
                  <c:pt idx="664">
                    <c:v>9.400</c:v>
                  </c:pt>
                  <c:pt idx="665">
                    <c:v>11.250</c:v>
                  </c:pt>
                  <c:pt idx="666">
                    <c:v>7.240</c:v>
                  </c:pt>
                  <c:pt idx="667">
                    <c:v>16.520</c:v>
                  </c:pt>
                  <c:pt idx="668">
                    <c:v>17.700</c:v>
                  </c:pt>
                  <c:pt idx="669">
                    <c:v>6.330</c:v>
                  </c:pt>
                  <c:pt idx="670">
                    <c:v>4.505</c:v>
                  </c:pt>
                  <c:pt idx="671">
                    <c:v>2.150</c:v>
                  </c:pt>
                  <c:pt idx="672">
                    <c:v>128.0</c:v>
                  </c:pt>
                  <c:pt idx="673">
                    <c:v>328.74</c:v>
                  </c:pt>
                  <c:pt idx="674">
                    <c:v>1048.960</c:v>
                  </c:pt>
                  <c:pt idx="677">
                    <c:v>7.700</c:v>
                  </c:pt>
                  <c:pt idx="678">
                    <c:v>4.970</c:v>
                  </c:pt>
                  <c:pt idx="679">
                    <c:v>3.920</c:v>
                  </c:pt>
                  <c:pt idx="680">
                    <c:v>5.900</c:v>
                  </c:pt>
                  <c:pt idx="681">
                    <c:v>3.300</c:v>
                  </c:pt>
                  <c:pt idx="682">
                    <c:v>3.470</c:v>
                  </c:pt>
                  <c:pt idx="683">
                    <c:v>2.790</c:v>
                  </c:pt>
                  <c:pt idx="684">
                    <c:v>13.830</c:v>
                  </c:pt>
                  <c:pt idx="685">
                    <c:v>7.070</c:v>
                  </c:pt>
                  <c:pt idx="686">
                    <c:v>1.970</c:v>
                  </c:pt>
                  <c:pt idx="687">
                    <c:v>6.500</c:v>
                  </c:pt>
                  <c:pt idx="688">
                    <c:v>3.015</c:v>
                  </c:pt>
                  <c:pt idx="689">
                    <c:v>1.210</c:v>
                  </c:pt>
                  <c:pt idx="690">
                    <c:v>3.570</c:v>
                  </c:pt>
                  <c:pt idx="691">
                    <c:v>3.210</c:v>
                  </c:pt>
                  <c:pt idx="692">
                    <c:v>3.700</c:v>
                  </c:pt>
                  <c:pt idx="693">
                    <c:v>8.630</c:v>
                  </c:pt>
                  <c:pt idx="694">
                    <c:v>6.300</c:v>
                  </c:pt>
                  <c:pt idx="695">
                    <c:v>4.320</c:v>
                  </c:pt>
                  <c:pt idx="696">
                    <c:v>95.375</c:v>
                  </c:pt>
                  <c:pt idx="698">
                    <c:v>0.600</c:v>
                  </c:pt>
                  <c:pt idx="699">
                    <c:v>1.020</c:v>
                  </c:pt>
                  <c:pt idx="700">
                    <c:v>4.290</c:v>
                  </c:pt>
                  <c:pt idx="701">
                    <c:v>10.420</c:v>
                  </c:pt>
                  <c:pt idx="702">
                    <c:v>7.020</c:v>
                  </c:pt>
                  <c:pt idx="703">
                    <c:v>7.560</c:v>
                  </c:pt>
                  <c:pt idx="704">
                    <c:v>11.080</c:v>
                  </c:pt>
                  <c:pt idx="705">
                    <c:v>4.780</c:v>
                  </c:pt>
                  <c:pt idx="706">
                    <c:v>4.370</c:v>
                  </c:pt>
                  <c:pt idx="707">
                    <c:v>6.750</c:v>
                  </c:pt>
                  <c:pt idx="708">
                    <c:v>8.800</c:v>
                  </c:pt>
                  <c:pt idx="709">
                    <c:v>10.970</c:v>
                  </c:pt>
                  <c:pt idx="710">
                    <c:v>5.260</c:v>
                  </c:pt>
                  <c:pt idx="711">
                    <c:v>3.880</c:v>
                  </c:pt>
                  <c:pt idx="712">
                    <c:v>4.000</c:v>
                  </c:pt>
                  <c:pt idx="713">
                    <c:v>10.500</c:v>
                  </c:pt>
                  <c:pt idx="714">
                    <c:v>101.30</c:v>
                  </c:pt>
                  <c:pt idx="716">
                    <c:v>7.000</c:v>
                  </c:pt>
                  <c:pt idx="717">
                    <c:v>4.900</c:v>
                  </c:pt>
                  <c:pt idx="718">
                    <c:v>8.450</c:v>
                  </c:pt>
                  <c:pt idx="719">
                    <c:v>0.415</c:v>
                  </c:pt>
                  <c:pt idx="720">
                    <c:v>14.000</c:v>
                  </c:pt>
                  <c:pt idx="721">
                    <c:v>1.260</c:v>
                  </c:pt>
                  <c:pt idx="722">
                    <c:v>6.850</c:v>
                  </c:pt>
                  <c:pt idx="723">
                    <c:v>6.650</c:v>
                  </c:pt>
                  <c:pt idx="724">
                    <c:v>7.250</c:v>
                  </c:pt>
                  <c:pt idx="725">
                    <c:v>56.78</c:v>
                  </c:pt>
                  <c:pt idx="726">
                    <c:v>0.000</c:v>
                  </c:pt>
                  <c:pt idx="727">
                    <c:v>11.200</c:v>
                  </c:pt>
                  <c:pt idx="728">
                    <c:v>9.850</c:v>
                  </c:pt>
                  <c:pt idx="729">
                    <c:v>8.200</c:v>
                  </c:pt>
                  <c:pt idx="730">
                    <c:v>8.500</c:v>
                  </c:pt>
                  <c:pt idx="731">
                    <c:v>1.400</c:v>
                  </c:pt>
                  <c:pt idx="732">
                    <c:v>1.500</c:v>
                  </c:pt>
                  <c:pt idx="733">
                    <c:v>9.160</c:v>
                  </c:pt>
                  <c:pt idx="734">
                    <c:v>49.81</c:v>
                  </c:pt>
                  <c:pt idx="736">
                    <c:v>17.230</c:v>
                  </c:pt>
                  <c:pt idx="737">
                    <c:v>5.220</c:v>
                  </c:pt>
                  <c:pt idx="738">
                    <c:v>4.500</c:v>
                  </c:pt>
                  <c:pt idx="739">
                    <c:v>3.740</c:v>
                  </c:pt>
                  <c:pt idx="740">
                    <c:v>12.500</c:v>
                  </c:pt>
                  <c:pt idx="741">
                    <c:v>12.020</c:v>
                  </c:pt>
                  <c:pt idx="742">
                    <c:v>5.000</c:v>
                  </c:pt>
                  <c:pt idx="743">
                    <c:v>4.620</c:v>
                  </c:pt>
                  <c:pt idx="744">
                    <c:v>4.400</c:v>
                  </c:pt>
                  <c:pt idx="745">
                    <c:v>5.090</c:v>
                  </c:pt>
                  <c:pt idx="746">
                    <c:v>8.950</c:v>
                  </c:pt>
                  <c:pt idx="747">
                    <c:v>9.560</c:v>
                  </c:pt>
                  <c:pt idx="748">
                    <c:v>7.000</c:v>
                  </c:pt>
                  <c:pt idx="749">
                    <c:v>3.200</c:v>
                  </c:pt>
                  <c:pt idx="750">
                    <c:v>5.360</c:v>
                  </c:pt>
                  <c:pt idx="751">
                    <c:v>2.100</c:v>
                  </c:pt>
                  <c:pt idx="752">
                    <c:v>110.49</c:v>
                  </c:pt>
                  <c:pt idx="753">
                    <c:v>413.750</c:v>
                  </c:pt>
                  <c:pt idx="756">
                    <c:v>1.430</c:v>
                  </c:pt>
                  <c:pt idx="757">
                    <c:v>0.800</c:v>
                  </c:pt>
                  <c:pt idx="758">
                    <c:v>1.870</c:v>
                  </c:pt>
                  <c:pt idx="759">
                    <c:v>3.160</c:v>
                  </c:pt>
                  <c:pt idx="760">
                    <c:v>6.040</c:v>
                  </c:pt>
                  <c:pt idx="761">
                    <c:v>6.700</c:v>
                  </c:pt>
                  <c:pt idx="762">
                    <c:v>5.370</c:v>
                  </c:pt>
                  <c:pt idx="763">
                    <c:v>5.485</c:v>
                  </c:pt>
                  <c:pt idx="764">
                    <c:v>1.830</c:v>
                  </c:pt>
                  <c:pt idx="765">
                    <c:v>5.010</c:v>
                  </c:pt>
                  <c:pt idx="766">
                    <c:v>5.150</c:v>
                  </c:pt>
                  <c:pt idx="767">
                    <c:v>4.189</c:v>
                  </c:pt>
                  <c:pt idx="768">
                    <c:v>5.136</c:v>
                  </c:pt>
                  <c:pt idx="769">
                    <c:v>9.471</c:v>
                  </c:pt>
                  <c:pt idx="770">
                    <c:v>61.64</c:v>
                  </c:pt>
                  <c:pt idx="772">
                    <c:v>7.080</c:v>
                  </c:pt>
                  <c:pt idx="773">
                    <c:v>10.210</c:v>
                  </c:pt>
                  <c:pt idx="774">
                    <c:v>9.300</c:v>
                  </c:pt>
                  <c:pt idx="775">
                    <c:v>3.030</c:v>
                  </c:pt>
                  <c:pt idx="776">
                    <c:v>1.460</c:v>
                  </c:pt>
                  <c:pt idx="777">
                    <c:v>2.020</c:v>
                  </c:pt>
                  <c:pt idx="778">
                    <c:v>2.020</c:v>
                  </c:pt>
                  <c:pt idx="779">
                    <c:v>5.180</c:v>
                  </c:pt>
                  <c:pt idx="780">
                    <c:v>1.970</c:v>
                  </c:pt>
                  <c:pt idx="781">
                    <c:v>0.900</c:v>
                  </c:pt>
                  <c:pt idx="782">
                    <c:v>1.800</c:v>
                  </c:pt>
                  <c:pt idx="783">
                    <c:v>2.300</c:v>
                  </c:pt>
                  <c:pt idx="784">
                    <c:v>5.150</c:v>
                  </c:pt>
                  <c:pt idx="785">
                    <c:v>1.780</c:v>
                  </c:pt>
                  <c:pt idx="786">
                    <c:v>2.820</c:v>
                  </c:pt>
                  <c:pt idx="787">
                    <c:v>0.850</c:v>
                  </c:pt>
                  <c:pt idx="788">
                    <c:v>3.720</c:v>
                  </c:pt>
                  <c:pt idx="789">
                    <c:v>1.830</c:v>
                  </c:pt>
                  <c:pt idx="790">
                    <c:v>1.130</c:v>
                  </c:pt>
                  <c:pt idx="791">
                    <c:v>1.830</c:v>
                  </c:pt>
                  <c:pt idx="792">
                    <c:v>5.740</c:v>
                  </c:pt>
                  <c:pt idx="793">
                    <c:v>6.750</c:v>
                  </c:pt>
                  <c:pt idx="794">
                    <c:v>4.280</c:v>
                  </c:pt>
                  <c:pt idx="795">
                    <c:v>83.15</c:v>
                  </c:pt>
                  <c:pt idx="796">
                    <c:v>144.79</c:v>
                  </c:pt>
                  <c:pt idx="799">
                    <c:v>3.250</c:v>
                  </c:pt>
                  <c:pt idx="800">
                    <c:v>2.400</c:v>
                  </c:pt>
                  <c:pt idx="801">
                    <c:v>3.767</c:v>
                  </c:pt>
                  <c:pt idx="802">
                    <c:v>7.412</c:v>
                  </c:pt>
                  <c:pt idx="803">
                    <c:v>8.500</c:v>
                  </c:pt>
                  <c:pt idx="804">
                    <c:v>1.870</c:v>
                  </c:pt>
                  <c:pt idx="805">
                    <c:v>6.560</c:v>
                  </c:pt>
                  <c:pt idx="806">
                    <c:v>1.850</c:v>
                  </c:pt>
                  <c:pt idx="807">
                    <c:v>1.118</c:v>
                  </c:pt>
                  <c:pt idx="808">
                    <c:v>6.347</c:v>
                  </c:pt>
                  <c:pt idx="809">
                    <c:v>3.960</c:v>
                  </c:pt>
                  <c:pt idx="810">
                    <c:v>1.200</c:v>
                  </c:pt>
                  <c:pt idx="811">
                    <c:v>0.940</c:v>
                  </c:pt>
                  <c:pt idx="812">
                    <c:v>5.180</c:v>
                  </c:pt>
                  <c:pt idx="813">
                    <c:v>7.653</c:v>
                  </c:pt>
                  <c:pt idx="814">
                    <c:v>4.500</c:v>
                  </c:pt>
                  <c:pt idx="815">
                    <c:v>2.690</c:v>
                  </c:pt>
                  <c:pt idx="816">
                    <c:v>4.690</c:v>
                  </c:pt>
                  <c:pt idx="817">
                    <c:v>4.900</c:v>
                  </c:pt>
                  <c:pt idx="818">
                    <c:v>4.604</c:v>
                  </c:pt>
                  <c:pt idx="819">
                    <c:v>5.100</c:v>
                  </c:pt>
                  <c:pt idx="820">
                    <c:v>1.960</c:v>
                  </c:pt>
                  <c:pt idx="821">
                    <c:v>7.150</c:v>
                  </c:pt>
                  <c:pt idx="822">
                    <c:v>1.620</c:v>
                  </c:pt>
                  <c:pt idx="823">
                    <c:v>0.000</c:v>
                  </c:pt>
                  <c:pt idx="824">
                    <c:v>99.22</c:v>
                  </c:pt>
                  <c:pt idx="825">
                    <c:v>0.000</c:v>
                  </c:pt>
                  <c:pt idx="826">
                    <c:v>2.000</c:v>
                  </c:pt>
                  <c:pt idx="827">
                    <c:v>7.970</c:v>
                  </c:pt>
                  <c:pt idx="828">
                    <c:v>4.050</c:v>
                  </c:pt>
                  <c:pt idx="829">
                    <c:v>6.000</c:v>
                  </c:pt>
                  <c:pt idx="830">
                    <c:v>13.250</c:v>
                  </c:pt>
                  <c:pt idx="831">
                    <c:v>33.27</c:v>
                  </c:pt>
                  <c:pt idx="832">
                    <c:v>0.000</c:v>
                  </c:pt>
                  <c:pt idx="833">
                    <c:v>12.240</c:v>
                  </c:pt>
                  <c:pt idx="834">
                    <c:v>2.650</c:v>
                  </c:pt>
                  <c:pt idx="835">
                    <c:v>8.860</c:v>
                  </c:pt>
                  <c:pt idx="836">
                    <c:v>23.750</c:v>
                  </c:pt>
                  <c:pt idx="838">
                    <c:v>2.260</c:v>
                  </c:pt>
                  <c:pt idx="839">
                    <c:v>0.000</c:v>
                  </c:pt>
                  <c:pt idx="840">
                    <c:v>1.125</c:v>
                  </c:pt>
                  <c:pt idx="841">
                    <c:v>0.630</c:v>
                  </c:pt>
                  <c:pt idx="842">
                    <c:v>7.730</c:v>
                  </c:pt>
                  <c:pt idx="843">
                    <c:v>3.780</c:v>
                  </c:pt>
                  <c:pt idx="844">
                    <c:v>1.320</c:v>
                  </c:pt>
                  <c:pt idx="845">
                    <c:v>1.346</c:v>
                  </c:pt>
                  <c:pt idx="846">
                    <c:v>2.190</c:v>
                  </c:pt>
                  <c:pt idx="847">
                    <c:v>2.009</c:v>
                  </c:pt>
                  <c:pt idx="848">
                    <c:v>0.730</c:v>
                  </c:pt>
                  <c:pt idx="849">
                    <c:v>1.450</c:v>
                  </c:pt>
                  <c:pt idx="850">
                    <c:v>4.670</c:v>
                  </c:pt>
                  <c:pt idx="851">
                    <c:v>12.456</c:v>
                  </c:pt>
                  <c:pt idx="852">
                    <c:v>4.440</c:v>
                  </c:pt>
                  <c:pt idx="853">
                    <c:v>8.395</c:v>
                  </c:pt>
                  <c:pt idx="854">
                    <c:v>7.570</c:v>
                  </c:pt>
                  <c:pt idx="855">
                    <c:v>12.600</c:v>
                  </c:pt>
                  <c:pt idx="856">
                    <c:v>74.701</c:v>
                  </c:pt>
                  <c:pt idx="858">
                    <c:v>12.250</c:v>
                  </c:pt>
                  <c:pt idx="859">
                    <c:v>8.320</c:v>
                  </c:pt>
                  <c:pt idx="860">
                    <c:v>3.330</c:v>
                  </c:pt>
                  <c:pt idx="861">
                    <c:v>2.825</c:v>
                  </c:pt>
                  <c:pt idx="862">
                    <c:v>3.530</c:v>
                  </c:pt>
                  <c:pt idx="863">
                    <c:v>4.650</c:v>
                  </c:pt>
                  <c:pt idx="864">
                    <c:v>1.383</c:v>
                  </c:pt>
                  <c:pt idx="865">
                    <c:v>36.288</c:v>
                  </c:pt>
                  <c:pt idx="867">
                    <c:v>8.900</c:v>
                  </c:pt>
                  <c:pt idx="868">
                    <c:v>8.225</c:v>
                  </c:pt>
                  <c:pt idx="869">
                    <c:v>5.650</c:v>
                  </c:pt>
                  <c:pt idx="870">
                    <c:v>8.475</c:v>
                  </c:pt>
                  <c:pt idx="871">
                    <c:v>5.051</c:v>
                  </c:pt>
                  <c:pt idx="872">
                    <c:v>4.200</c:v>
                  </c:pt>
                  <c:pt idx="873">
                    <c:v>3.900</c:v>
                  </c:pt>
                  <c:pt idx="874">
                    <c:v>3.685</c:v>
                  </c:pt>
                  <c:pt idx="875">
                    <c:v>48.09</c:v>
                  </c:pt>
                  <c:pt idx="877">
                    <c:v>6.615</c:v>
                  </c:pt>
                  <c:pt idx="878">
                    <c:v>1.870</c:v>
                  </c:pt>
                  <c:pt idx="879">
                    <c:v>3.400</c:v>
                  </c:pt>
                  <c:pt idx="880">
                    <c:v>1.600</c:v>
                  </c:pt>
                  <c:pt idx="881">
                    <c:v>1.190</c:v>
                  </c:pt>
                  <c:pt idx="882">
                    <c:v>6.760</c:v>
                  </c:pt>
                  <c:pt idx="883">
                    <c:v>6.550</c:v>
                  </c:pt>
                  <c:pt idx="884">
                    <c:v>5.835</c:v>
                  </c:pt>
                  <c:pt idx="885">
                    <c:v>5.350</c:v>
                  </c:pt>
                  <c:pt idx="886">
                    <c:v>2.108</c:v>
                  </c:pt>
                  <c:pt idx="887">
                    <c:v>7.600</c:v>
                  </c:pt>
                  <c:pt idx="888">
                    <c:v>10.115</c:v>
                  </c:pt>
                  <c:pt idx="889">
                    <c:v>58.99</c:v>
                  </c:pt>
                  <c:pt idx="890">
                    <c:v>374.31</c:v>
                  </c:pt>
                  <c:pt idx="893">
                    <c:v>5.75</c:v>
                  </c:pt>
                  <c:pt idx="894">
                    <c:v>2.66</c:v>
                  </c:pt>
                  <c:pt idx="895">
                    <c:v>1.55</c:v>
                  </c:pt>
                  <c:pt idx="896">
                    <c:v>2.46</c:v>
                  </c:pt>
                  <c:pt idx="897">
                    <c:v>1.17</c:v>
                  </c:pt>
                  <c:pt idx="898">
                    <c:v>1.72</c:v>
                  </c:pt>
                  <c:pt idx="899">
                    <c:v>1.28</c:v>
                  </c:pt>
                  <c:pt idx="900">
                    <c:v>4.04</c:v>
                  </c:pt>
                  <c:pt idx="901">
                    <c:v>4.25</c:v>
                  </c:pt>
                  <c:pt idx="902">
                    <c:v>2.655</c:v>
                  </c:pt>
                  <c:pt idx="903">
                    <c:v>2.512</c:v>
                  </c:pt>
                  <c:pt idx="904">
                    <c:v>4.60</c:v>
                  </c:pt>
                  <c:pt idx="905">
                    <c:v>3.13</c:v>
                  </c:pt>
                  <c:pt idx="906">
                    <c:v>2.415</c:v>
                  </c:pt>
                  <c:pt idx="907">
                    <c:v>3.60</c:v>
                  </c:pt>
                  <c:pt idx="908">
                    <c:v>1.04</c:v>
                  </c:pt>
                  <c:pt idx="909">
                    <c:v>2.16</c:v>
                  </c:pt>
                  <c:pt idx="910">
                    <c:v>0.85</c:v>
                  </c:pt>
                  <c:pt idx="911">
                    <c:v>0.77</c:v>
                  </c:pt>
                  <c:pt idx="912">
                    <c:v>3.03</c:v>
                  </c:pt>
                  <c:pt idx="913">
                    <c:v>1.344</c:v>
                  </c:pt>
                  <c:pt idx="914">
                    <c:v>1.635</c:v>
                  </c:pt>
                  <c:pt idx="915">
                    <c:v>4.50</c:v>
                  </c:pt>
                  <c:pt idx="916">
                    <c:v>4.20</c:v>
                  </c:pt>
                  <c:pt idx="917">
                    <c:v>1.29</c:v>
                  </c:pt>
                  <c:pt idx="918">
                    <c:v>3.19</c:v>
                  </c:pt>
                  <c:pt idx="919">
                    <c:v>2.03</c:v>
                  </c:pt>
                  <c:pt idx="920">
                    <c:v>1.255</c:v>
                  </c:pt>
                  <c:pt idx="921">
                    <c:v>71.08</c:v>
                  </c:pt>
                  <c:pt idx="923">
                    <c:v>2.410</c:v>
                  </c:pt>
                  <c:pt idx="924">
                    <c:v>9.330</c:v>
                  </c:pt>
                  <c:pt idx="925">
                    <c:v>4.150</c:v>
                  </c:pt>
                  <c:pt idx="926">
                    <c:v>1.550</c:v>
                  </c:pt>
                  <c:pt idx="927">
                    <c:v>4.130</c:v>
                  </c:pt>
                  <c:pt idx="928">
                    <c:v>2.130</c:v>
                  </c:pt>
                  <c:pt idx="929">
                    <c:v>1.525</c:v>
                  </c:pt>
                  <c:pt idx="930">
                    <c:v>1.350</c:v>
                  </c:pt>
                  <c:pt idx="931">
                    <c:v>0.800</c:v>
                  </c:pt>
                  <c:pt idx="932">
                    <c:v>6.500</c:v>
                  </c:pt>
                  <c:pt idx="933">
                    <c:v>0.750</c:v>
                  </c:pt>
                  <c:pt idx="934">
                    <c:v>5.980</c:v>
                  </c:pt>
                  <c:pt idx="935">
                    <c:v>40.605</c:v>
                  </c:pt>
                  <c:pt idx="937">
                    <c:v>2.425</c:v>
                  </c:pt>
                  <c:pt idx="938">
                    <c:v>1.820</c:v>
                  </c:pt>
                  <c:pt idx="939">
                    <c:v>1.850</c:v>
                  </c:pt>
                  <c:pt idx="940">
                    <c:v>1.880</c:v>
                  </c:pt>
                  <c:pt idx="941">
                    <c:v>2.700</c:v>
                  </c:pt>
                  <c:pt idx="942">
                    <c:v>3.800</c:v>
                  </c:pt>
                  <c:pt idx="943">
                    <c:v>6.200</c:v>
                  </c:pt>
                  <c:pt idx="944">
                    <c:v>2.700</c:v>
                  </c:pt>
                  <c:pt idx="945">
                    <c:v>2.275</c:v>
                  </c:pt>
                  <c:pt idx="946">
                    <c:v>2.100</c:v>
                  </c:pt>
                  <c:pt idx="947">
                    <c:v>27.75</c:v>
                  </c:pt>
                  <c:pt idx="949">
                    <c:v>1.640</c:v>
                  </c:pt>
                  <c:pt idx="950">
                    <c:v>4.320</c:v>
                  </c:pt>
                  <c:pt idx="951">
                    <c:v>1.060</c:v>
                  </c:pt>
                  <c:pt idx="952">
                    <c:v>0.980</c:v>
                  </c:pt>
                  <c:pt idx="953">
                    <c:v>3.490</c:v>
                  </c:pt>
                  <c:pt idx="954">
                    <c:v>6.059</c:v>
                  </c:pt>
                  <c:pt idx="955">
                    <c:v>5.140</c:v>
                  </c:pt>
                  <c:pt idx="956">
                    <c:v>2.100</c:v>
                  </c:pt>
                  <c:pt idx="957">
                    <c:v>0.550</c:v>
                  </c:pt>
                  <c:pt idx="958">
                    <c:v>0.865</c:v>
                  </c:pt>
                  <c:pt idx="959">
                    <c:v>0.965</c:v>
                  </c:pt>
                  <c:pt idx="960">
                    <c:v>6.150</c:v>
                  </c:pt>
                  <c:pt idx="961">
                    <c:v>1.535</c:v>
                  </c:pt>
                  <c:pt idx="962">
                    <c:v>6.000</c:v>
                  </c:pt>
                  <c:pt idx="963">
                    <c:v>6.600</c:v>
                  </c:pt>
                  <c:pt idx="964">
                    <c:v>47.45</c:v>
                  </c:pt>
                  <c:pt idx="965">
                    <c:v>186.891</c:v>
                  </c:pt>
                  <c:pt idx="968">
                    <c:v>12.235</c:v>
                  </c:pt>
                  <c:pt idx="969">
                    <c:v>16.860</c:v>
                  </c:pt>
                  <c:pt idx="970">
                    <c:v>5.040</c:v>
                  </c:pt>
                  <c:pt idx="971">
                    <c:v>5.428</c:v>
                  </c:pt>
                  <c:pt idx="972">
                    <c:v>9.470</c:v>
                  </c:pt>
                  <c:pt idx="973">
                    <c:v>5.540</c:v>
                  </c:pt>
                  <c:pt idx="974">
                    <c:v>3.810</c:v>
                  </c:pt>
                  <c:pt idx="975">
                    <c:v>7.038</c:v>
                  </c:pt>
                  <c:pt idx="976">
                    <c:v>3.710</c:v>
                  </c:pt>
                  <c:pt idx="977">
                    <c:v>2.550</c:v>
                  </c:pt>
                  <c:pt idx="978">
                    <c:v>2.400</c:v>
                  </c:pt>
                  <c:pt idx="979">
                    <c:v>3.995</c:v>
                  </c:pt>
                  <c:pt idx="980">
                    <c:v>5.670</c:v>
                  </c:pt>
                  <c:pt idx="981">
                    <c:v>0.930</c:v>
                  </c:pt>
                  <c:pt idx="982">
                    <c:v>1.500</c:v>
                  </c:pt>
                  <c:pt idx="983">
                    <c:v>1.300</c:v>
                  </c:pt>
                  <c:pt idx="984">
                    <c:v>5.620</c:v>
                  </c:pt>
                  <c:pt idx="985">
                    <c:v>5.873</c:v>
                  </c:pt>
                  <c:pt idx="986">
                    <c:v>98.97</c:v>
                  </c:pt>
                  <c:pt idx="988">
                    <c:v>17.350</c:v>
                  </c:pt>
                  <c:pt idx="989">
                    <c:v>6.12</c:v>
                  </c:pt>
                  <c:pt idx="990">
                    <c:v>16.770</c:v>
                  </c:pt>
                  <c:pt idx="991">
                    <c:v>4.500</c:v>
                  </c:pt>
                  <c:pt idx="992">
                    <c:v>3.340</c:v>
                  </c:pt>
                  <c:pt idx="993">
                    <c:v>3.310</c:v>
                  </c:pt>
                  <c:pt idx="994">
                    <c:v>51.39</c:v>
                  </c:pt>
                  <c:pt idx="995">
                    <c:v>150.357</c:v>
                  </c:pt>
                  <c:pt idx="996">
                    <c:v>1270.098</c:v>
                  </c:pt>
                  <c:pt idx="997">
                    <c:v>2319.058</c:v>
                  </c:pt>
                  <c:pt idx="998">
                    <c:v>2293.650</c:v>
                  </c:pt>
                  <c:pt idx="999">
                    <c:v>49.411</c:v>
                  </c:pt>
                </c:lvl>
                <c:lvl>
                  <c:pt idx="0">
                    <c:v>MDR KOP219</c:v>
                  </c:pt>
                  <c:pt idx="1">
                    <c:v>SH-130</c:v>
                  </c:pt>
                  <c:pt idx="2">
                    <c:v>SH-63(GAN94)</c:v>
                  </c:pt>
                  <c:pt idx="3">
                    <c:v>MDR YL 7</c:v>
                  </c:pt>
                  <c:pt idx="4">
                    <c:v>SH-129</c:v>
                  </c:pt>
                  <c:pt idx="7">
                    <c:v>MDR LIN 16</c:v>
                  </c:pt>
                  <c:pt idx="8">
                    <c:v>SH-14</c:v>
                  </c:pt>
                  <c:pt idx="9">
                    <c:v>MAN 33</c:v>
                  </c:pt>
                  <c:pt idx="10">
                    <c:v>LIN 206</c:v>
                  </c:pt>
                  <c:pt idx="11">
                    <c:v>MDR-SIN228</c:v>
                  </c:pt>
                  <c:pt idx="12">
                    <c:v>MDR DEV 209</c:v>
                  </c:pt>
                  <c:pt idx="13">
                    <c:v>MDR DEV 216</c:v>
                  </c:pt>
                  <c:pt idx="14">
                    <c:v>SH-61</c:v>
                  </c:pt>
                  <c:pt idx="15">
                    <c:v>SH-13</c:v>
                  </c:pt>
                  <c:pt idx="16">
                    <c:v>MDR RA15</c:v>
                  </c:pt>
                  <c:pt idx="17">
                    <c:v>MDR RAI 6</c:v>
                  </c:pt>
                  <c:pt idx="18">
                    <c:v>MDR RAI 5</c:v>
                  </c:pt>
                  <c:pt idx="19">
                    <c:v>MDR RAI 215</c:v>
                  </c:pt>
                  <c:pt idx="20">
                    <c:v>MDR RAI 206</c:v>
                  </c:pt>
                  <c:pt idx="25">
                    <c:v>SH-01</c:v>
                  </c:pt>
                  <c:pt idx="26">
                    <c:v>MDR</c:v>
                  </c:pt>
                  <c:pt idx="27">
                    <c:v>SH-56</c:v>
                  </c:pt>
                  <c:pt idx="28">
                    <c:v>SH-28</c:v>
                  </c:pt>
                  <c:pt idx="29">
                    <c:v>SH-28</c:v>
                  </c:pt>
                  <c:pt idx="30">
                    <c:v>MDR</c:v>
                  </c:pt>
                  <c:pt idx="31">
                    <c:v>MDR</c:v>
                  </c:pt>
                  <c:pt idx="32">
                    <c:v>MDR</c:v>
                  </c:pt>
                  <c:pt idx="33">
                    <c:v>MDR</c:v>
                  </c:pt>
                  <c:pt idx="34">
                    <c:v>MDR</c:v>
                  </c:pt>
                  <c:pt idx="35">
                    <c:v>MDR</c:v>
                  </c:pt>
                  <c:pt idx="36">
                    <c:v>MDR</c:v>
                  </c:pt>
                  <c:pt idx="37">
                    <c:v>MDR</c:v>
                  </c:pt>
                  <c:pt idx="38">
                    <c:v>SH-56</c:v>
                  </c:pt>
                  <c:pt idx="39">
                    <c:v>SH-28</c:v>
                  </c:pt>
                  <c:pt idx="40">
                    <c:v>MDR</c:v>
                  </c:pt>
                  <c:pt idx="41">
                    <c:v>MDR</c:v>
                  </c:pt>
                  <c:pt idx="42">
                    <c:v>MDR</c:v>
                  </c:pt>
                  <c:pt idx="45">
                    <c:v>MDR</c:v>
                  </c:pt>
                  <c:pt idx="46">
                    <c:v>MDR</c:v>
                  </c:pt>
                  <c:pt idx="47">
                    <c:v>MDR</c:v>
                  </c:pt>
                  <c:pt idx="48">
                    <c:v>MDR</c:v>
                  </c:pt>
                  <c:pt idx="49">
                    <c:v>MDR</c:v>
                  </c:pt>
                  <c:pt idx="50">
                    <c:v>MDR</c:v>
                  </c:pt>
                  <c:pt idx="51">
                    <c:v>MDR</c:v>
                  </c:pt>
                  <c:pt idx="52">
                    <c:v>MDR</c:v>
                  </c:pt>
                  <c:pt idx="53">
                    <c:v>SH-136</c:v>
                  </c:pt>
                  <c:pt idx="54">
                    <c:v>SH-30</c:v>
                  </c:pt>
                  <c:pt idx="55">
                    <c:v>SH-57</c:v>
                  </c:pt>
                  <c:pt idx="56">
                    <c:v>SH-83</c:v>
                  </c:pt>
                  <c:pt idx="57">
                    <c:v>MDR</c:v>
                  </c:pt>
                  <c:pt idx="58">
                    <c:v>SH-136</c:v>
                  </c:pt>
                  <c:pt idx="61">
                    <c:v>SH-23</c:v>
                  </c:pt>
                  <c:pt idx="62">
                    <c:v>SH-23</c:v>
                  </c:pt>
                  <c:pt idx="63">
                    <c:v>MDR</c:v>
                  </c:pt>
                  <c:pt idx="64">
                    <c:v>SH-69</c:v>
                  </c:pt>
                  <c:pt idx="65">
                    <c:v>MDR</c:v>
                  </c:pt>
                  <c:pt idx="66">
                    <c:v>SH-76</c:v>
                  </c:pt>
                  <c:pt idx="67">
                    <c:v>MDR</c:v>
                  </c:pt>
                  <c:pt idx="68">
                    <c:v>MDR</c:v>
                  </c:pt>
                  <c:pt idx="69">
                    <c:v>MDR</c:v>
                  </c:pt>
                  <c:pt idx="70">
                    <c:v>MDR</c:v>
                  </c:pt>
                  <c:pt idx="71">
                    <c:v>MDR</c:v>
                  </c:pt>
                  <c:pt idx="72">
                    <c:v>MDR</c:v>
                  </c:pt>
                  <c:pt idx="73">
                    <c:v>SH-76</c:v>
                  </c:pt>
                  <c:pt idx="74">
                    <c:v>SH-76</c:v>
                  </c:pt>
                  <c:pt idx="75">
                    <c:v>MDR</c:v>
                  </c:pt>
                  <c:pt idx="76">
                    <c:v>MDR</c:v>
                  </c:pt>
                  <c:pt idx="77">
                    <c:v>MDR</c:v>
                  </c:pt>
                  <c:pt idx="78">
                    <c:v>MDR</c:v>
                  </c:pt>
                  <c:pt idx="79">
                    <c:v>MDR</c:v>
                  </c:pt>
                  <c:pt idx="80">
                    <c:v>MDR</c:v>
                  </c:pt>
                  <c:pt idx="83">
                    <c:v>SH-48</c:v>
                  </c:pt>
                  <c:pt idx="84">
                    <c:v>MDR</c:v>
                  </c:pt>
                  <c:pt idx="85">
                    <c:v>SH-143</c:v>
                  </c:pt>
                  <c:pt idx="86">
                    <c:v>MDR</c:v>
                  </c:pt>
                  <c:pt idx="87">
                    <c:v>MDR</c:v>
                  </c:pt>
                  <c:pt idx="88">
                    <c:v>MDR</c:v>
                  </c:pt>
                  <c:pt idx="89">
                    <c:v>MDR</c:v>
                  </c:pt>
                  <c:pt idx="90">
                    <c:v>SH-34</c:v>
                  </c:pt>
                  <c:pt idx="91">
                    <c:v>MDR</c:v>
                  </c:pt>
                  <c:pt idx="92">
                    <c:v>MDR</c:v>
                  </c:pt>
                  <c:pt idx="93">
                    <c:v>MDR</c:v>
                  </c:pt>
                  <c:pt idx="96">
                    <c:v>SH-93</c:v>
                  </c:pt>
                  <c:pt idx="97">
                    <c:v>SH-146</c:v>
                  </c:pt>
                  <c:pt idx="98">
                    <c:v>SH-34</c:v>
                  </c:pt>
                  <c:pt idx="99">
                    <c:v>SH-143</c:v>
                  </c:pt>
                  <c:pt idx="100">
                    <c:v>SH-93</c:v>
                  </c:pt>
                  <c:pt idx="101">
                    <c:v>SH-50</c:v>
                  </c:pt>
                  <c:pt idx="102">
                    <c:v>SH-06</c:v>
                  </c:pt>
                  <c:pt idx="107">
                    <c:v>SH 41</c:v>
                  </c:pt>
                  <c:pt idx="108">
                    <c:v>Upgraded To SH</c:v>
                  </c:pt>
                  <c:pt idx="109">
                    <c:v>Upgraded To SH</c:v>
                  </c:pt>
                  <c:pt idx="110">
                    <c:v>MDR/BJP-64</c:v>
                  </c:pt>
                  <c:pt idx="111">
                    <c:v>MDR/MDD-208</c:v>
                  </c:pt>
                  <c:pt idx="112">
                    <c:v>MDR/IND-11</c:v>
                  </c:pt>
                  <c:pt idx="113">
                    <c:v>MDR/SND-9</c:v>
                  </c:pt>
                  <c:pt idx="114">
                    <c:v>SH</c:v>
                  </c:pt>
                  <c:pt idx="115">
                    <c:v>SH-41</c:v>
                  </c:pt>
                  <c:pt idx="118">
                    <c:v>MDR</c:v>
                  </c:pt>
                  <c:pt idx="119">
                    <c:v>SH-133</c:v>
                  </c:pt>
                  <c:pt idx="120">
                    <c:v>MDR/BLG-3</c:v>
                  </c:pt>
                  <c:pt idx="121">
                    <c:v>MDR/BLG-6</c:v>
                  </c:pt>
                  <c:pt idx="122">
                    <c:v>SH-44</c:v>
                  </c:pt>
                  <c:pt idx="126">
                    <c:v>SH-14</c:v>
                  </c:pt>
                  <c:pt idx="127">
                    <c:v>MDR</c:v>
                  </c:pt>
                  <c:pt idx="128">
                    <c:v>SH-44</c:v>
                  </c:pt>
                  <c:pt idx="129">
                    <c:v>SH-54</c:v>
                  </c:pt>
                  <c:pt idx="130">
                    <c:v>MDR/JMK-9</c:v>
                  </c:pt>
                  <c:pt idx="131">
                    <c:v>MDR/JMK-24</c:v>
                  </c:pt>
                  <c:pt idx="134">
                    <c:v>SH-20</c:v>
                  </c:pt>
                  <c:pt idx="135">
                    <c:v>MDR</c:v>
                  </c:pt>
                  <c:pt idx="136">
                    <c:v>SH-54</c:v>
                  </c:pt>
                  <c:pt idx="137">
                    <c:v>SH-93</c:v>
                  </c:pt>
                  <c:pt idx="138">
                    <c:v>SH-138</c:v>
                  </c:pt>
                  <c:pt idx="139">
                    <c:v>SH-31</c:v>
                  </c:pt>
                  <c:pt idx="140">
                    <c:v>SH-103</c:v>
                  </c:pt>
                  <c:pt idx="141">
                    <c:v>SH-01</c:v>
                  </c:pt>
                  <c:pt idx="142">
                    <c:v>MDR-SAU89</c:v>
                  </c:pt>
                  <c:pt idx="143">
                    <c:v>MDR SAU-4</c:v>
                  </c:pt>
                  <c:pt idx="144">
                    <c:v>MDR</c:v>
                  </c:pt>
                  <c:pt idx="145">
                    <c:v>SH-34</c:v>
                  </c:pt>
                  <c:pt idx="146">
                    <c:v>SH-139</c:v>
                  </c:pt>
                  <c:pt idx="147">
                    <c:v>SH-31</c:v>
                  </c:pt>
                  <c:pt idx="150">
                    <c:v>SH-72</c:v>
                  </c:pt>
                  <c:pt idx="151">
                    <c:v>SH-73</c:v>
                  </c:pt>
                  <c:pt idx="152">
                    <c:v>SH-78</c:v>
                  </c:pt>
                  <c:pt idx="153">
                    <c:v>SH-72</c:v>
                  </c:pt>
                  <c:pt idx="154">
                    <c:v>SH-72</c:v>
                  </c:pt>
                  <c:pt idx="155">
                    <c:v>MDR</c:v>
                  </c:pt>
                  <c:pt idx="156">
                    <c:v>MDR HUK-73</c:v>
                  </c:pt>
                  <c:pt idx="157">
                    <c:v>SH-31</c:v>
                  </c:pt>
                  <c:pt idx="158">
                    <c:v>SH-54</c:v>
                  </c:pt>
                  <c:pt idx="159">
                    <c:v>MDR</c:v>
                  </c:pt>
                  <c:pt idx="160">
                    <c:v>MDR</c:v>
                  </c:pt>
                  <c:pt idx="161">
                    <c:v>SH-53</c:v>
                  </c:pt>
                  <c:pt idx="162">
                    <c:v>MDR</c:v>
                  </c:pt>
                  <c:pt idx="163">
                    <c:v>MDR</c:v>
                  </c:pt>
                  <c:pt idx="164">
                    <c:v>MDR</c:v>
                  </c:pt>
                  <c:pt idx="165">
                    <c:v>MDR</c:v>
                  </c:pt>
                  <c:pt idx="166">
                    <c:v>MDR</c:v>
                  </c:pt>
                  <c:pt idx="167">
                    <c:v>MDR</c:v>
                  </c:pt>
                  <c:pt idx="173">
                    <c:v>SH-65</c:v>
                  </c:pt>
                  <c:pt idx="174">
                    <c:v>CNG12</c:v>
                  </c:pt>
                  <c:pt idx="175">
                    <c:v>CNG27</c:v>
                  </c:pt>
                  <c:pt idx="176">
                    <c:v>SH-65</c:v>
                  </c:pt>
                  <c:pt idx="177">
                    <c:v>DVG9</c:v>
                  </c:pt>
                  <c:pt idx="178">
                    <c:v>New MDR</c:v>
                  </c:pt>
                  <c:pt idx="179">
                    <c:v>New MDR</c:v>
                  </c:pt>
                  <c:pt idx="180">
                    <c:v>SH-47</c:v>
                  </c:pt>
                  <c:pt idx="181">
                    <c:v>DVG12</c:v>
                  </c:pt>
                  <c:pt idx="182">
                    <c:v>SH-65</c:v>
                  </c:pt>
                  <c:pt idx="183">
                    <c:v>JGL208</c:v>
                  </c:pt>
                  <c:pt idx="184">
                    <c:v>JGL34</c:v>
                  </c:pt>
                  <c:pt idx="185">
                    <c:v>JGL3</c:v>
                  </c:pt>
                  <c:pt idx="186">
                    <c:v>JGL4</c:v>
                  </c:pt>
                  <c:pt idx="187">
                    <c:v>HRR11</c:v>
                  </c:pt>
                  <c:pt idx="188">
                    <c:v>HRR12</c:v>
                  </c:pt>
                  <c:pt idx="189">
                    <c:v>HNN15</c:v>
                  </c:pt>
                  <c:pt idx="190">
                    <c:v>HNN49</c:v>
                  </c:pt>
                  <c:pt idx="191">
                    <c:v>HNN21</c:v>
                  </c:pt>
                  <c:pt idx="194">
                    <c:v>SH-48</c:v>
                  </c:pt>
                  <c:pt idx="195">
                    <c:v>MDR</c:v>
                  </c:pt>
                  <c:pt idx="196">
                    <c:v>CHD203</c:v>
                  </c:pt>
                  <c:pt idx="197">
                    <c:v>HLK202</c:v>
                  </c:pt>
                  <c:pt idx="198">
                    <c:v>NEW SH</c:v>
                  </c:pt>
                  <c:pt idx="199">
                    <c:v>NEW SH</c:v>
                  </c:pt>
                  <c:pt idx="200">
                    <c:v>SH-47</c:v>
                  </c:pt>
                  <c:pt idx="201">
                    <c:v>NEW SH</c:v>
                  </c:pt>
                  <c:pt idx="202">
                    <c:v>NEW SH</c:v>
                  </c:pt>
                  <c:pt idx="203">
                    <c:v>HRY 5</c:v>
                  </c:pt>
                  <c:pt idx="204">
                    <c:v>NEW MDR</c:v>
                  </c:pt>
                  <c:pt idx="205">
                    <c:v>NEW SH</c:v>
                  </c:pt>
                  <c:pt idx="206">
                    <c:v>NEW SH</c:v>
                  </c:pt>
                  <c:pt idx="207">
                    <c:v>NEW SH</c:v>
                  </c:pt>
                  <c:pt idx="208">
                    <c:v>NEW SH</c:v>
                  </c:pt>
                  <c:pt idx="209">
                    <c:v>CHD12</c:v>
                  </c:pt>
                  <c:pt idx="212">
                    <c:v>NEW MDR</c:v>
                  </c:pt>
                  <c:pt idx="213">
                    <c:v>NEW MDR</c:v>
                  </c:pt>
                  <c:pt idx="214">
                    <c:v>SH-115</c:v>
                  </c:pt>
                  <c:pt idx="215">
                    <c:v>NEW SH</c:v>
                  </c:pt>
                  <c:pt idx="216">
                    <c:v>NEW SH</c:v>
                  </c:pt>
                  <c:pt idx="217">
                    <c:v>SH-68</c:v>
                  </c:pt>
                  <c:pt idx="218">
                    <c:v>TRT 08</c:v>
                  </c:pt>
                  <c:pt idx="219">
                    <c:v>SH-01</c:v>
                  </c:pt>
                  <c:pt idx="220">
                    <c:v>SH-148</c:v>
                  </c:pt>
                  <c:pt idx="223">
                    <c:v>SH-148</c:v>
                  </c:pt>
                  <c:pt idx="224">
                    <c:v>SH-48</c:v>
                  </c:pt>
                  <c:pt idx="225">
                    <c:v>SH-136</c:v>
                  </c:pt>
                  <c:pt idx="226">
                    <c:v>SH-77</c:v>
                  </c:pt>
                  <c:pt idx="227">
                    <c:v>SH-62</c:v>
                  </c:pt>
                  <c:pt idx="228">
                    <c:v>SH-01</c:v>
                  </c:pt>
                  <c:pt idx="229">
                    <c:v>SH-77</c:v>
                  </c:pt>
                  <c:pt idx="232">
                    <c:v>MDI-13</c:v>
                  </c:pt>
                  <c:pt idx="233">
                    <c:v>CHK-22</c:v>
                  </c:pt>
                  <c:pt idx="234">
                    <c:v>NRP3</c:v>
                  </c:pt>
                  <c:pt idx="235">
                    <c:v>SNG8</c:v>
                  </c:pt>
                  <c:pt idx="236">
                    <c:v>CHK-13</c:v>
                  </c:pt>
                  <c:pt idx="237">
                    <c:v>KDR-22</c:v>
                  </c:pt>
                  <c:pt idx="238">
                    <c:v>MDR</c:v>
                  </c:pt>
                  <c:pt idx="239">
                    <c:v>TRK-205</c:v>
                  </c:pt>
                  <c:pt idx="240">
                    <c:v>TRK-204</c:v>
                  </c:pt>
                  <c:pt idx="241">
                    <c:v>TRK-5</c:v>
                  </c:pt>
                  <c:pt idx="242">
                    <c:v>KDR-201</c:v>
                  </c:pt>
                  <c:pt idx="243">
                    <c:v>KDR-
New</c:v>
                  </c:pt>
                  <c:pt idx="244">
                    <c:v>KDR-223</c:v>
                  </c:pt>
                  <c:pt idx="245">
                    <c:v>MDR</c:v>
                  </c:pt>
                  <c:pt idx="246">
                    <c:v>MDR</c:v>
                  </c:pt>
                  <c:pt idx="247">
                    <c:v>MDR</c:v>
                  </c:pt>
                  <c:pt idx="252">
                    <c:v>SH-1</c:v>
                  </c:pt>
                  <c:pt idx="253">
                    <c:v>SH-67</c:v>
                  </c:pt>
                  <c:pt idx="254">
                    <c:v>Newly Upgraded SH</c:v>
                  </c:pt>
                  <c:pt idx="255">
                    <c:v>SH-37</c:v>
                  </c:pt>
                  <c:pt idx="256">
                    <c:v>Newly Upgraded SH</c:v>
                  </c:pt>
                  <c:pt idx="257">
                    <c:v>SH-37</c:v>
                  </c:pt>
                  <c:pt idx="258">
                    <c:v>SH-67</c:v>
                  </c:pt>
                  <c:pt idx="259">
                    <c:v>Newly Upgraded SH</c:v>
                  </c:pt>
                  <c:pt idx="260">
                    <c:v>KDP204</c:v>
                  </c:pt>
                  <c:pt idx="261">
                    <c:v>KDP5</c:v>
                  </c:pt>
                  <c:pt idx="262">
                    <c:v>UDP4</c:v>
                  </c:pt>
                  <c:pt idx="263">
                    <c:v>KDP9</c:v>
                  </c:pt>
                  <c:pt idx="264">
                    <c:v>SH 27</c:v>
                  </c:pt>
                  <c:pt idx="265">
                    <c:v>SH 27</c:v>
                  </c:pt>
                  <c:pt idx="268">
                    <c:v>   SH37   </c:v>
                  </c:pt>
                  <c:pt idx="269">
                    <c:v>       SH85       </c:v>
                  </c:pt>
                  <c:pt idx="270">
                    <c:v>     SH37  </c:v>
                  </c:pt>
                  <c:pt idx="271">
                    <c:v>BEL26</c:v>
                  </c:pt>
                  <c:pt idx="272">
                    <c:v>Newly Upgraded SH</c:v>
                  </c:pt>
                  <c:pt idx="273">
                    <c:v>SH-67</c:v>
                  </c:pt>
                  <c:pt idx="274">
                    <c:v>Newly Upgraded SH</c:v>
                  </c:pt>
                  <c:pt idx="275">
                    <c:v>Newly Upgraded SH</c:v>
                  </c:pt>
                  <c:pt idx="276">
                    <c:v>Newly Upgraded MDR</c:v>
                  </c:pt>
                  <c:pt idx="277">
                    <c:v>MNG19</c:v>
                  </c:pt>
                  <c:pt idx="278">
                    <c:v>MNG36</c:v>
                  </c:pt>
                  <c:pt idx="279">
                    <c:v>PUT8</c:v>
                  </c:pt>
                  <c:pt idx="280">
                    <c:v>PUT10</c:v>
                  </c:pt>
                  <c:pt idx="281">
                    <c:v>SH100</c:v>
                  </c:pt>
                  <c:pt idx="282">
                    <c:v>MNG105
MNG202</c:v>
                  </c:pt>
                  <c:pt idx="283">
                    <c:v>MNG82</c:v>
                  </c:pt>
                  <c:pt idx="284">
                    <c:v>Newly Upgraded MDR</c:v>
                  </c:pt>
                  <c:pt idx="285">
                    <c:v>SH-101</c:v>
                  </c:pt>
                  <c:pt idx="286">
                    <c:v>Newly Upgraded SH</c:v>
                  </c:pt>
                  <c:pt idx="287">
                    <c:v>Newly Upgraded SH</c:v>
                  </c:pt>
                  <c:pt idx="288">
                    <c:v>Newly Upgraded SH</c:v>
                  </c:pt>
                  <c:pt idx="289">
                    <c:v>Newly Upgraded SH</c:v>
                  </c:pt>
                  <c:pt idx="290">
                    <c:v>BNT19</c:v>
                  </c:pt>
                  <c:pt idx="295">
                    <c:v>ANK52</c:v>
                  </c:pt>
                  <c:pt idx="296">
                    <c:v>MDR</c:v>
                  </c:pt>
                  <c:pt idx="297">
                    <c:v>SH-87</c:v>
                  </c:pt>
                  <c:pt idx="298">
                    <c:v>New SH</c:v>
                  </c:pt>
                  <c:pt idx="299">
                    <c:v>BNS210</c:v>
                  </c:pt>
                  <c:pt idx="300">
                    <c:v>BNS214</c:v>
                  </c:pt>
                  <c:pt idx="301">
                    <c:v>SH</c:v>
                  </c:pt>
                  <c:pt idx="302">
                    <c:v>MDR</c:v>
                  </c:pt>
                  <c:pt idx="303">
                    <c:v>MDR</c:v>
                  </c:pt>
                  <c:pt idx="304">
                    <c:v>MDR</c:v>
                  </c:pt>
                  <c:pt idx="305">
                    <c:v>MDR</c:v>
                  </c:pt>
                  <c:pt idx="306">
                    <c:v>MDR</c:v>
                  </c:pt>
                  <c:pt idx="307">
                    <c:v>MDR</c:v>
                  </c:pt>
                  <c:pt idx="308">
                    <c:v>BNE18</c:v>
                  </c:pt>
                  <c:pt idx="309">
                    <c:v>MDR</c:v>
                  </c:pt>
                  <c:pt idx="310">
                    <c:v>MDR</c:v>
                  </c:pt>
                  <c:pt idx="311">
                    <c:v>SH-39</c:v>
                  </c:pt>
                  <c:pt idx="312">
                    <c:v>MDR</c:v>
                  </c:pt>
                  <c:pt idx="313">
                    <c:v>HOS9</c:v>
                  </c:pt>
                  <c:pt idx="314">
                    <c:v>HOS25</c:v>
                  </c:pt>
                  <c:pt idx="315">
                    <c:v>NLM10</c:v>
                  </c:pt>
                  <c:pt idx="316">
                    <c:v>MDR</c:v>
                  </c:pt>
                  <c:pt idx="317">
                    <c:v>DOD7</c:v>
                  </c:pt>
                  <c:pt idx="318">
                    <c:v>SH-96</c:v>
                  </c:pt>
                  <c:pt idx="319">
                    <c:v>DVN9</c:v>
                  </c:pt>
                  <c:pt idx="322">
                    <c:v>MDR</c:v>
                  </c:pt>
                  <c:pt idx="323">
                    <c:v>SH-33</c:v>
                  </c:pt>
                  <c:pt idx="324">
                    <c:v>MDR</c:v>
                  </c:pt>
                  <c:pt idx="325">
                    <c:v>New SH</c:v>
                  </c:pt>
                  <c:pt idx="326">
                    <c:v>New SH</c:v>
                  </c:pt>
                  <c:pt idx="329">
                    <c:v>SH-3</c:v>
                  </c:pt>
                  <c:pt idx="331">
                    <c:v>SH-3</c:v>
                  </c:pt>
                  <c:pt idx="334">
                    <c:v>SH 111</c:v>
                  </c:pt>
                  <c:pt idx="335">
                    <c:v> KNL227</c:v>
                  </c:pt>
                  <c:pt idx="336">
                    <c:v>KNL27</c:v>
                  </c:pt>
                  <c:pt idx="337">
                    <c:v>SH 94</c:v>
                  </c:pt>
                  <c:pt idx="338">
                    <c:v>NEW SH</c:v>
                  </c:pt>
                  <c:pt idx="339">
                    <c:v>MDR</c:v>
                  </c:pt>
                  <c:pt idx="340">
                    <c:v>TMK-219</c:v>
                  </c:pt>
                  <c:pt idx="341">
                    <c:v>SH-33</c:v>
                  </c:pt>
                  <c:pt idx="342">
                    <c:v>TMK-16</c:v>
                  </c:pt>
                  <c:pt idx="343">
                    <c:v>TMK-203</c:v>
                  </c:pt>
                  <c:pt idx="344">
                    <c:v>TMK-9</c:v>
                  </c:pt>
                  <c:pt idx="345">
                    <c:v>GBB3</c:v>
                  </c:pt>
                  <c:pt idx="346">
                    <c:v>GBB12</c:v>
                  </c:pt>
                  <c:pt idx="347">
                    <c:v>NEW SH</c:v>
                  </c:pt>
                  <c:pt idx="348">
                    <c:v>TVK24</c:v>
                  </c:pt>
                  <c:pt idx="349">
                    <c:v>SH 47</c:v>
                  </c:pt>
                  <c:pt idx="350">
                    <c:v>TPT8</c:v>
                  </c:pt>
                  <c:pt idx="351">
                    <c:v>SH 47</c:v>
                  </c:pt>
                  <c:pt idx="354">
                    <c:v>SRA3</c:v>
                  </c:pt>
                  <c:pt idx="355">
                    <c:v>MDG -9</c:v>
                  </c:pt>
                  <c:pt idx="356">
                    <c:v>SH 94</c:v>
                  </c:pt>
                  <c:pt idx="357">
                    <c:v>NEW SH</c:v>
                  </c:pt>
                  <c:pt idx="358">
                    <c:v>KTG -8</c:v>
                  </c:pt>
                  <c:pt idx="359">
                    <c:v>SH 48</c:v>
                  </c:pt>
                  <c:pt idx="360">
                    <c:v>PVG-4</c:v>
                  </c:pt>
                  <c:pt idx="363">
                    <c:v>SH 05</c:v>
                  </c:pt>
                  <c:pt idx="364">
                    <c:v>NEW MDR</c:v>
                  </c:pt>
                  <c:pt idx="365">
                    <c:v>SH 05</c:v>
                  </c:pt>
                  <c:pt idx="366">
                    <c:v>NEW SH</c:v>
                  </c:pt>
                  <c:pt idx="367">
                    <c:v>NEW SH</c:v>
                  </c:pt>
                  <c:pt idx="368">
                    <c:v>CBR17</c:v>
                  </c:pt>
                  <c:pt idx="369">
                    <c:v>CBR15</c:v>
                  </c:pt>
                  <c:pt idx="370">
                    <c:v>CBR21</c:v>
                  </c:pt>
                  <c:pt idx="373">
                    <c:v>BGT11</c:v>
                  </c:pt>
                  <c:pt idx="374">
                    <c:v>BGT 10</c:v>
                  </c:pt>
                  <c:pt idx="375">
                    <c:v>SH 96</c:v>
                  </c:pt>
                  <c:pt idx="376">
                    <c:v>BGT26</c:v>
                  </c:pt>
                  <c:pt idx="377">
                    <c:v>BGT5</c:v>
                  </c:pt>
                  <c:pt idx="378">
                    <c:v>NEW SH</c:v>
                  </c:pt>
                  <c:pt idx="379">
                    <c:v>NEW SH</c:v>
                  </c:pt>
                  <c:pt idx="380">
                    <c:v>NEW SH</c:v>
                  </c:pt>
                  <c:pt idx="381">
                    <c:v>MUL9</c:v>
                  </c:pt>
                  <c:pt idx="382">
                    <c:v>NEW MDR</c:v>
                  </c:pt>
                  <c:pt idx="383">
                    <c:v>SH 99</c:v>
                  </c:pt>
                  <c:pt idx="384">
                    <c:v>SRI 9</c:v>
                  </c:pt>
                  <c:pt idx="389">
                    <c:v>MDR</c:v>
                  </c:pt>
                  <c:pt idx="390">
                    <c:v>MDR</c:v>
                  </c:pt>
                  <c:pt idx="391">
                    <c:v>MDR</c:v>
                  </c:pt>
                  <c:pt idx="392">
                    <c:v>MDR</c:v>
                  </c:pt>
                  <c:pt idx="393">
                    <c:v>MDR</c:v>
                  </c:pt>
                  <c:pt idx="394">
                    <c:v>MDR</c:v>
                  </c:pt>
                  <c:pt idx="395">
                    <c:v>MDR</c:v>
                  </c:pt>
                  <c:pt idx="396">
                    <c:v>MDR</c:v>
                  </c:pt>
                  <c:pt idx="397">
                    <c:v>MDR</c:v>
                  </c:pt>
                  <c:pt idx="398">
                    <c:v>MDR</c:v>
                  </c:pt>
                  <c:pt idx="399">
                    <c:v>MDR</c:v>
                  </c:pt>
                  <c:pt idx="400">
                    <c:v>MDR</c:v>
                  </c:pt>
                  <c:pt idx="401">
                    <c:v>MDR</c:v>
                  </c:pt>
                  <c:pt idx="402">
                    <c:v>MDR</c:v>
                  </c:pt>
                  <c:pt idx="403">
                    <c:v>MDR</c:v>
                  </c:pt>
                  <c:pt idx="404">
                    <c:v>MDR</c:v>
                  </c:pt>
                  <c:pt idx="405">
                    <c:v>MDR</c:v>
                  </c:pt>
                  <c:pt idx="406">
                    <c:v>MDR</c:v>
                  </c:pt>
                  <c:pt idx="407">
                    <c:v>MDR</c:v>
                  </c:pt>
                  <c:pt idx="408">
                    <c:v>MDR</c:v>
                  </c:pt>
                  <c:pt idx="409">
                    <c:v>SH</c:v>
                  </c:pt>
                  <c:pt idx="413">
                    <c:v>NH/SH</c:v>
                  </c:pt>
                  <c:pt idx="414">
                    <c:v>MDR</c:v>
                  </c:pt>
                  <c:pt idx="415">
                    <c:v>MDR</c:v>
                  </c:pt>
                  <c:pt idx="416">
                    <c:v>MDR</c:v>
                  </c:pt>
                  <c:pt idx="419">
                    <c:v>SH</c:v>
                  </c:pt>
                  <c:pt idx="420">
                    <c:v>SH</c:v>
                  </c:pt>
                  <c:pt idx="421">
                    <c:v>SH</c:v>
                  </c:pt>
                  <c:pt idx="422">
                    <c:v>MDR</c:v>
                  </c:pt>
                  <c:pt idx="424">
                    <c:v>MDR</c:v>
                  </c:pt>
                  <c:pt idx="425">
                    <c:v>MDR</c:v>
                  </c:pt>
                  <c:pt idx="426">
                    <c:v>SH</c:v>
                  </c:pt>
                  <c:pt idx="427">
                    <c:v>MDR</c:v>
                  </c:pt>
                  <c:pt idx="428">
                    <c:v>MDR</c:v>
                  </c:pt>
                  <c:pt idx="429">
                    <c:v>SH</c:v>
                  </c:pt>
                  <c:pt idx="430">
                    <c:v>MDR</c:v>
                  </c:pt>
                  <c:pt idx="434">
                    <c:v>MDR</c:v>
                  </c:pt>
                  <c:pt idx="435">
                    <c:v>MDR</c:v>
                  </c:pt>
                  <c:pt idx="439">
                    <c:v>SH</c:v>
                  </c:pt>
                  <c:pt idx="440">
                    <c:v>SH</c:v>
                  </c:pt>
                  <c:pt idx="441">
                    <c:v>SH</c:v>
                  </c:pt>
                  <c:pt idx="442">
                    <c:v>SH</c:v>
                  </c:pt>
                  <c:pt idx="446">
                    <c:v>MDR</c:v>
                  </c:pt>
                  <c:pt idx="447">
                    <c:v>MDR</c:v>
                  </c:pt>
                  <c:pt idx="449">
                    <c:v>SH</c:v>
                  </c:pt>
                  <c:pt idx="450">
                    <c:v>MDR</c:v>
                  </c:pt>
                  <c:pt idx="451">
                    <c:v>SH</c:v>
                  </c:pt>
                  <c:pt idx="452">
                    <c:v>SH/NH</c:v>
                  </c:pt>
                  <c:pt idx="453">
                    <c:v>MDR</c:v>
                  </c:pt>
                  <c:pt idx="454">
                    <c:v>MDR</c:v>
                  </c:pt>
                  <c:pt idx="455">
                    <c:v>MDR</c:v>
                  </c:pt>
                  <c:pt idx="456">
                    <c:v>MDR</c:v>
                  </c:pt>
                  <c:pt idx="457">
                    <c:v>MDR</c:v>
                  </c:pt>
                  <c:pt idx="459">
                    <c:v>SH</c:v>
                  </c:pt>
                  <c:pt idx="464">
                    <c:v>SH-102</c:v>
                  </c:pt>
                  <c:pt idx="465">
                    <c:v>ARK-34</c:v>
                  </c:pt>
                  <c:pt idx="466">
                    <c:v>HSS-247</c:v>
                  </c:pt>
                  <c:pt idx="467">
                    <c:v>MDR</c:v>
                  </c:pt>
                  <c:pt idx="468">
                    <c:v>HNP-18</c:v>
                  </c:pt>
                  <c:pt idx="469">
                    <c:v>CRP-206</c:v>
                  </c:pt>
                  <c:pt idx="470">
                    <c:v>CRP-42</c:v>
                  </c:pt>
                  <c:pt idx="471">
                    <c:v>HSS-203</c:v>
                  </c:pt>
                  <c:pt idx="472">
                    <c:v>New SH</c:v>
                  </c:pt>
                  <c:pt idx="473">
                    <c:v>HSS 207</c:v>
                  </c:pt>
                  <c:pt idx="474">
                    <c:v>HSS2 &amp; VR</c:v>
                  </c:pt>
                  <c:pt idx="475">
                    <c:v>BLR-12</c:v>
                  </c:pt>
                  <c:pt idx="476">
                    <c:v>New SH</c:v>
                  </c:pt>
                  <c:pt idx="477">
                    <c:v>BLR-58</c:v>
                  </c:pt>
                  <c:pt idx="478">
                    <c:v>BLR-307</c:v>
                  </c:pt>
                  <c:pt idx="479">
                    <c:v>BLR-28</c:v>
                  </c:pt>
                  <c:pt idx="484">
                    <c:v>SH-90</c:v>
                  </c:pt>
                  <c:pt idx="485">
                    <c:v>SH-91</c:v>
                  </c:pt>
                  <c:pt idx="486">
                    <c:v>SH27</c:v>
                  </c:pt>
                  <c:pt idx="487">
                    <c:v>SH27</c:v>
                  </c:pt>
                  <c:pt idx="488">
                    <c:v>upgraded road</c:v>
                  </c:pt>
                  <c:pt idx="489">
                    <c:v>SH 91</c:v>
                  </c:pt>
                  <c:pt idx="497">
                    <c:v>-49.41</c:v>
                  </c:pt>
                  <c:pt idx="504">
                    <c:v>2.150</c:v>
                  </c:pt>
                  <c:pt idx="505">
                    <c:v>3.790</c:v>
                  </c:pt>
                  <c:pt idx="506">
                    <c:v>9.970</c:v>
                  </c:pt>
                  <c:pt idx="507">
                    <c:v>6.800</c:v>
                  </c:pt>
                  <c:pt idx="508">
                    <c:v>4.650</c:v>
                  </c:pt>
                  <c:pt idx="509">
                    <c:v>41.30</c:v>
                  </c:pt>
                  <c:pt idx="511">
                    <c:v>7.41</c:v>
                  </c:pt>
                  <c:pt idx="512">
                    <c:v>2</c:v>
                  </c:pt>
                  <c:pt idx="513">
                    <c:v>1.82</c:v>
                  </c:pt>
                  <c:pt idx="514">
                    <c:v>5.22</c:v>
                  </c:pt>
                  <c:pt idx="515">
                    <c:v>4.71</c:v>
                  </c:pt>
                  <c:pt idx="516">
                    <c:v>7.89</c:v>
                  </c:pt>
                  <c:pt idx="517">
                    <c:v>1.44</c:v>
                  </c:pt>
                  <c:pt idx="518">
                    <c:v>1.02</c:v>
                  </c:pt>
                  <c:pt idx="519">
                    <c:v>2.7</c:v>
                  </c:pt>
                  <c:pt idx="520">
                    <c:v>1.52</c:v>
                  </c:pt>
                  <c:pt idx="521">
                    <c:v>1.78</c:v>
                  </c:pt>
                  <c:pt idx="522">
                    <c:v>1.85</c:v>
                  </c:pt>
                  <c:pt idx="523">
                    <c:v>1.41</c:v>
                  </c:pt>
                  <c:pt idx="524">
                    <c:v>1.11</c:v>
                  </c:pt>
                  <c:pt idx="525">
                    <c:v>41.88</c:v>
                  </c:pt>
                  <c:pt idx="526">
                    <c:v>154.68</c:v>
                  </c:pt>
                  <c:pt idx="529">
                    <c:v>9.695</c:v>
                  </c:pt>
                  <c:pt idx="530">
                    <c:v>2.040</c:v>
                  </c:pt>
                  <c:pt idx="531">
                    <c:v>6.420</c:v>
                  </c:pt>
                  <c:pt idx="532">
                    <c:v>1.530</c:v>
                  </c:pt>
                  <c:pt idx="533">
                    <c:v>6.420</c:v>
                  </c:pt>
                  <c:pt idx="534">
                    <c:v>6.450</c:v>
                  </c:pt>
                  <c:pt idx="535">
                    <c:v>5.730</c:v>
                  </c:pt>
                  <c:pt idx="536">
                    <c:v>3.750</c:v>
                  </c:pt>
                  <c:pt idx="537">
                    <c:v>1.600</c:v>
                  </c:pt>
                  <c:pt idx="538">
                    <c:v>2.080</c:v>
                  </c:pt>
                  <c:pt idx="539">
                    <c:v>1.301</c:v>
                  </c:pt>
                  <c:pt idx="540">
                    <c:v>2.290</c:v>
                  </c:pt>
                  <c:pt idx="541">
                    <c:v>1.460</c:v>
                  </c:pt>
                  <c:pt idx="542">
                    <c:v>13.720</c:v>
                  </c:pt>
                  <c:pt idx="543">
                    <c:v>1.550</c:v>
                  </c:pt>
                  <c:pt idx="544">
                    <c:v>0.814</c:v>
                  </c:pt>
                  <c:pt idx="545">
                    <c:v>1.485</c:v>
                  </c:pt>
                  <c:pt idx="546">
                    <c:v>3.240</c:v>
                  </c:pt>
                  <c:pt idx="547">
                    <c:v>71.58</c:v>
                  </c:pt>
                  <c:pt idx="549">
                    <c:v>4.810</c:v>
                  </c:pt>
                  <c:pt idx="550">
                    <c:v>3.980</c:v>
                  </c:pt>
                  <c:pt idx="551">
                    <c:v>4.090</c:v>
                  </c:pt>
                  <c:pt idx="552">
                    <c:v>7.440</c:v>
                  </c:pt>
                  <c:pt idx="553">
                    <c:v>7.650</c:v>
                  </c:pt>
                  <c:pt idx="554">
                    <c:v>6.555</c:v>
                  </c:pt>
                  <c:pt idx="555">
                    <c:v>2.290</c:v>
                  </c:pt>
                  <c:pt idx="556">
                    <c:v>2.960</c:v>
                  </c:pt>
                  <c:pt idx="557">
                    <c:v>2.420</c:v>
                  </c:pt>
                  <c:pt idx="558">
                    <c:v>1.550</c:v>
                  </c:pt>
                  <c:pt idx="559">
                    <c:v>0.255</c:v>
                  </c:pt>
                  <c:pt idx="560">
                    <c:v>7.550</c:v>
                  </c:pt>
                  <c:pt idx="561">
                    <c:v>10.730</c:v>
                  </c:pt>
                  <c:pt idx="562">
                    <c:v>8.960</c:v>
                  </c:pt>
                  <c:pt idx="563">
                    <c:v>71.24</c:v>
                  </c:pt>
                  <c:pt idx="565">
                    <c:v>8.225</c:v>
                  </c:pt>
                  <c:pt idx="566">
                    <c:v>6.617</c:v>
                  </c:pt>
                  <c:pt idx="567">
                    <c:v>2.785</c:v>
                  </c:pt>
                  <c:pt idx="568">
                    <c:v>4.080</c:v>
                  </c:pt>
                  <c:pt idx="569">
                    <c:v>5.095</c:v>
                  </c:pt>
                  <c:pt idx="570">
                    <c:v>15.735</c:v>
                  </c:pt>
                  <c:pt idx="571">
                    <c:v>3.900</c:v>
                  </c:pt>
                  <c:pt idx="572">
                    <c:v>1.680</c:v>
                  </c:pt>
                  <c:pt idx="573">
                    <c:v>1.388</c:v>
                  </c:pt>
                  <c:pt idx="574">
                    <c:v>3.030</c:v>
                  </c:pt>
                  <c:pt idx="575">
                    <c:v>3.428</c:v>
                  </c:pt>
                  <c:pt idx="576">
                    <c:v>8.368</c:v>
                  </c:pt>
                  <c:pt idx="577">
                    <c:v>7.590</c:v>
                  </c:pt>
                  <c:pt idx="578">
                    <c:v>3.980</c:v>
                  </c:pt>
                  <c:pt idx="579">
                    <c:v>3.760</c:v>
                  </c:pt>
                  <c:pt idx="580">
                    <c:v>6.690</c:v>
                  </c:pt>
                  <c:pt idx="581">
                    <c:v>2.980</c:v>
                  </c:pt>
                  <c:pt idx="582">
                    <c:v>5.624</c:v>
                  </c:pt>
                  <c:pt idx="583">
                    <c:v>1.650</c:v>
                  </c:pt>
                  <c:pt idx="584">
                    <c:v>6.617</c:v>
                  </c:pt>
                  <c:pt idx="585">
                    <c:v>103.22</c:v>
                  </c:pt>
                  <c:pt idx="587">
                    <c:v>12.400</c:v>
                  </c:pt>
                  <c:pt idx="588">
                    <c:v>3.000</c:v>
                  </c:pt>
                  <c:pt idx="589">
                    <c:v>7.500</c:v>
                  </c:pt>
                  <c:pt idx="590">
                    <c:v>1.320</c:v>
                  </c:pt>
                  <c:pt idx="591">
                    <c:v>1.810</c:v>
                  </c:pt>
                  <c:pt idx="592">
                    <c:v>2.720</c:v>
                  </c:pt>
                  <c:pt idx="593">
                    <c:v>2.720</c:v>
                  </c:pt>
                  <c:pt idx="594">
                    <c:v>3.300</c:v>
                  </c:pt>
                  <c:pt idx="595">
                    <c:v>10.300</c:v>
                  </c:pt>
                  <c:pt idx="596">
                    <c:v>2.700</c:v>
                  </c:pt>
                  <c:pt idx="597">
                    <c:v>3.500</c:v>
                  </c:pt>
                  <c:pt idx="598">
                    <c:v>51.27</c:v>
                  </c:pt>
                  <c:pt idx="600">
                    <c:v>25.59</c:v>
                  </c:pt>
                  <c:pt idx="601">
                    <c:v>3.52</c:v>
                  </c:pt>
                  <c:pt idx="602">
                    <c:v>16.305</c:v>
                  </c:pt>
                  <c:pt idx="603">
                    <c:v>5.425</c:v>
                  </c:pt>
                  <c:pt idx="604">
                    <c:v>1.59</c:v>
                  </c:pt>
                  <c:pt idx="605">
                    <c:v>5.38</c:v>
                  </c:pt>
                  <c:pt idx="606">
                    <c:v>15.71</c:v>
                  </c:pt>
                  <c:pt idx="607">
                    <c:v>73.52</c:v>
                  </c:pt>
                  <c:pt idx="608">
                    <c:v>370.83</c:v>
                  </c:pt>
                  <c:pt idx="611">
                    <c:v>6.910</c:v>
                  </c:pt>
                  <c:pt idx="612">
                    <c:v>6.470</c:v>
                  </c:pt>
                  <c:pt idx="613">
                    <c:v>4.000</c:v>
                  </c:pt>
                  <c:pt idx="614">
                    <c:v>5.180</c:v>
                  </c:pt>
                  <c:pt idx="615">
                    <c:v>9.610</c:v>
                  </c:pt>
                  <c:pt idx="616">
                    <c:v>6.060</c:v>
                  </c:pt>
                  <c:pt idx="617">
                    <c:v>6.020</c:v>
                  </c:pt>
                  <c:pt idx="618">
                    <c:v>3.690</c:v>
                  </c:pt>
                  <c:pt idx="619">
                    <c:v>5.560</c:v>
                  </c:pt>
                  <c:pt idx="620">
                    <c:v>53.500</c:v>
                  </c:pt>
                  <c:pt idx="622">
                    <c:v>13.500</c:v>
                  </c:pt>
                  <c:pt idx="623">
                    <c:v>8.330</c:v>
                  </c:pt>
                  <c:pt idx="624">
                    <c:v>9.610</c:v>
                  </c:pt>
                  <c:pt idx="625">
                    <c:v>0.000</c:v>
                  </c:pt>
                  <c:pt idx="626">
                    <c:v>1.800</c:v>
                  </c:pt>
                  <c:pt idx="627">
                    <c:v>0.000</c:v>
                  </c:pt>
                  <c:pt idx="628">
                    <c:v>0.000</c:v>
                  </c:pt>
                  <c:pt idx="629">
                    <c:v>0.000</c:v>
                  </c:pt>
                  <c:pt idx="630">
                    <c:v>5.560</c:v>
                  </c:pt>
                  <c:pt idx="631">
                    <c:v>6.380</c:v>
                  </c:pt>
                  <c:pt idx="632">
                    <c:v>14.890</c:v>
                  </c:pt>
                  <c:pt idx="633">
                    <c:v>3.180</c:v>
                  </c:pt>
                  <c:pt idx="634">
                    <c:v>4.050</c:v>
                  </c:pt>
                  <c:pt idx="635">
                    <c:v>4.740</c:v>
                  </c:pt>
                  <c:pt idx="636">
                    <c:v>72.040</c:v>
                  </c:pt>
                  <c:pt idx="638">
                    <c:v>5.390</c:v>
                  </c:pt>
                  <c:pt idx="639">
                    <c:v>1.610</c:v>
                  </c:pt>
                  <c:pt idx="640">
                    <c:v>1.640</c:v>
                  </c:pt>
                  <c:pt idx="641">
                    <c:v>8.000</c:v>
                  </c:pt>
                  <c:pt idx="642">
                    <c:v>5.430</c:v>
                  </c:pt>
                  <c:pt idx="643">
                    <c:v>11.900</c:v>
                  </c:pt>
                  <c:pt idx="644">
                    <c:v>4.750</c:v>
                  </c:pt>
                  <c:pt idx="645">
                    <c:v>1.420</c:v>
                  </c:pt>
                  <c:pt idx="646">
                    <c:v>7.800</c:v>
                  </c:pt>
                  <c:pt idx="647">
                    <c:v>4.040</c:v>
                  </c:pt>
                  <c:pt idx="648">
                    <c:v>2.000</c:v>
                  </c:pt>
                  <c:pt idx="649">
                    <c:v>5.610</c:v>
                  </c:pt>
                  <c:pt idx="650">
                    <c:v>6.470</c:v>
                  </c:pt>
                  <c:pt idx="651">
                    <c:v>4.885</c:v>
                  </c:pt>
                  <c:pt idx="652">
                    <c:v>70.95</c:v>
                  </c:pt>
                  <c:pt idx="654">
                    <c:v>9.065</c:v>
                  </c:pt>
                  <c:pt idx="655">
                    <c:v>6.170</c:v>
                  </c:pt>
                  <c:pt idx="656">
                    <c:v>3.000</c:v>
                  </c:pt>
                  <c:pt idx="657">
                    <c:v>2.890</c:v>
                  </c:pt>
                  <c:pt idx="658">
                    <c:v>3.010</c:v>
                  </c:pt>
                  <c:pt idx="659">
                    <c:v>9.150</c:v>
                  </c:pt>
                  <c:pt idx="660">
                    <c:v>3.230</c:v>
                  </c:pt>
                  <c:pt idx="661">
                    <c:v>6.325</c:v>
                  </c:pt>
                  <c:pt idx="662">
                    <c:v>4.900</c:v>
                  </c:pt>
                  <c:pt idx="663">
                    <c:v>3.000</c:v>
                  </c:pt>
                  <c:pt idx="664">
                    <c:v>10.000</c:v>
                  </c:pt>
                  <c:pt idx="665">
                    <c:v>9.600</c:v>
                  </c:pt>
                  <c:pt idx="666">
                    <c:v>5.100</c:v>
                  </c:pt>
                  <c:pt idx="667">
                    <c:v>16.520</c:v>
                  </c:pt>
                  <c:pt idx="668">
                    <c:v>16.000</c:v>
                  </c:pt>
                  <c:pt idx="669">
                    <c:v>6.200</c:v>
                  </c:pt>
                  <c:pt idx="670">
                    <c:v>4.505</c:v>
                  </c:pt>
                  <c:pt idx="671">
                    <c:v>2.150</c:v>
                  </c:pt>
                  <c:pt idx="672">
                    <c:v>120.8</c:v>
                  </c:pt>
                  <c:pt idx="673">
                    <c:v>317.30</c:v>
                  </c:pt>
                  <c:pt idx="674">
                    <c:v>1011.672</c:v>
                  </c:pt>
                  <c:pt idx="677">
                    <c:v>7.700</c:v>
                  </c:pt>
                  <c:pt idx="678">
                    <c:v>4.970</c:v>
                  </c:pt>
                  <c:pt idx="679">
                    <c:v>3.920</c:v>
                  </c:pt>
                  <c:pt idx="680">
                    <c:v>8.780</c:v>
                  </c:pt>
                  <c:pt idx="681">
                    <c:v>3.300</c:v>
                  </c:pt>
                  <c:pt idx="682">
                    <c:v>3.470</c:v>
                  </c:pt>
                  <c:pt idx="683">
                    <c:v>2.450</c:v>
                  </c:pt>
                  <c:pt idx="684">
                    <c:v>12.330</c:v>
                  </c:pt>
                  <c:pt idx="685">
                    <c:v>6.780</c:v>
                  </c:pt>
                  <c:pt idx="686">
                    <c:v>1.970</c:v>
                  </c:pt>
                  <c:pt idx="687">
                    <c:v>6.500</c:v>
                  </c:pt>
                  <c:pt idx="688">
                    <c:v>3.015</c:v>
                  </c:pt>
                  <c:pt idx="689">
                    <c:v>1.210</c:v>
                  </c:pt>
                  <c:pt idx="690">
                    <c:v>3.570</c:v>
                  </c:pt>
                  <c:pt idx="691">
                    <c:v>3.210</c:v>
                  </c:pt>
                  <c:pt idx="692">
                    <c:v>3.700</c:v>
                  </c:pt>
                  <c:pt idx="693">
                    <c:v>8.630</c:v>
                  </c:pt>
                  <c:pt idx="694">
                    <c:v>6.300</c:v>
                  </c:pt>
                  <c:pt idx="695">
                    <c:v>4.320</c:v>
                  </c:pt>
                  <c:pt idx="696">
                    <c:v>96.125</c:v>
                  </c:pt>
                  <c:pt idx="698">
                    <c:v>0.600</c:v>
                  </c:pt>
                  <c:pt idx="699">
                    <c:v>1.020</c:v>
                  </c:pt>
                  <c:pt idx="700">
                    <c:v>4.290</c:v>
                  </c:pt>
                  <c:pt idx="701">
                    <c:v>7.520</c:v>
                  </c:pt>
                  <c:pt idx="702">
                    <c:v>6.530</c:v>
                  </c:pt>
                  <c:pt idx="703">
                    <c:v>7.560</c:v>
                  </c:pt>
                  <c:pt idx="704">
                    <c:v>8.250</c:v>
                  </c:pt>
                  <c:pt idx="705">
                    <c:v>4.400</c:v>
                  </c:pt>
                  <c:pt idx="706">
                    <c:v>3.800</c:v>
                  </c:pt>
                  <c:pt idx="707">
                    <c:v>6.750</c:v>
                  </c:pt>
                  <c:pt idx="708">
                    <c:v>8.800</c:v>
                  </c:pt>
                  <c:pt idx="709">
                    <c:v>10.970</c:v>
                  </c:pt>
                  <c:pt idx="710">
                    <c:v>5.260</c:v>
                  </c:pt>
                  <c:pt idx="711">
                    <c:v>3.880</c:v>
                  </c:pt>
                  <c:pt idx="712">
                    <c:v>4.000</c:v>
                  </c:pt>
                  <c:pt idx="713">
                    <c:v>9.000</c:v>
                  </c:pt>
                  <c:pt idx="714">
                    <c:v>92.63</c:v>
                  </c:pt>
                  <c:pt idx="716">
                    <c:v>7.000</c:v>
                  </c:pt>
                  <c:pt idx="717">
                    <c:v>4.900</c:v>
                  </c:pt>
                  <c:pt idx="718">
                    <c:v>6.000</c:v>
                  </c:pt>
                  <c:pt idx="719">
                    <c:v>3.000</c:v>
                  </c:pt>
                  <c:pt idx="720">
                    <c:v>14.000</c:v>
                  </c:pt>
                  <c:pt idx="721">
                    <c:v>1.260</c:v>
                  </c:pt>
                  <c:pt idx="722">
                    <c:v>6.850</c:v>
                  </c:pt>
                  <c:pt idx="723">
                    <c:v>6.650</c:v>
                  </c:pt>
                  <c:pt idx="724">
                    <c:v>7.250</c:v>
                  </c:pt>
                  <c:pt idx="725">
                    <c:v>56.91</c:v>
                  </c:pt>
                  <c:pt idx="727">
                    <c:v>11.600</c:v>
                  </c:pt>
                  <c:pt idx="728">
                    <c:v>9.850</c:v>
                  </c:pt>
                  <c:pt idx="729">
                    <c:v>8.200</c:v>
                  </c:pt>
                  <c:pt idx="730">
                    <c:v>8.900</c:v>
                  </c:pt>
                  <c:pt idx="731">
                    <c:v>2.600</c:v>
                  </c:pt>
                  <c:pt idx="732">
                    <c:v>1.200</c:v>
                  </c:pt>
                  <c:pt idx="733">
                    <c:v>6.000</c:v>
                  </c:pt>
                  <c:pt idx="734">
                    <c:v>48.35</c:v>
                  </c:pt>
                  <c:pt idx="736">
                    <c:v>12.917</c:v>
                  </c:pt>
                  <c:pt idx="737">
                    <c:v>4.700</c:v>
                  </c:pt>
                  <c:pt idx="738">
                    <c:v>4.500</c:v>
                  </c:pt>
                  <c:pt idx="739">
                    <c:v>4.040</c:v>
                  </c:pt>
                  <c:pt idx="740">
                    <c:v>12.496</c:v>
                  </c:pt>
                  <c:pt idx="741">
                    <c:v>12.020</c:v>
                  </c:pt>
                  <c:pt idx="742">
                    <c:v>5.000</c:v>
                  </c:pt>
                  <c:pt idx="743">
                    <c:v>4.620</c:v>
                  </c:pt>
                  <c:pt idx="744">
                    <c:v>3.380</c:v>
                  </c:pt>
                  <c:pt idx="745">
                    <c:v>5.090</c:v>
                  </c:pt>
                  <c:pt idx="746">
                    <c:v>8.350</c:v>
                  </c:pt>
                  <c:pt idx="747">
                    <c:v>3.410</c:v>
                  </c:pt>
                  <c:pt idx="748">
                    <c:v>7.000</c:v>
                  </c:pt>
                  <c:pt idx="749">
                    <c:v>2.500</c:v>
                  </c:pt>
                  <c:pt idx="750">
                    <c:v>3.560</c:v>
                  </c:pt>
                  <c:pt idx="751">
                    <c:v>1.800</c:v>
                  </c:pt>
                  <c:pt idx="752">
                    <c:v>95.38</c:v>
                  </c:pt>
                  <c:pt idx="753">
                    <c:v>389.398</c:v>
                  </c:pt>
                  <c:pt idx="756">
                    <c:v>1.428</c:v>
                  </c:pt>
                  <c:pt idx="757">
                    <c:v>1.000</c:v>
                  </c:pt>
                  <c:pt idx="758">
                    <c:v>1.700</c:v>
                  </c:pt>
                  <c:pt idx="759">
                    <c:v>3.000</c:v>
                  </c:pt>
                  <c:pt idx="760">
                    <c:v>5.640</c:v>
                  </c:pt>
                  <c:pt idx="761">
                    <c:v>9.466</c:v>
                  </c:pt>
                  <c:pt idx="762">
                    <c:v>6.696</c:v>
                  </c:pt>
                  <c:pt idx="763">
                    <c:v>5.485</c:v>
                  </c:pt>
                  <c:pt idx="764">
                    <c:v>2.000</c:v>
                  </c:pt>
                  <c:pt idx="765">
                    <c:v>6.140</c:v>
                  </c:pt>
                  <c:pt idx="766">
                    <c:v>5.000</c:v>
                  </c:pt>
                  <c:pt idx="767">
                    <c:v>4.100</c:v>
                  </c:pt>
                  <c:pt idx="768">
                    <c:v>4.876</c:v>
                  </c:pt>
                  <c:pt idx="769">
                    <c:v>9.291</c:v>
                  </c:pt>
                  <c:pt idx="770">
                    <c:v>65.82</c:v>
                  </c:pt>
                  <c:pt idx="772">
                    <c:v>7.080</c:v>
                  </c:pt>
                  <c:pt idx="773">
                    <c:v>10.210</c:v>
                  </c:pt>
                  <c:pt idx="774">
                    <c:v>12.020</c:v>
                  </c:pt>
                  <c:pt idx="775">
                    <c:v>3.030</c:v>
                  </c:pt>
                  <c:pt idx="776">
                    <c:v>1.810</c:v>
                  </c:pt>
                  <c:pt idx="777">
                    <c:v>3.700</c:v>
                  </c:pt>
                  <c:pt idx="778">
                    <c:v>2.020</c:v>
                  </c:pt>
                  <c:pt idx="779">
                    <c:v>5.180</c:v>
                  </c:pt>
                  <c:pt idx="780">
                    <c:v>1.820</c:v>
                  </c:pt>
                  <c:pt idx="781">
                    <c:v>1.360</c:v>
                  </c:pt>
                  <c:pt idx="782">
                    <c:v>1.800</c:v>
                  </c:pt>
                  <c:pt idx="783">
                    <c:v>2.300</c:v>
                  </c:pt>
                  <c:pt idx="784">
                    <c:v>6.600</c:v>
                  </c:pt>
                  <c:pt idx="785">
                    <c:v>1.780</c:v>
                  </c:pt>
                  <c:pt idx="786">
                    <c:v>3.670</c:v>
                  </c:pt>
                  <c:pt idx="787">
                    <c:v>0.850</c:v>
                  </c:pt>
                  <c:pt idx="788">
                    <c:v>3.720</c:v>
                  </c:pt>
                  <c:pt idx="789">
                    <c:v>1.700</c:v>
                  </c:pt>
                  <c:pt idx="790">
                    <c:v>1.130</c:v>
                  </c:pt>
                  <c:pt idx="791">
                    <c:v>1.830</c:v>
                  </c:pt>
                  <c:pt idx="792">
                    <c:v>5.740</c:v>
                  </c:pt>
                  <c:pt idx="793">
                    <c:v>6.750</c:v>
                  </c:pt>
                  <c:pt idx="794">
                    <c:v>4.280</c:v>
                  </c:pt>
                  <c:pt idx="795">
                    <c:v>90.38</c:v>
                  </c:pt>
                  <c:pt idx="796">
                    <c:v>156.20</c:v>
                  </c:pt>
                  <c:pt idx="799">
                    <c:v>3.200</c:v>
                  </c:pt>
                  <c:pt idx="800">
                    <c:v>2.200</c:v>
                  </c:pt>
                  <c:pt idx="801">
                    <c:v>4.805</c:v>
                  </c:pt>
                  <c:pt idx="802">
                    <c:v>6.080</c:v>
                  </c:pt>
                  <c:pt idx="803">
                    <c:v>2.300</c:v>
                  </c:pt>
                  <c:pt idx="804">
                    <c:v>2.000</c:v>
                  </c:pt>
                  <c:pt idx="805">
                    <c:v>6.050</c:v>
                  </c:pt>
                  <c:pt idx="806">
                    <c:v>1.850</c:v>
                  </c:pt>
                  <c:pt idx="807">
                    <c:v>1.400</c:v>
                  </c:pt>
                  <c:pt idx="808">
                    <c:v>4.300</c:v>
                  </c:pt>
                  <c:pt idx="809">
                    <c:v>4.000</c:v>
                  </c:pt>
                  <c:pt idx="810">
                    <c:v>1.200</c:v>
                  </c:pt>
                  <c:pt idx="811">
                    <c:v>1.560</c:v>
                  </c:pt>
                  <c:pt idx="812">
                    <c:v>6.460</c:v>
                  </c:pt>
                  <c:pt idx="813">
                    <c:v>7.900</c:v>
                  </c:pt>
                  <c:pt idx="814">
                    <c:v>9.200</c:v>
                  </c:pt>
                  <c:pt idx="815">
                    <c:v>2.900</c:v>
                  </c:pt>
                  <c:pt idx="816">
                    <c:v>5.300</c:v>
                  </c:pt>
                  <c:pt idx="817">
                    <c:v>4.900</c:v>
                  </c:pt>
                  <c:pt idx="818">
                    <c:v>4.604</c:v>
                  </c:pt>
                  <c:pt idx="819">
                    <c:v>5.100</c:v>
                  </c:pt>
                  <c:pt idx="820">
                    <c:v>2.660</c:v>
                  </c:pt>
                  <c:pt idx="821">
                    <c:v>9.250</c:v>
                  </c:pt>
                  <c:pt idx="822">
                    <c:v>1.400</c:v>
                  </c:pt>
                  <c:pt idx="823">
                    <c:v>1.470</c:v>
                  </c:pt>
                  <c:pt idx="824">
                    <c:v>102.09</c:v>
                  </c:pt>
                  <c:pt idx="826">
                    <c:v>1.875</c:v>
                  </c:pt>
                  <c:pt idx="827">
                    <c:v>6.200</c:v>
                  </c:pt>
                  <c:pt idx="828">
                    <c:v>6.450</c:v>
                  </c:pt>
                  <c:pt idx="829">
                    <c:v>6.000</c:v>
                  </c:pt>
                  <c:pt idx="830">
                    <c:v>20.000</c:v>
                  </c:pt>
                  <c:pt idx="831">
                    <c:v>40.53</c:v>
                  </c:pt>
                  <c:pt idx="833">
                    <c:v>12.000</c:v>
                  </c:pt>
                  <c:pt idx="834">
                    <c:v>9.200</c:v>
                  </c:pt>
                  <c:pt idx="836">
                    <c:v>21.200</c:v>
                  </c:pt>
                  <c:pt idx="838">
                    <c:v>1.890</c:v>
                  </c:pt>
                  <c:pt idx="839">
                    <c:v>0.000</c:v>
                  </c:pt>
                  <c:pt idx="840">
                    <c:v>1.125</c:v>
                  </c:pt>
                  <c:pt idx="841">
                    <c:v>0.630</c:v>
                  </c:pt>
                  <c:pt idx="842">
                    <c:v>5.950</c:v>
                  </c:pt>
                  <c:pt idx="843">
                    <c:v>3.780</c:v>
                  </c:pt>
                  <c:pt idx="844">
                    <c:v>1.350</c:v>
                  </c:pt>
                  <c:pt idx="845">
                    <c:v>1.700</c:v>
                  </c:pt>
                  <c:pt idx="846">
                    <c:v>2.190</c:v>
                  </c:pt>
                  <c:pt idx="847">
                    <c:v>2.000</c:v>
                  </c:pt>
                  <c:pt idx="848">
                    <c:v>0.660</c:v>
                  </c:pt>
                  <c:pt idx="849">
                    <c:v>1.450</c:v>
                  </c:pt>
                  <c:pt idx="850">
                    <c:v>4.670</c:v>
                  </c:pt>
                  <c:pt idx="851">
                    <c:v>10.430</c:v>
                  </c:pt>
                  <c:pt idx="852">
                    <c:v>4.440</c:v>
                  </c:pt>
                  <c:pt idx="853">
                    <c:v>7.630</c:v>
                  </c:pt>
                  <c:pt idx="854">
                    <c:v>7.570</c:v>
                  </c:pt>
                  <c:pt idx="855">
                    <c:v>12.450</c:v>
                  </c:pt>
                  <c:pt idx="856">
                    <c:v>69.915</c:v>
                  </c:pt>
                  <c:pt idx="858">
                    <c:v>12.250</c:v>
                  </c:pt>
                  <c:pt idx="859">
                    <c:v>7.120</c:v>
                  </c:pt>
                  <c:pt idx="860">
                    <c:v>3.330</c:v>
                  </c:pt>
                  <c:pt idx="861">
                    <c:v>1.900</c:v>
                  </c:pt>
                  <c:pt idx="862">
                    <c:v>4.670</c:v>
                  </c:pt>
                  <c:pt idx="863">
                    <c:v>4.145</c:v>
                  </c:pt>
                  <c:pt idx="864">
                    <c:v>1.235</c:v>
                  </c:pt>
                  <c:pt idx="865">
                    <c:v>34.65</c:v>
                  </c:pt>
                  <c:pt idx="867">
                    <c:v>5.900</c:v>
                  </c:pt>
                  <c:pt idx="868">
                    <c:v>8.600</c:v>
                  </c:pt>
                  <c:pt idx="869">
                    <c:v>5.650</c:v>
                  </c:pt>
                  <c:pt idx="870">
                    <c:v>8.100</c:v>
                  </c:pt>
                  <c:pt idx="871">
                    <c:v>5.050</c:v>
                  </c:pt>
                  <c:pt idx="872">
                    <c:v>4.200</c:v>
                  </c:pt>
                  <c:pt idx="873">
                    <c:v>4.100</c:v>
                  </c:pt>
                  <c:pt idx="874">
                    <c:v>3.500</c:v>
                  </c:pt>
                  <c:pt idx="875">
                    <c:v>45.10</c:v>
                  </c:pt>
                  <c:pt idx="877">
                    <c:v>5.160</c:v>
                  </c:pt>
                  <c:pt idx="878">
                    <c:v>1.870</c:v>
                  </c:pt>
                  <c:pt idx="879">
                    <c:v>2.980</c:v>
                  </c:pt>
                  <c:pt idx="880">
                    <c:v>1.600</c:v>
                  </c:pt>
                  <c:pt idx="881">
                    <c:v>1.100</c:v>
                  </c:pt>
                  <c:pt idx="882">
                    <c:v>6.570</c:v>
                  </c:pt>
                  <c:pt idx="883">
                    <c:v>6.550</c:v>
                  </c:pt>
                  <c:pt idx="884">
                    <c:v>5.700</c:v>
                  </c:pt>
                  <c:pt idx="885">
                    <c:v>5.900</c:v>
                  </c:pt>
                  <c:pt idx="886">
                    <c:v>2.450</c:v>
                  </c:pt>
                  <c:pt idx="887">
                    <c:v>7.450</c:v>
                  </c:pt>
                  <c:pt idx="888">
                    <c:v>10.200</c:v>
                  </c:pt>
                  <c:pt idx="889">
                    <c:v>57.53</c:v>
                  </c:pt>
                  <c:pt idx="890">
                    <c:v>371.01</c:v>
                  </c:pt>
                  <c:pt idx="893">
                    <c:v>3.630</c:v>
                  </c:pt>
                  <c:pt idx="894">
                    <c:v>2.620</c:v>
                  </c:pt>
                  <c:pt idx="895">
                    <c:v>1.550</c:v>
                  </c:pt>
                  <c:pt idx="896">
                    <c:v>1.710</c:v>
                  </c:pt>
                  <c:pt idx="897">
                    <c:v>1.167</c:v>
                  </c:pt>
                  <c:pt idx="898">
                    <c:v>1.695</c:v>
                  </c:pt>
                  <c:pt idx="899">
                    <c:v>1.780</c:v>
                  </c:pt>
                  <c:pt idx="900">
                    <c:v>4.100</c:v>
                  </c:pt>
                  <c:pt idx="901">
                    <c:v>4.086</c:v>
                  </c:pt>
                  <c:pt idx="902">
                    <c:v>2.655</c:v>
                  </c:pt>
                  <c:pt idx="903">
                    <c:v>2.512</c:v>
                  </c:pt>
                  <c:pt idx="904">
                    <c:v>3.458</c:v>
                  </c:pt>
                  <c:pt idx="905">
                    <c:v>3.125</c:v>
                  </c:pt>
                  <c:pt idx="906">
                    <c:v>2.415</c:v>
                  </c:pt>
                  <c:pt idx="907">
                    <c:v>1.700</c:v>
                  </c:pt>
                  <c:pt idx="908">
                    <c:v>1.115</c:v>
                  </c:pt>
                  <c:pt idx="909">
                    <c:v>1.950</c:v>
                  </c:pt>
                  <c:pt idx="910">
                    <c:v>0.700</c:v>
                  </c:pt>
                  <c:pt idx="911">
                    <c:v>0.774</c:v>
                  </c:pt>
                  <c:pt idx="912">
                    <c:v>2.300</c:v>
                  </c:pt>
                  <c:pt idx="913">
                    <c:v>1.344</c:v>
                  </c:pt>
                  <c:pt idx="914">
                    <c:v>1.413</c:v>
                  </c:pt>
                  <c:pt idx="915">
                    <c:v>1.827</c:v>
                  </c:pt>
                  <c:pt idx="916">
                    <c:v>3.360</c:v>
                  </c:pt>
                  <c:pt idx="917">
                    <c:v>1.085</c:v>
                  </c:pt>
                  <c:pt idx="918">
                    <c:v>3.134</c:v>
                  </c:pt>
                  <c:pt idx="919">
                    <c:v>1.580</c:v>
                  </c:pt>
                  <c:pt idx="920">
                    <c:v>1.255</c:v>
                  </c:pt>
                  <c:pt idx="921">
                    <c:v>60.04</c:v>
                  </c:pt>
                  <c:pt idx="923">
                    <c:v>2.500</c:v>
                  </c:pt>
                  <c:pt idx="924">
                    <c:v>9.310</c:v>
                  </c:pt>
                  <c:pt idx="925">
                    <c:v>4.150</c:v>
                  </c:pt>
                  <c:pt idx="926">
                    <c:v>1.520</c:v>
                  </c:pt>
                  <c:pt idx="927">
                    <c:v>4.130</c:v>
                  </c:pt>
                  <c:pt idx="928">
                    <c:v>2.130</c:v>
                  </c:pt>
                  <c:pt idx="929">
                    <c:v>1.525</c:v>
                  </c:pt>
                  <c:pt idx="930">
                    <c:v>1.350</c:v>
                  </c:pt>
                  <c:pt idx="931">
                    <c:v>0.800</c:v>
                  </c:pt>
                  <c:pt idx="932">
                    <c:v>6.500</c:v>
                  </c:pt>
                  <c:pt idx="933">
                    <c:v>0.750</c:v>
                  </c:pt>
                  <c:pt idx="934">
                    <c:v>5.980</c:v>
                  </c:pt>
                  <c:pt idx="935">
                    <c:v>40.645</c:v>
                  </c:pt>
                  <c:pt idx="937">
                    <c:v>2.425</c:v>
                  </c:pt>
                  <c:pt idx="938">
                    <c:v>1.820</c:v>
                  </c:pt>
                  <c:pt idx="939">
                    <c:v>1.850</c:v>
                  </c:pt>
                  <c:pt idx="940">
                    <c:v>1.880</c:v>
                  </c:pt>
                  <c:pt idx="941">
                    <c:v>2.700</c:v>
                  </c:pt>
                  <c:pt idx="942">
                    <c:v>3.800</c:v>
                  </c:pt>
                  <c:pt idx="943">
                    <c:v>6.200</c:v>
                  </c:pt>
                  <c:pt idx="944">
                    <c:v>2.700</c:v>
                  </c:pt>
                  <c:pt idx="945">
                    <c:v>2.275</c:v>
                  </c:pt>
                  <c:pt idx="946">
                    <c:v>2.100</c:v>
                  </c:pt>
                  <c:pt idx="947">
                    <c:v>27.75</c:v>
                  </c:pt>
                  <c:pt idx="949">
                    <c:v>1.640</c:v>
                  </c:pt>
                  <c:pt idx="950">
                    <c:v>4.320</c:v>
                  </c:pt>
                  <c:pt idx="951">
                    <c:v>1.060</c:v>
                  </c:pt>
                  <c:pt idx="952">
                    <c:v>0.980</c:v>
                  </c:pt>
                  <c:pt idx="953">
                    <c:v>3.490</c:v>
                  </c:pt>
                  <c:pt idx="954">
                    <c:v>6.030</c:v>
                  </c:pt>
                  <c:pt idx="955">
                    <c:v>5.140</c:v>
                  </c:pt>
                  <c:pt idx="956">
                    <c:v>2.100</c:v>
                  </c:pt>
                  <c:pt idx="957">
                    <c:v>0.550</c:v>
                  </c:pt>
                  <c:pt idx="958">
                    <c:v>0.865</c:v>
                  </c:pt>
                  <c:pt idx="959">
                    <c:v>0.965</c:v>
                  </c:pt>
                  <c:pt idx="960">
                    <c:v>6.150</c:v>
                  </c:pt>
                  <c:pt idx="961">
                    <c:v>1.535</c:v>
                  </c:pt>
                  <c:pt idx="962">
                    <c:v>6.000</c:v>
                  </c:pt>
                  <c:pt idx="963">
                    <c:v>6.600</c:v>
                  </c:pt>
                  <c:pt idx="964">
                    <c:v>47.43</c:v>
                  </c:pt>
                  <c:pt idx="965">
                    <c:v>175.860</c:v>
                  </c:pt>
                  <c:pt idx="968">
                    <c:v>12.235</c:v>
                  </c:pt>
                  <c:pt idx="969">
                    <c:v>16.860</c:v>
                  </c:pt>
                  <c:pt idx="970">
                    <c:v>5.040</c:v>
                  </c:pt>
                  <c:pt idx="971">
                    <c:v>5.428</c:v>
                  </c:pt>
                  <c:pt idx="972">
                    <c:v>9.470</c:v>
                  </c:pt>
                  <c:pt idx="973">
                    <c:v>4.640</c:v>
                  </c:pt>
                  <c:pt idx="974">
                    <c:v>4.160</c:v>
                  </c:pt>
                  <c:pt idx="975">
                    <c:v>7.038</c:v>
                  </c:pt>
                  <c:pt idx="976">
                    <c:v>3.710</c:v>
                  </c:pt>
                  <c:pt idx="977">
                    <c:v>2.550</c:v>
                  </c:pt>
                  <c:pt idx="978">
                    <c:v>2.400</c:v>
                  </c:pt>
                  <c:pt idx="979">
                    <c:v>3.995</c:v>
                  </c:pt>
                  <c:pt idx="980">
                    <c:v>5.670</c:v>
                  </c:pt>
                  <c:pt idx="981">
                    <c:v>0.930</c:v>
                  </c:pt>
                  <c:pt idx="982">
                    <c:v>1.500</c:v>
                  </c:pt>
                  <c:pt idx="983">
                    <c:v>1.300</c:v>
                  </c:pt>
                  <c:pt idx="984">
                    <c:v>5.620</c:v>
                  </c:pt>
                  <c:pt idx="985">
                    <c:v>5.873</c:v>
                  </c:pt>
                  <c:pt idx="986">
                    <c:v>98.42</c:v>
                  </c:pt>
                  <c:pt idx="988">
                    <c:v>16.000</c:v>
                  </c:pt>
                  <c:pt idx="989">
                    <c:v>5.830</c:v>
                  </c:pt>
                  <c:pt idx="990">
                    <c:v>14.370</c:v>
                  </c:pt>
                  <c:pt idx="991">
                    <c:v>4.500</c:v>
                  </c:pt>
                  <c:pt idx="992">
                    <c:v>3.300</c:v>
                  </c:pt>
                  <c:pt idx="993">
                    <c:v>2.850</c:v>
                  </c:pt>
                  <c:pt idx="994">
                    <c:v>46.85</c:v>
                  </c:pt>
                  <c:pt idx="995">
                    <c:v>145.269</c:v>
                  </c:pt>
                  <c:pt idx="996">
                    <c:v>1237.738</c:v>
                  </c:pt>
                  <c:pt idx="997">
                    <c:v>2249.410</c:v>
                  </c:pt>
                  <c:pt idx="998">
                    <c:v>0.000</c:v>
                  </c:pt>
                  <c:pt idx="1006">
                    <c:v>2294.601</c:v>
                  </c:pt>
                </c:lvl>
                <c:lvl>
                  <c:pt idx="0">
                    <c:v>Improvements MDR road   from Gaddi to Hampasadurga upto NH-13 Ch.13.10 km to ch.15.90 km in Koppal taluk ,Koppal  district. </c:v>
                  </c:pt>
                  <c:pt idx="1">
                    <c:v>Improvements to SH-130 road from  Yelburga-Kankagiri-Gangavathi-Munirabad , 70.00km to 74.00 and  79.00 km to 81.90 km in Gangavathi taluk Koppal  District.</c:v>
                  </c:pt>
                  <c:pt idx="2">
                    <c:v>Improvements to SH-63 road from  Raravi-Beluru Ch. 58.22 km to ch.75.42 km ( in selected reaches) in Kanakagiri taluk,Koppal  District.</c:v>
                  </c:pt>
                  <c:pt idx="3">
                    <c:v>Improvements toMDR  road  from Kavalooru to Mangalore  ch. 12.00 km to ch.14.50 &amp; Ch.16.00 km to ch.23.80 ( in Selected reaches)Yelaburga taluk, Koppal  district.</c:v>
                  </c:pt>
                  <c:pt idx="4">
                    <c:v>Improvements to  SH-129 road from Chikkahesaruru-Mudagal-Mungaragi ch. 85.20 km  to 111.40 km ( in Selected reaches) in Yelaburga taluk ,Koppal   district.</c:v>
                  </c:pt>
                  <c:pt idx="5">
                    <c:v> Division total</c:v>
                  </c:pt>
                  <c:pt idx="7">
                    <c:v> Improvements to MDR road connecting Guragunta Gowdaruru, Machanur ,Yelaghatta to Hosuru Ch:0.00 km to 19.00 km ( in selected reaches) Lingasugur taluk, Raichur district.</c:v>
                  </c:pt>
                  <c:pt idx="8">
                    <c:v> Improvements to SH-14 road from  Ramadurga - Manvi via Badami,Pattadakallu,Hulagunda   Ch:227.80 km to 236.00 in Manvi taluk, Raichur district.</c:v>
                  </c:pt>
                  <c:pt idx="9">
                    <c:v>Improvements to MDR road from Kavithala to Veerapura cross via Anwari village, Ch:4.00 km to 13.30 km  road via Anvaari village,in Lingasuguru&amp; Manvi Taluk, Raichur district.</c:v>
                  </c:pt>
                  <c:pt idx="10">
                    <c:v>Improvements to road from sindanooru taluk bappuru kuduthini lingasooguru ch KM 0.00 to 16.00 in Raichur District</c:v>
                  </c:pt>
                  <c:pt idx="11">
                    <c:v>Improvements to   road from SH-23 to Mukunda-Singapura road  via Channahalli,Sindrampura, Mavinamadaguch. 0.00 km to 15.70km  ( In selected reaches) in Sindanooru taluk ,Raichur district.</c:v>
                  </c:pt>
                  <c:pt idx="12">
                    <c:v>Improvements to  MDR road from   Gannadala to Jalahalli  via Kakkaladoodi Kamaladinne, Maykaladoodi,  Ch:0.00 km to 20.00km  ( in Selected reaches) in Devadurga taluk, Raichur district.</c:v>
                  </c:pt>
                  <c:pt idx="13">
                    <c:v> Improvements to  MDR road from  Maladakallu cross Malledevaragoodda via karadigooda, Jagatagallu) Ch:0.00 km to 18.00 km ( In selected reaches) in  Devadurga taluk ,Raichur district</c:v>
                  </c:pt>
                  <c:pt idx="14">
                    <c:v>Improvements to  SH-61 road from Managooli-Bechaali upto NH-167 Ch. km 239.23 km to 241.19 km ( in Selected reaches) upto NH-167  in Raichur Taluk , Raichur district. </c:v>
                  </c:pt>
                  <c:pt idx="15">
                    <c:v>Improvements to  road from SH-13 (NH-167) Yaragera Gillesooguru via Gannadala  Ch KM 0.00 to 20.78  ( in Selected reaches)  in  Raichur Taluk ,Raichur district.</c:v>
                  </c:pt>
                  <c:pt idx="16">
                    <c:v> Improvements to  road from NH-167 connecting H-127 via Ashapura Udumagal, Purathipli road CH KM 5.70 to 9.00  in Raicur Taluk, Raichur District.</c:v>
                  </c:pt>
                  <c:pt idx="17">
                    <c:v> Improvements to  MDR road from Raichur-Buradipadha  Ch:0.00 km to 6.00 km ( in Selected reaches)  in  Raichur Taluk ,Raichur district. </c:v>
                  </c:pt>
                  <c:pt idx="18">
                    <c:v> Improvements to  MDR road connecting  Raichur and SH-127  via Ashapura, Purthipalli ch. 0.00 km to 5.00 km ( in Selected reaches) Raichur Taluk Raichur district</c:v>
                  </c:pt>
                  <c:pt idx="19">
                    <c:v>Improvements to MDR  road from  SH-167  ( Devasooguru Katagooda road) to Raichur -Yaklasapura via Ambavadi ch. 1.72 km to 3.10  km in Raichur taluk, Raichur District </c:v>
                  </c:pt>
                  <c:pt idx="20">
                    <c:v>Improvements to MDR road from Basavana bhavi circle of  Raichur -Singanodi road  to  Vidhanasaba nagara  Ricemill ,ch. 0.00 km to 8.00 km ( selected reaches) in Raichur taluk , Raichur District.</c:v>
                  </c:pt>
                  <c:pt idx="21">
                    <c:v>Division total</c:v>
                  </c:pt>
                  <c:pt idx="22">
                    <c:v>Ballary Circle Total</c:v>
                  </c:pt>
                  <c:pt idx="25">
                    <c:v>Improvements to Padubidri-Chikkalagudda SH-01 from Ch: 340.30 to 356.97 Km (in selected reaches) in Kalaghatagi taluk of Dharwad District. </c:v>
                  </c:pt>
                  <c:pt idx="26">
                    <c:v>Improvements to Managundi-Tadasinakoppa from Ch: 0.00 Km to 5.00 Km (in selected reaches) in Dharwad taluk of Dharwad District.</c:v>
                  </c:pt>
                  <c:pt idx="27">
                    <c:v>Improvements to Beedi-Belavanaki SH-56 from Ch: 62.40 to 69.28 Km (in selected reaches) in Navalagund taluk of Dharwad District. </c:v>
                  </c:pt>
                  <c:pt idx="28">
                    <c:v>Improvements to Supa-Annigeri SH-28 from Ch:108.77 to 114.77 Km (in selected reaches) in Navalagund taluk of Dharwad District.</c:v>
                  </c:pt>
                  <c:pt idx="29">
                    <c:v>Improvements to Supa-Annigeri SH-28 from Ch: 84.70 to 99.30 Km (in selected reaches) in Hubballi taluk of Dharwad District.</c:v>
                  </c:pt>
                  <c:pt idx="30">
                    <c:v>Improvements to Samshi-Gudageri road from 0.0 to 11.0Km in Kundagol taluka</c:v>
                  </c:pt>
                  <c:pt idx="31">
                    <c:v>Improvements to Pashupatihal-Rottigavad MDR road Ch 0.0km to 3.18Km, 3.9 to 9.3Km and 11.00 to 13.5Km in Kundagol tq.</c:v>
                  </c:pt>
                  <c:pt idx="32">
                    <c:v>Improvements to Hireharakuni Shishuvinal road upto Kundagol tq limit (MDR) from Ch: 0.00 Km to 5.16 Km in Kundagol tq .</c:v>
                  </c:pt>
                  <c:pt idx="33">
                    <c:v>Improvements to Varur-Hindasageri via (NH-04) from Surashettikoppa road upto Hubballi city limit road (MDR) from Ch: 0.0 Km to 2.0Km (in selected reaches) in Hubballi tq of Dharwad District.</c:v>
                  </c:pt>
                  <c:pt idx="34">
                    <c:v>Improvements to Veerapura Toll-Manturu MDR road from Ch: 0.40 to 3.00 Km (in selected reaches) in Hubballi taluk of Dharwad District.</c:v>
                  </c:pt>
                  <c:pt idx="35">
                    <c:v>Improvements from Anand Nagar Main Road to Gokul Main Road ( opposite RN Shetty Factory) in Hubballi taluk of Dharwad District. </c:v>
                  </c:pt>
                  <c:pt idx="36">
                    <c:v>Improvements to BRTS Road to Jakka Reddy Hospital, Lokappana Hakkala, Railway Underpass connecting to NH Division Office Adjoining to Vidyanagar Police Station, Lakshmi Temple in Hubballi Dharwad Mahanagar, Hubballi tq of Dharwad District. </c:v>
                  </c:pt>
                  <c:pt idx="37">
                    <c:v>Improvements to Hubballi Basaveshwara Nagar Gokul Road to join Ravi Nagar Road in Hubballi taluk of Dharwad District.</c:v>
                  </c:pt>
                  <c:pt idx="38">
                    <c:v>PKG-462 Improvements to Beedi-Belavanaki SH-56 from Ch: 33.42 to 48.83Km (in selected reaches) in Dharwad taluk of Dharwad District.</c:v>
                  </c:pt>
                  <c:pt idx="39">
                    <c:v>Improvements to Supa-Annigeri SH-28 from Ch: 67.0Km to 68.5 Km in Dharwad Tq. </c:v>
                  </c:pt>
                  <c:pt idx="40">
                    <c:v>Improvements to Gokul cross-Tarihala- Kanavi-Honnapur MDR from Ch: 4.2Km to 4.8Km and 6.2Km to 8.4Km in Hubballi tq. </c:v>
                  </c:pt>
                  <c:pt idx="41">
                    <c:v>Improvements to Ittigatti-Kanavihonnapur MDR from Ch: 0.0 to 2.0Km in Dharwad tq. </c:v>
                  </c:pt>
                  <c:pt idx="42">
                    <c:v>Improvements to Gokul-Revadihal-Tarihal MDR road from Ch: 0.0 to 6.2Km (in selected reaches) in Hubballi taluk of Dharwad District.</c:v>
                  </c:pt>
                  <c:pt idx="43">
                    <c:v>Division Total</c:v>
                  </c:pt>
                  <c:pt idx="45">
                    <c:v>Improvements to Kalasapur-Mahalingapura- Anganakatti road (MDR) from Ch: 21.00 Km to 29.00 Km ( in selected reaches) in Gadag taluk of Gadag Dist. </c:v>
                  </c:pt>
                  <c:pt idx="46">
                    <c:v>Improvements to Asundi-Kurtkoti-Mulagunda road (MDR) Ch: 2.20 Km to 8.00 Km and 8.60 Km to 10.00 Km (in selected reaches) in Gadag taluk of Gadag Dist.</c:v>
                  </c:pt>
                  <c:pt idx="47">
                    <c:v>Improvements to Kalasapur-Mahalingapura- Anganakatti road Ch:0.30 Km to 2.60 and Ch: 7.00 Km to 21.00 (in selected reaches) in Gadag taluk of Gadag Dist.</c:v>
                  </c:pt>
                  <c:pt idx="48">
                    <c:v>Improvements to Bellatti-Guttala road Konchigeri- Nagaramadavu-Kerekoppa from Ch: Km 0.00 to 11.90 (in selected reaches) in Shirahatti taluk of Gadag Dist. </c:v>
                  </c:pt>
                  <c:pt idx="49">
                    <c:v>Improvements to Varavi cross-Bannikoppa road (MDR) from Ch-0.00 to 4.30 &amp; Ch-8.30 to 20.00 Km (in selected reaches) in Shirahatti taluk of Gadag Dist.</c:v>
                  </c:pt>
                  <c:pt idx="50">
                    <c:v>Improvements to Chikkahandigol-Belahoda-Madaganoor Ch0.0to4.5,5.4 to7.4,9.6 to11.0&amp;11.8to13.0 in Naragund Tq </c:v>
                  </c:pt>
                  <c:pt idx="51">
                    <c:v>Improvements to  Abbigeri-Yerebeleri-Kurudagi- Gujamagadi Ch5.0to7.5&amp;9.0 to12.1 of Ron Tq </c:v>
                  </c:pt>
                  <c:pt idx="52">
                    <c:v>Improvements to Kalakeri-Kanakikoppa-Naragund Ch17.0to21.13 in Naragund Tq </c:v>
                  </c:pt>
                  <c:pt idx="53">
                    <c:v>Improvements to Gajendragad-Soraba SH136 Ch67.0to69.9 in Naragund Tq </c:v>
                  </c:pt>
                  <c:pt idx="54">
                    <c:v>Improvements to Sindhanuru-Hemmadaga SH30 Ch159.77to161.7 of Naragund Tq </c:v>
                  </c:pt>
                  <c:pt idx="55">
                    <c:v>Improvements to Bagalakote Biligiriranganabetta SH57 Ch91.0to92.5 (in selected reaches) in Gadag Tq,Gadag Dt.</c:v>
                  </c:pt>
                  <c:pt idx="56">
                    <c:v>Improvements to Munavalli-Kotumachage (SH-83) road from Ch-87.30 km to 100.00 km in selected reaches of Ron Taluk, Gadag district</c:v>
                  </c:pt>
                  <c:pt idx="57">
                    <c:v>Improvements to Hallikeri-Shirahatti road (MDR) from Ch: 0.00 to 26.00 (in selected reaches) in Mundaragi taluk of Gadag Dist. </c:v>
                  </c:pt>
                  <c:pt idx="58">
                    <c:v>Improvements to Gajendragada-Soraba Sh-136 from Ch: 23.70 to 36.00 Km (in selected reaches) in Ron taluk of Gadag Dist.</c:v>
                  </c:pt>
                  <c:pt idx="59">
                    <c:v>Division Total</c:v>
                  </c:pt>
                  <c:pt idx="61">
                    <c:v>Improvements to Kalmala Shiggoan Sh-23 road from Ch: 284.51 Km to 294.51 Km (In Selected reaches) in Shiggoan taluk of Haveri District.</c:v>
                  </c:pt>
                  <c:pt idx="62">
                    <c:v>Improvements to Kalmala Shiggoan Sh-23 road from Ch: 294.51 Km to 303.200 Km (in selected reaches) in Shiggoan taluk of Haveri District. </c:v>
                  </c:pt>
                  <c:pt idx="63">
                    <c:v>Improvements to Shiggoan-Savanur railway station road (MDR) from Ch: 8.10 Km to 13.10 Km (In Selected reaches) in Savanur taluk, Haveri District. </c:v>
                  </c:pt>
                  <c:pt idx="64">
                    <c:v>Improvements to Kumta-Tadas SH-69 road from Ch-134.50 Km to 142.00 Km (In Selected Reaches) in Shiggoan taluk of Haveri District. </c:v>
                  </c:pt>
                  <c:pt idx="65">
                    <c:v>Improvements to Savanur- Hurulikuppi road from Ch-0.00 Km to 5.65 Km (In Selected Reaches) in Savanur taluk of Haveri District.</c:v>
                  </c:pt>
                  <c:pt idx="66">
                    <c:v>Improvements to Birur-Sammasagi SH: 76 Ch: 189.00 Km to 201.60 Km in selected reaches and 203.82 Km to 217.19 Km In Selected Reaches of Hanagal taluk, Haveri District.(Balance work)</c:v>
                  </c:pt>
                  <c:pt idx="67">
                    <c:v>Improvements to Havanur-Choudadanayyapura road Ch: 1.25 Km to 9.00 Km of Haveri taluk Haveri District </c:v>
                  </c:pt>
                  <c:pt idx="68">
                    <c:v>Improvements to Halagi-Balehosur road Ch: 0.00 Km to 2.50 Km of Haveri taluk, Haveri District. </c:v>
                  </c:pt>
                  <c:pt idx="69">
                    <c:v>Improvements to Agadi-Devagiri road Ch: 4.50 Km to 6.00 Km and 11.00 Km to 12.50 Km of Haveri taluk, Haveri District.</c:v>
                  </c:pt>
                  <c:pt idx="70">
                    <c:v>Improvements to Totadayellapura-Masoor-Guttala road Ch: 18.00 Km to 24.50 Km of Haveri taluk, Haveri District.</c:v>
                  </c:pt>
                  <c:pt idx="71">
                    <c:v>Improvements to Agadi-Katenahalli road Ch: 0.80 Km to 6.50 Km Haveri taluk, Haveri District.</c:v>
                  </c:pt>
                  <c:pt idx="72">
                    <c:v>Improvements toTavargi - Tumminkatte road (MDR) from Ch: 0.00 Km to 22.50 Km (In Selected reaches) in Hirekerur taluk, Haveri District. </c:v>
                  </c:pt>
                  <c:pt idx="73">
                    <c:v>Improvements to Road from Birur-Sammasagi SH: 76 to Join Halageri-Hulikal SH-26 Via Hirekerur-Masur-Kodamaggi- Hallur road Ch: 28.25 Km to 47.45 Km in selected reaches of Hirekerur taluk, Haveri District </c:v>
                  </c:pt>
                  <c:pt idx="74">
                    <c:v>Improvements to Road from Birur- Sammasagi SH: 76 to Join Byadagi - Rattihalli road Via Aladageri Ch: 0.00 Km to 7.10 Km in selected reaches of Hirekerur taluk, Haveri District.</c:v>
                  </c:pt>
                  <c:pt idx="75">
                    <c:v>Improvements to Sanguru - Tilavalli MDR Ch: 0.00 Km to 5.60 Km in Haveri taluk, Haveri District. </c:v>
                  </c:pt>
                  <c:pt idx="76">
                    <c:v>Improvements to Honnalli - Hanagal SH Via Tumminakatti - Rattihalli - Byadagi Road Ch: 0.00 Km to 9.62 Km in Byadagi taluk, Haveri District. </c:v>
                  </c:pt>
                  <c:pt idx="77">
                    <c:v>Improvements to Ranebennur - Anavatti SH Via Yarekuppi - Joisarahalli - Ukkunda - Saravanda - Belakeri - Bisahalli - Anoor - Hamsabhavi - Chikkerur MDR Ch: 15.60 Km to 19.00 Km in Byadagi taluk, Haveri District. </c:v>
                  </c:pt>
                  <c:pt idx="78">
                    <c:v>Improvements to Ranebennur - Mudenuru Road Via Magoda - Itagi Road Ch: 0.00 Km to 14.10 Km in Ranebennur taluk, Haveri District. </c:v>
                  </c:pt>
                  <c:pt idx="79">
                    <c:v>Improvements to Ranebennur - Bisalahalli Road Ch: 1.70 Km to 3.70 Km in Ranebennur taluk, Haveri District. </c:v>
                  </c:pt>
                  <c:pt idx="80">
                    <c:v>Improvements to Aremallapura - Kuduhaal Road Via Medleri - Udagatti - Heeladahalli Road Ch: 0.00 Km to 9.60 Km &amp; CH.14.20 to 15.00 Km in Ranebennur taluk, Haveri District.</c:v>
                  </c:pt>
                  <c:pt idx="81">
                    <c:v>Division Total</c:v>
                  </c:pt>
                  <c:pt idx="83">
                    <c:v>Improvements to Kumta - Kodamadagu Road SH-48 from km 9.00 to 12.20 Km &amp; 16.20 to 19.90 Km (In Selected reaches) in Honnavara Taluk And Kumta - Kodamadagu road SH-48 from Km 19.90 to 30.00 Km (In Selected Reaches) in Kumta Taluk of Uttara Kannada District</c:v>
                  </c:pt>
                  <c:pt idx="84">
                    <c:v>Improvements to Aghanashini - Kumta road MDR from Km 0.00 to 6.00 Km in Kumta Taluk of Uttara Kannada District.</c:v>
                  </c:pt>
                  <c:pt idx="85">
                    <c:v>Improvements to Gokarna - Vaddi road SH-143 Km 38.00 to 47.15 Km (In Selected Reaches) in Ankola Taluk of Uttara Kannada District </c:v>
                  </c:pt>
                  <c:pt idx="86">
                    <c:v>Improvements to Hyderabad to Shejwada road from  0.00 km to 2.00 km in  Karwar taluk of Uttara Kannada district.</c:v>
                  </c:pt>
                  <c:pt idx="87">
                    <c:v>Improvements to Agasur - Shiragutte - kodasane road from 0.00 to 12.60 Km (in selected reaches) in Ankola Taluk of Uttara Kannada District. </c:v>
                  </c:pt>
                  <c:pt idx="88">
                    <c:v>Improvements to Belur-Karwar-Ilakal State Highway road from  0.00 km to 4.00 km in  Karwar taluk of Uttara Kannada district.</c:v>
                  </c:pt>
                  <c:pt idx="89">
                    <c:v>Improvements to Karwar-Kaiga-Ilakal road  from 27.35 km to 32.00 km in widening and Resurfacing Karwar taluk of Uttara Kannada district.</c:v>
                  </c:pt>
                  <c:pt idx="90">
                    <c:v>Improvements to Aurad - Sadhashivagad SH-34 Ambrai Cross to Ulaga road MDR from Km 0.00 to 3.30 Km (In Selected Reaches) in Karwar Taluk of Uttara Kannada District.</c:v>
                  </c:pt>
                  <c:pt idx="91">
                    <c:v>Improvements to Heggera - Magod - Nagarbhastikere road MDR from Km 3.40 to 20.00 Km (In Selected Reaches) in Honnavar Taluk of Uttara Kannada District. </c:v>
                  </c:pt>
                  <c:pt idx="92">
                    <c:v>Improvements to Magudu - Koodalagade road MDR from Km 0.00 to 6.00 Km (In Selected Reaches) in Honnavar Taluk of Uttara Kannada District. </c:v>
                  </c:pt>
                  <c:pt idx="93">
                    <c:v>Improvements to koppa panchayath hadala- kacchodi road MDR from Km 0.00 to 6.00 Km (In Selected Reaches) in Bhatkal Taluk of Uttara Kannada District.</c:v>
                  </c:pt>
                  <c:pt idx="94">
                    <c:v>Division Total</c:v>
                  </c:pt>
                  <c:pt idx="96">
                    <c:v>Improvements to Khanapur - Taalguppa road SH-93 from Km 39.67 to 81.85 Km (In Selected Reaches) in Haliyal Taluk of Uttara Kannada District.</c:v>
                  </c:pt>
                  <c:pt idx="97">
                    <c:v>Improvements to Ulavi - Diggi to Goa Border road SH-146 from Km 7.00 to 24.00 Km (In Selected Reaches) in Joida Taluk of Uttara Kannada District. </c:v>
                  </c:pt>
                  <c:pt idx="98">
                    <c:v>Improvements to Aurad - Sadhashivagad SH-34 from 604.07 Km to 687.82 Km (In Selected Reaches) in JoidaTaluk of Uttara Kannada District.</c:v>
                  </c:pt>
                  <c:pt idx="99">
                    <c:v>Improvements to Gokarna - Vaddi - Devanahalli road SH-143 from Km 65.20 to 73.15 Km in Sirsi Taluk of Uttara Kannada District.</c:v>
                  </c:pt>
                  <c:pt idx="100">
                    <c:v>Improvements to Khanapur - Taalaguppa road SH-93 from Km 170.00 to 200.50 Km (In Selected reaches) in Siddapura Taluk of Uttara Kannada District.</c:v>
                  </c:pt>
                  <c:pt idx="101">
                    <c:v>Improvements to Bhatkal - Soraba road SH-50 from Km 85.90 to 86.70 Km, Km 87.20 to 93.965 Km, Km 96.50 to 96.90 Km, Km 97.30 to 98.80 Km &amp; Km 99.55 to 100.90 in Siddapur Taluk of Uttara Kannada District.</c:v>
                  </c:pt>
                  <c:pt idx="102">
                    <c:v>Improvements to Karwar - Kaiga - Ilkal road SH-06 in Mundgod Taluk from Km125.80 to 146.10 Km (in Selected Reaches) of Uttara Kannada District.</c:v>
                  </c:pt>
                  <c:pt idx="103">
                    <c:v>Division Total</c:v>
                  </c:pt>
                  <c:pt idx="104">
                    <c:v>Dharwad Circle Total</c:v>
                  </c:pt>
                  <c:pt idx="107">
                    <c:v>Improvements to road Shiradon Lingasur SH 41 from Ch: 71.43 Km to Ch: 82.00 Km and Ch: 93.50 Km to Ch: 100.23 Km (in selected reaches) in Sindagi Taluk in Vijayapur District. </c:v>
                  </c:pt>
                  <c:pt idx="108">
                    <c:v>Improvements to road Ukkalli Dindawar- Sasanur from Ch. 50.50 Km to Ch. 62.86 Km (in selected reaches) in Basavanabagewadi Taluk in Vijayapur District</c:v>
                  </c:pt>
                  <c:pt idx="109">
                    <c:v>Improvements to Road Ukkalli - Dindawar - Sasanur MDR from Km 15.10 to 31.00 Km (In Selected reaches) in Basavanbagewadi Taluk of Vijayapura District.</c:v>
                  </c:pt>
                  <c:pt idx="110">
                    <c:v>Improvements to road from SH-55 to Shegunashi - Mamadapur - Doodihal up to NH-218 from Ch. 0.00Km to Ch. 12.10 Km (in selected reaches) in Vijayapur Taluk in Vijayapur District</c:v>
                  </c:pt>
                  <c:pt idx="111">
                    <c:v>Improvements to Kawadimatti - Donkamadu MDR from Ch 0.00 Km to Ch 19.60 Km (In Selected reaches) in Muddebihal Taluk of Vijayapura District.</c:v>
                  </c:pt>
                  <c:pt idx="112">
                    <c:v>Improvements to road Inchigeri Horti Roogi MDR from Ch: 13.00 Km to Ch: 33.60 Km (in selected reaches) in Indi Taluk in Vijayapur District.</c:v>
                  </c:pt>
                  <c:pt idx="113">
                    <c:v>Improvements to Minchanala - Atharga - Thamba - Koralli MDR from Ch.37.60 to 51.40 Km (In Selected reaches) in Sindagi Taluk of Vijayapura District.</c:v>
                  </c:pt>
                  <c:pt idx="114">
                    <c:v>Improvements to road from Jorapur Water Tank to Connecting NH-50 in Vijayapura Taluk of Vijayapura District.</c:v>
                  </c:pt>
                  <c:pt idx="115">
                    <c:v>Improvements to road Shiradon Lingasur SH 41 from Ch: 15.15 Km to Ch: 23.50 Km (Loni Cross to Baraola - in selected reaches) in Chadachana Taluk in Vijayapur District.</c:v>
                  </c:pt>
                  <c:pt idx="116">
                    <c:v>Division Total</c:v>
                  </c:pt>
                  <c:pt idx="118">
                    <c:v>Improvements to Bagalkote - Sangama Cross (NH-367) to Almatti Dam Taluka border (NH 50) MDR from Ch. 0.00 to 29.65 Km (In Selected reaches) in Bagalkote Taluk of Bagalkote District.</c:v>
                  </c:pt>
                  <c:pt idx="119">
                    <c:v>Improvements to Sureban Chitharagi Kudalasangama SH 133 from Ch.43.70 to 58.20 Km (In Selected reaches) in Badami Taluk of Bagalkote District.</c:v>
                  </c:pt>
                  <c:pt idx="120">
                    <c:v>Improvements to Jamakhandi Galagali via Mudaganoor MDR from Ch.14.82 to 27.00 Km in Bilagi Taluk of Bagalkote District. </c:v>
                  </c:pt>
                  <c:pt idx="121">
                    <c:v>Improvements to Badagandi – Sangam MDR from Ch.5.00 to 6.72Km in Bilagi Taluk of Bagalkote District. </c:v>
                  </c:pt>
                  <c:pt idx="122">
                    <c:v>Improvements to Sankeshwar – Sangam SH-44 from Ch.110.00 to 124.00 Km (In Selected reaches) (Nerbudihal village limit) in Badami Taluk of Bagalkote District</c:v>
                  </c:pt>
                  <c:pt idx="123">
                    <c:v> Construction of bridge/box culvert at Ch:0.20Km in sulikere Kagalagomba  Ge-mu-road of beelagi constituency at Badami taluk, Bagalakote Dist.</c:v>
                  </c:pt>
                  <c:pt idx="124">
                    <c:v> Constrution of Bridge/Box Culvert at CH:3.50km in Kanakatti Anavala Ge-mu-ra of Beelagi constituency at Badami taluk, Bagalkote Dist.</c:v>
                  </c:pt>
                  <c:pt idx="125">
                    <c:v>Improvements at Construction of Bridge/box culverts at SH-44 Ch:107.00 km in Sankeshwar Sangam near Kadarakoppa village of Bellary constituency at Badam taluk Bagalkote Dist.</c:v>
                  </c:pt>
                  <c:pt idx="126">
                    <c:v>Improvements to Ramdurga Manvi SH14 from Ch 104.00 to 116.00 Km (In Selected reaches) in Hungunda Taluk of Bagalkote District. </c:v>
                  </c:pt>
                  <c:pt idx="127">
                    <c:v>Improvements to Hungunda Paltti Cross MDR from Ch 6.00 to 12.80 Km in Hungunda Taluk of Bagalkote District.</c:v>
                  </c:pt>
                  <c:pt idx="128">
                    <c:v>Improvements to road Shankeshwar - Sangam SH-44 from Ch.81.54 to 97.74 Km (In Selected reaches) in Mudhol Taluk of Bagalkot District.</c:v>
                  </c:pt>
                  <c:pt idx="129">
                    <c:v>Improvements to Jambotti – Rabakavi SH-54 from Ch.130.47 to 131.13 Km, Ch.132.09 to Ch.133.70, CH.135.39 to 139.20 &amp; CH.139.70 to 141.56 (In Selected reaches) in Rabakavi - Banahatti Taluk of Bagalkote District. </c:v>
                  </c:pt>
                  <c:pt idx="130">
                    <c:v>Improvements to Road Madhurakhandi – Kallalli - Jagadala – Chimada MDR from Ch.0.00 to 10.80 Km (In Selected reaches) in Rabakavi - Banahatti Taluk of Bagalkote District.</c:v>
                  </c:pt>
                  <c:pt idx="131">
                    <c:v>Improvements to Bidari - Honawada Road via Thodalabagi - MDR from Ch.10.12 Km to 15.25 Km &amp; Ch.25.60 Km to 31.00 Km in Jamkhandi Taluk of Bagalkote District. </c:v>
                  </c:pt>
                  <c:pt idx="132">
                    <c:v>Division Total</c:v>
                  </c:pt>
                  <c:pt idx="134">
                    <c:v>Improvements to SH-20, Raichur-Bachi Roadfrom Ch. 333.00 Km to 393.53 Km (In Selected Reaches) in Belagavi Taluk Belagavi District.</c:v>
                  </c:pt>
                  <c:pt idx="135">
                    <c:v>Improvements to Yadiyurappa Margra (OLD PB Road) from Ch. 0.00 Km to 3.81 Km and from SPM Road to VRL Office Joining Road ( In slected Reaches) in Belagavi Taluk, Belagavi Districts. </c:v>
                  </c:pt>
                  <c:pt idx="136">
                    <c:v>Improvements to SH-54, Jamboti-Rabakavi Road, Vajapeyee Marga ( Belagavi Panaji SH-4A, From Benco Cross to 3rd Gate) from Ch. 23.80 Km to 27.60 Km in Belagavi Taluk, Belagavi District.</c:v>
                  </c:pt>
                  <c:pt idx="137">
                    <c:v>Improvements to SH-93, Khanapur-Talugupppa Road, From Ch. 0.00 to 34.58 Km (in Selected Reach) in Khanapur Taluk, Belagavi District. </c:v>
                  </c:pt>
                  <c:pt idx="138">
                    <c:v>Improvements to SH-138 Nagaragali-katakol road from Ch. 0.00 Km to 15.95 Km (Selected Reaches) in KhanapurTaluk, Belagavi District.</c:v>
                  </c:pt>
                  <c:pt idx="139">
                    <c:v>Improvements to Jatt-Jamboti (SH-31), from Ch. 125.55 Km to 137.45 Km (Selected Reaches) in Bailhongal Taluk, Belagavi District.</c:v>
                  </c:pt>
                  <c:pt idx="140">
                    <c:v>Improvements to SH-103 Gokak Savadathi Road From Ch. 29.50 Km to Ch.37.40 Km (in Selected Reaches) Belagavi Districts. </c:v>
                  </c:pt>
                  <c:pt idx="141">
                    <c:v>Improvements to SH 01 Padabudri Chikkalagudda SH 01 From Ch 420.56 Km to 421.98 Km in Bailahingal Taluk Belagavi District</c:v>
                  </c:pt>
                  <c:pt idx="142">
                    <c:v>Improvements to MDR-SAU89 SAVADATTI-SANGRESHKOPPA Road Via Mamani Kere from Ch. 0.00 Km to 8.00 Km in Savadatti Taluk, Belagavi District </c:v>
                  </c:pt>
                  <c:pt idx="143">
                    <c:v>Improvements to MDR SAU-4 Saundatti Hanchinal Road From Km Ch 0.00 to 6.00 Km (Selected Reaches) in Saundatti Taluka, Belagavi District </c:v>
                  </c:pt>
                  <c:pt idx="144">
                    <c:v>Improvements to MDR from Yallamma Temple to SH-34 Joining Road, From Km Ch 0.00 to 2.00 Km in Savadatti Taluka, Belagavi District.</c:v>
                  </c:pt>
                  <c:pt idx="145">
                    <c:v>Improvements to SH-34 AURAD-SADASHIVAGADA ROAD from Ch. 445.94 Km to 453.94 (Selected Reaches) in Ramadurga Taluk, Belagavi District </c:v>
                  </c:pt>
                  <c:pt idx="146">
                    <c:v>Improvements to SH-139 YARAGATTI-MUDHOL ROAD, From Km Ch 11.83 to 22.60 Km (Selected Reaches) in Ramadurg Taluka, Belagavi District.</c:v>
                  </c:pt>
                  <c:pt idx="147">
                    <c:v>Improvements to Jatti Jamboti SH-31 from Ch 179.88 to 188.58 Km (In Selected reaches) in Belagavi Taluk of Belagavi District.</c:v>
                  </c:pt>
                  <c:pt idx="148">
                    <c:v>Division Total</c:v>
                  </c:pt>
                  <c:pt idx="150">
                    <c:v>Improvements to Nippani Kottalagi Road SH-72 Form Ch 1.40 Km to Ch 17.00 Km &amp; Ch 17.90 Km to 22.60 Km (in selected reaches) Via Nippani Akkola Galataga Nej cross, Nippani Taluk Belagavi Districts.</c:v>
                  </c:pt>
                  <c:pt idx="151">
                    <c:v>Improvements to SH-73 Managasuli-Laxmeshwar Road from Ch: 37.00 Km to 40.00, Km, Ch: 52.00 Km 54.00 Km, And, 55.00 Km to 67.00 Km in (Selected Reaches) Raibag Taluk, Belagavi District.</c:v>
                  </c:pt>
                  <c:pt idx="152">
                    <c:v>Improvements to Shettyhalli Ichalkaranji Road SH-78 From Km 76.90 to Km 81.90 (From Malikwad Bus stand to sadalaga) (in selected reaches) Chikkodi Taluk Belagavi Districts. </c:v>
                  </c:pt>
                  <c:pt idx="153">
                    <c:v>Improvements to Nippani Kottalagi Road SH-72 From Km 31.70 to Km 35.70 (From Nej Crosss to nanadi) (in selected reaches) Chikkodi Taluk Belagavi Districts. </c:v>
                  </c:pt>
                  <c:pt idx="154">
                    <c:v>Improvements to Nippani Kottalagi Road SH-72 from km 40.00 to km 47.00 (From Yadur Veerabadreshwar temple to Kallol) Chikkodi Taluk Belagavi Districts.</c:v>
                  </c:pt>
                  <c:pt idx="155">
                    <c:v>Improvements to Road from Jinaral Cross to Hidakal Dam, Godageri MDR from Ch:0.00 to 14.00 Km (In Selected Reaches) Hukkeri Taluk, Belagavi District. </c:v>
                  </c:pt>
                  <c:pt idx="156">
                    <c:v>Improvements to MDR-HUK-73 Nerli-Ammanagi Road from Ch:0.00 Km to 0.85 Km and 2.75 Km to 5.50 Km (In Selected Reaches) Hukkeri Taluk, Belagavi District.</c:v>
                  </c:pt>
                  <c:pt idx="157">
                    <c:v>Improvements to SH-31, JATH-JAMBOTI Road, from Ch. 106.82 Km to 115.05 Km and 121.18 Km to 121.78 Km in Gokak Taluka, Belagavi District </c:v>
                  </c:pt>
                  <c:pt idx="158">
                    <c:v>Improvements to Jamboti rabhakavi Road SH-54 From Km 62.08 to 66.70 (Akkatangerahal to Telaginahatti) From Km 83.00 to 84.20 (Hanamapur Cross) And From Km 54.28 to 55.755 Gokak Taluk Belagavi Districts.</c:v>
                  </c:pt>
                  <c:pt idx="159">
                    <c:v>Improvements to MDR from Koujalagi-Kalliguddi Road from Ch. 0.00 Km to 5.50 Km in Mudalagi Taluk, Belagavi District.</c:v>
                  </c:pt>
                  <c:pt idx="160">
                    <c:v>Improvements to SH, Haleyaragudri to Hosayaragudri Road (Avaraadi-Timmapur Road), from Ch. 0.00 Km to 10.00 Km (Selected Reaches) in Mudalagi Taluk, Belagavi District.</c:v>
                  </c:pt>
                  <c:pt idx="161">
                    <c:v>Improvements to Kagawad-Kaladagi Sh-53 Road from Ch: 22.40 Km to 24.10 Km, Ch: 24.90 Km 29.60 Km, 32.55 Km to 35.00 km, 44.39 Km to 44.90 Km in Raibag Taluk, Belagavi District. </c:v>
                  </c:pt>
                  <c:pt idx="162">
                    <c:v>Improvements to Chikkodi Railway Station-Mugalakod-Handigundi MDR from Ch: 10.03 Km to 14.00 Km, And Ch: 19.00 Km to 39.15 Km in (Selected Reaches) Raibag Taluk, Belagavi District.</c:v>
                  </c:pt>
                  <c:pt idx="163">
                    <c:v>Improvements to State Border to Aralihatti, Jakaratti, Madabhavi,, Shiddewadi, Koulagudda, Ainapur, Krishna Kittur upto Taluka Border Road from Ch: 0.00 Km to 28.50 Km in Kagawad Taluk, Belagavi District.</c:v>
                  </c:pt>
                  <c:pt idx="164">
                    <c:v>Improvements to Maharastra State Border to Kakamari-talasang-Savalagi District Border Road from Ch: 2.40 Km to 11.60 Km and Ch: 12.70 Km to 21.20 Km in (in selected reaches) Athani Taluk, Belagavi District. (Upgraded SH)</c:v>
                  </c:pt>
                  <c:pt idx="165">
                    <c:v>Improvements to Harugeri-Raibag-Nagaramunnolli MDR from Ch. 16.00 Km to 18.68 And Ch: 23.80 to 37.00 ( Selected Reaches) in Raibag Taluk, Belagavi District.</c:v>
                  </c:pt>
                  <c:pt idx="166">
                    <c:v>Improvements to MDR-HUDALI-DHARANATTI-MUTYANATTI ROAD, from Ch. 5.50 Km to 10.00 Km in Belagavi Taluka, Belagavi District. </c:v>
                  </c:pt>
                  <c:pt idx="167">
                    <c:v>Improvements to MDR HUK-203 Basapur Hagedal Shahabadar Ukkad Road From Km 0.00 to Km 2.00 &amp; Km 4.00 to Km 7.15 in Hukkeri Taluk Belagavi Districts.</c:v>
                  </c:pt>
                  <c:pt idx="168">
                    <c:v>Division Total</c:v>
                  </c:pt>
                  <c:pt idx="169">
                    <c:v>Belagavi Circle Total</c:v>
                  </c:pt>
                  <c:pt idx="170">
                    <c:v>North Circle Total</c:v>
                  </c:pt>
                  <c:pt idx="173">
                    <c:v>Improvements to Road From Malpe to Molakalmuru SH-65 From Ch:186.35 Km to 194.05Km (In Selected Reaches) in Channagiri Taluk of Davanagere District</c:v>
                  </c:pt>
                  <c:pt idx="174">
                    <c:v>Improvements to Road From Nalluru -Devarahalli MDR From Ch:5.00 Km to 11.00 Km in Channagiri Taluk of Davanagere District</c:v>
                  </c:pt>
                  <c:pt idx="175">
                    <c:v>Improvements to Road From Pandomatti to Neethigere MDR From Ch:0.00 Km to 16.00 Km (In Selected Reaches) in Channagiri Taluk of Davanagere District</c:v>
                  </c:pt>
                  <c:pt idx="176">
                    <c:v>Improvements to Road From Malpe to Molakalmuru SH-65 From Ch:233.00Km to 242.50Km (In Selected Reaches) in Davanagere Taluk of Davanagere District.</c:v>
                  </c:pt>
                  <c:pt idx="177">
                    <c:v>Improvements to Road From Davanagere Budihala Arasapura MDR From Ch:4.80Km to 12.75Km (In Selected Reaches) in Davanagere Taluk of Davanagere District</c:v>
                  </c:pt>
                  <c:pt idx="178">
                    <c:v>Improvements to Road From Bethur to Dhoddabathi MDR From Ch:0.00Km to 12.00Km (In Selected Reaches) in Davanagere Taluk of Davanagere District</c:v>
                  </c:pt>
                  <c:pt idx="179">
                    <c:v>Improvements to Road From Malpe-Molakalmuru SH-65 to Rampura MDR From Ch:0.00Km to 11.50Km (In Selected Reaches) in Davanagere Taluk of Davanagere District</c:v>
                  </c:pt>
                  <c:pt idx="180">
                    <c:v>Improvements to Road From Mandya - Hadagali SH-47 From Ch:261.25Km to 293.83Km (In Selected Reaches) in Davanagere Taluk of Davanagere District</c:v>
                  </c:pt>
                  <c:pt idx="181">
                    <c:v>Improvements to Road From Aluruhatti -Anagodu MDR From Ch:0.00Km to 13.245Km (In Selected Reaches) in Davanagere Taluk of Davanagere District</c:v>
                  </c:pt>
                  <c:pt idx="182">
                    <c:v>Improvements to Road From Malpe to Molakalmuru SH-65 From Ch:302.60Km to 306.40Km (In Selected Reaches) in Jagaluru Taluk of Davanagere District. (Four Lane road)</c:v>
                  </c:pt>
                  <c:pt idx="183">
                    <c:v>Improvements to Road From Rangapura Gadimakunte MDR From Ch:6.50Km to 12.50Km (In Selected Reaches) in Jagaluru Taluk of Davanagere District</c:v>
                  </c:pt>
                  <c:pt idx="184">
                    <c:v>Improvements to Road From Jagaluru Kadabanakatte MDR From Ch:9.00Km to 14.50Km (In Selected Reaches) in Jagaluru Taluk of Davanagere District </c:v>
                  </c:pt>
                  <c:pt idx="185">
                    <c:v>Improvements to Road From Baramasagara - Bilichodu -Basavanakote MDR From Ch:13.00Km to 37.00Km (In Selected Reaches) in Jagaluru Taluk of Davanagere District </c:v>
                  </c:pt>
                  <c:pt idx="186">
                    <c:v>Improvements to Road From Bilichodu-Sokke MDR From Ch:10.00Km to 16.00Km (In Selected Reaches) in Jagaluru Taluk of Davanagere District</c:v>
                  </c:pt>
                  <c:pt idx="187">
                    <c:v>Improvements to Road From Malebennuru - Ekegundhi - Nandhigudi Joining MDR From Ch-0.00Km to 6.00Km (In Selected Reaches) in Harihara Taluk of Davanagere District </c:v>
                  </c:pt>
                  <c:pt idx="188">
                    <c:v>Improvements to Road From Palya-Mooginagundhi Joining MDR From Ch:0.00Km to 12.67Km (In Selected Reaches) in Harihara Taluk of Davanagere District </c:v>
                  </c:pt>
                  <c:pt idx="189">
                    <c:v>Improvements to Road From Nalluru to Sasivehalli MDR From Ch:8.00Km to 16.63Km in Honnalli Taluk of Davanagere District</c:v>
                  </c:pt>
                  <c:pt idx="190">
                    <c:v>Improvements to Road From Kurki to Kulambi MDR From Ch:16.40Km to 22.70Km in Honnalli Taluk of Davanagere District </c:v>
                  </c:pt>
                  <c:pt idx="191">
                    <c:v>Improvements to Road of Honnali -Katthige MDR From Ch:3.00Km to 13.20Km (In Selected Reaches) in Honnalli Taluk of Davanagere District</c:v>
                  </c:pt>
                  <c:pt idx="192">
                    <c:v>Division Total</c:v>
                  </c:pt>
                  <c:pt idx="194">
                    <c:v>Improvements to Kumta - Kadamadagi road State Highway 48 from KM 267.00 to 268.50 KM ( In Selected Reaches) in Chitradurga Taluk of Chitradurga District</c:v>
                  </c:pt>
                  <c:pt idx="195">
                    <c:v>Improvements to Road from National Highway 13 (from Emperor Hotel) to State Highway 48 (Kumta - Kadamadagi Road) from KM 0.00 to 4.00 KM ( In Selected Reaches) in Chitradurga Taluk of Chitradurga District.</c:v>
                  </c:pt>
                  <c:pt idx="196">
                    <c:v>Improvements to Jodichikkenahalli-Yerehalli Road via Kasavanahalli, IngalaDala, Kurumaradikere, kannedalu MDR from KM 11.65 to 30.10 KM (In Selected Reaches) in Chitradurga Taluk of Chitradurga District</c:v>
                  </c:pt>
                  <c:pt idx="197">
                    <c:v>Improvements to SH-47- Kakanur MDR from KM 0.00 to 13.00 KM (In Selected Reaches) in Holalakere Taluk of Chitradurga District</c:v>
                  </c:pt>
                  <c:pt idx="198">
                    <c:v>Improvements to Sivaganga - Janakkal - Hosadurga Newly Upgraded State Highway from KM 0.00 to 16.55 KM (In Selected Reaches) in Holalkere Taluk of Chitradurga District</c:v>
                  </c:pt>
                  <c:pt idx="199">
                    <c:v>Improvements to State Highway-153-Singhenahalli- to join State Highway 48 Kasturiba Nagar via Talikatte- Malladihalli-Ramaghatta-Hirehemmiganur Newly Upgraded State Highway from KM 0.00 to 38.30 KM (In Selected Reaches) in Holalkere Taluk of Chitradurga D</c:v>
                  </c:pt>
                  <c:pt idx="200">
                    <c:v>Improvements to Mandya -Hadagali Road State Highway - 47 from KM 183.00 to 212.00 KM (In Selected Reaches) in Hosadurga Taluk of Chitradurga District</c:v>
                  </c:pt>
                  <c:pt idx="201">
                    <c:v>Improvements to Sivaganga-Janakal Hosadurga Newly Upgraded State Highway from KM 24.00 to 29.2 KM (in Selected Reaches) in Hosadurga Taluk of Chitradurga District</c:v>
                  </c:pt>
                  <c:pt idx="202">
                    <c:v>Improvements to State Highway 48 Vishwanathahalli to join Shiragadi (via Chikkajajur, Madadakere, Bharamgiri, Doddaghatta, Adivala, Ranganathpur) Newly Upgraded State Highway KM 71.55 to 105.15 KM (Bharamgiri-Hosadurga road) (in Selected Reaches) in Hiriy</c:v>
                  </c:pt>
                  <c:pt idx="203">
                    <c:v>Improvements to road from State Highway-24 to Shiragadi MDR from KM 0.00 km to 7.60 KM (in Selected Reaches) in Hiriyur taluk of Chitradurga District.</c:v>
                  </c:pt>
                  <c:pt idx="204">
                    <c:v>Improvements to JJ Halli - Yalladekere Road via Obalapura, Veeravvanagatihalli, Chigalikatte Newly upgraded MDR from KM 8.00 km to 26.00 KM (in Selected Reaches) in Hiriyur Taluk of Chitradurga District</c:v>
                  </c:pt>
                  <c:pt idx="205">
                    <c:v>Improvements to Chalakkere-Mylanahalli-Obalapura Newly upgraded State Highway Road from KM 6.48 to 46.38 KM (in Selected Reaches) in Challakere Taluk of Chitradurga District</c:v>
                  </c:pt>
                  <c:pt idx="206">
                    <c:v>Improvements to Belagatta- Haikal, Nayakanhatti Suramanahalli -Chikkunti -Siddaiahkote - Rayapur -Molakalmooru Newly Upgraded State Highway Road from KM 39.80 km to 89.40 KM (in Selected Reaches) in Molakalmooru Taluk of Chitradurga District</c:v>
                  </c:pt>
                  <c:pt idx="207">
                    <c:v>Improvements to Chalakkere-Mylanahalli-Obalapura Newly upgraded State Highway Road from KM 2.40 to 6.48 KM (in Selected Reaches) in Challakere Taluk of Chitradurga District</c:v>
                  </c:pt>
                  <c:pt idx="208">
                    <c:v>Improvements to road from Pathappanagudi to Shira border via Jajur, Parashurampura, Dharmapura, Sakkara, Newly upgraded State Highway road From KM 0.00 to 46.10 KM (in Selected Reaches) in Challakere Taluk of Chitradurga District</c:v>
                  </c:pt>
                  <c:pt idx="209">
                    <c:v>Improvements to Yalagodu-Turavanur Doddaghatta MDR from KM 0.00 to 22.20 KM (in Selected Reaches) in Chitradurga Taluk of Chitradurga District</c:v>
                  </c:pt>
                  <c:pt idx="210">
                    <c:v>Division Total</c:v>
                  </c:pt>
                  <c:pt idx="212">
                    <c:v>Improvements to road from State Highway-148 to join State Highway-148 via Sirigere, Thamadihalli, Bilguni, Adagadi, Mandaghatta, Dhyavanakere, Ragihosahalli, Rechikoppa, Shettikere, Shantikere, Koragi, Horabilu, Tuppuru, Byadanal, Kattigehalli Newly upgra</c:v>
                  </c:pt>
                  <c:pt idx="213">
                    <c:v>Improvements to State Highway 148 via Sirigare Manjerikoppa, Maleshankara Temple, Yerebisu, Koodi, Gammanagadde to join State Highway 148 newly upgraded MDR road from KM 0.00 to 20.00 KM (in Selected Reaches) in Shivamogga Taluk of Shivamogga District </c:v>
                  </c:pt>
                  <c:pt idx="214">
                    <c:v>Improvements to Koodligere-Kammaraghatta State Highway-115 road from KM 7.00 to 17.70 KM (in Selected Reaches) in Bhadravathi Taluk of Shivamogga District</c:v>
                  </c:pt>
                  <c:pt idx="215">
                    <c:v>Improvements to From Bhadravathi to Sasivehalli (Honnali Taluk Border) via Holehonnur, Sidlipura, Sanyasikodamge, Nagasamudra, Managotte, Anaveri, Nimbegundi, Saidarakallalli Newly upgraded State Highway road from KM 0.00 to 35.10 KM (in Selected Reaches)</c:v>
                  </c:pt>
                  <c:pt idx="216">
                    <c:v>Improvements to NH-26 near Hittur Cross from Umblebailu (SH-65) via Ganidalu-uralalli-Lakkinakoppa kadekal- Kuskur-Siddarahalli-Matturu Malalikoppa-Madaripalya, NH-13 &amp; SH-57 to 100 feet road from Vinobhanagar Police Chowki to Sominakoppa, Gejjenahalli, T</c:v>
                  </c:pt>
                  <c:pt idx="217">
                    <c:v>Improvements to Tumkur - Honnavar State Highway-68 road from KM 6.20 to 9.50 KM (in Selected Reaches) in Bhadravathi Taluk of Shimoga District</c:v>
                  </c:pt>
                  <c:pt idx="218">
                    <c:v>Improvements to Begaru -Kalmane MDR road from KM 0.00 to 7.80 KM (in Selected Reaches) in Tirthahalli Taluk of Shivamogga District</c:v>
                  </c:pt>
                  <c:pt idx="219">
                    <c:v>Improvements to Padubidri - Chikkalagudda State Highway - 01 road from KM 113.00 to 131.00 KM (in Selected Reaches) in Tirthahalli Taluk of Shivamogga District </c:v>
                  </c:pt>
                  <c:pt idx="220">
                    <c:v>Improvements to Kuppalli- Kavisaila-Ayanur-Soodur-Gamma-Mallenahalli join to Hirekerur State Highway 148 road from KM 4.40 to 37.00 KM (in Selected Reaches) inTirthahalli Taluk of Shimoga District</c:v>
                  </c:pt>
                  <c:pt idx="221">
                    <c:v>Division Total</c:v>
                  </c:pt>
                  <c:pt idx="223">
                    <c:v>Improvements to Kuppalli- Kavishaila, via Ayanur, Soodur, Gama, Mallenahalli to join Hirekerur State Highway 148 road from KM 92.12 to 156.12 KM (in Selected Reaches) In Shikaripura Taluk of Shivamogga District</c:v>
                  </c:pt>
                  <c:pt idx="224">
                    <c:v>Improvements to Kumta Kadamadagi State Highway 48 road from KM 139.03 to 158.03 KM (in Selected Reaches) In Shikaripura Taluk of Shivamogga District</c:v>
                  </c:pt>
                  <c:pt idx="225">
                    <c:v>Improvements to Gajendragada to Soraba State Highway 136 road from KM 280.37 to 282.07 KM and KM 294.82 to 311.29 KM (in Selected Reaches) in Soraba Taluk of Shivamogga District.</c:v>
                  </c:pt>
                  <c:pt idx="226">
                    <c:v>Improvements to Sirsi-Hosanagar State Highway 77 road from KM 28.50 to 37.00 KM &amp; KM 53.80 to 59.16 KM (in Selected Reaches) in Soraba Taluk of Shivamogga District.</c:v>
                  </c:pt>
                  <c:pt idx="227">
                    <c:v>Improvements to Haveri-Sagar State Highway 62 road from KM 99.01 to 109.87 KM (in Selected Reaches) in Sagar Taluk of Shivamogga District.</c:v>
                  </c:pt>
                  <c:pt idx="228">
                    <c:v>Improvements to Padubidri-Chikkalagudda State Highway- 01 road from KM 158.00 to 160.00 KM (in Selected Reaches) in Hosnagar Taluk of Shivamogga District.</c:v>
                  </c:pt>
                  <c:pt idx="229">
                    <c:v>Improvements to Sirsi-Hosanagar State Highway 77 road from KM 66.00 to 74.00 KM and KM 76.27 to 87.20 KM (in Selected Reaches) in Sagar Taluk of Shivamogga District.</c:v>
                  </c:pt>
                  <c:pt idx="230">
                    <c:v>Division Total</c:v>
                  </c:pt>
                  <c:pt idx="232">
                    <c:v>Imrovemets to Mudigere - Gowdahalli - Hosakere - Devrunda Road MDR from Km 0.00 to Km 28.40 (In Selected Reaches) in MudigereTaluk of Chickmagalur District.</c:v>
                  </c:pt>
                  <c:pt idx="233">
                    <c:v>Improvements to Aladagudde - Biskal Road MDR from Km 0.00 to Km 16.50 (In Selected Reaches) in Chickmagalur Taluk of Chickmagalur District.</c:v>
                  </c:pt>
                  <c:pt idx="234">
                    <c:v>Improvements to Kuduregundi - Muttinarajya Road MDR from Km 0.00 to Km 29.00 (In Selected Reaches) in Narasimharajpura Taluk of Chickmagalur District.</c:v>
                  </c:pt>
                  <c:pt idx="235">
                    <c:v>Improvements to Masage - Halanduru Road MDR from Km 0.00 to Km 15.00 (In Selected Reaches) in Sringeri Taluk of Chickmagalur District.</c:v>
                  </c:pt>
                  <c:pt idx="236">
                    <c:v>Improvements to B.B. Hills Road MDR from Km 0.00 to Km 38.00(In Selected Reaches) in Chickmagalur Taluk of Chickmagalur District</c:v>
                  </c:pt>
                  <c:pt idx="237">
                    <c:v>Improvements to Sakarayapattana - Javagal Road MDR from Km0.00 to Km 20.00 (In Selected Reaches) Kadur Taluk of Chickmagalur District.</c:v>
                  </c:pt>
                  <c:pt idx="238">
                    <c:v>Improvements to NH-206 - mallikoppa via kesarakoppa to join Tarikere Mangalore road from Km 0.00 to Km 15.00 (In Selected Reaches) in Tarikere Taluk of Chickmagalur District.</c:v>
                  </c:pt>
                  <c:pt idx="239">
                    <c:v>Improvement to Road from Birur NH-206 to join Tarikere Hosadurga Via Koratigere Nagamangala MDR from Km 0.00 to km 12.00 (In Selected reaches) in Ajjampura Taluk of Chickmagalur District.</c:v>
                  </c:pt>
                  <c:pt idx="240">
                    <c:v>Improvements to Shivani - Rangapura Road MDR from Km 0.00 to km 11.00 (In Selected reaches) in Ajjampura Taluk of Chickmagalur District</c:v>
                  </c:pt>
                  <c:pt idx="241">
                    <c:v>Improvement to Kallattipura - Lalbag Road MDR from Km 0.00 to km 20.00 (In Selected reaches) in Tarikere Taluk of Chikmagalur District.</c:v>
                  </c:pt>
                  <c:pt idx="242">
                    <c:v>Improvements to Channapura-Giribhomanahalli Road Via Giriyapura Yagati -Maravanji MDR from Km 0.00 to Km 45.00 (In Selected Reaches) in Kadur Taluk of Chickmagalur District</c:v>
                  </c:pt>
                  <c:pt idx="243">
                    <c:v>Improvements to Road joining Jodilingadalli to SH-152 from Km 0.00 to Km 9.00 (In Selected Reaches) in Kadur Taluk of Chickmagalur District.</c:v>
                  </c:pt>
                  <c:pt idx="244">
                    <c:v>Improvements to Panchanahalli - Timmlapura Road Via Timmalapura Panchanahalli Hoskerehalligate Niduvalli Garagadahalli Anandpuragate Kankanadu Vanabogihalli Honnenhalli Sannenhalli MDR from Km 0.00 to Km 21.00 (In Selected Reaches) in Kadur Taluk of Chick</c:v>
                  </c:pt>
                  <c:pt idx="245">
                    <c:v>Improvements to Belgur-Panchanalli Road joining SH-152 from Km 0.00 to Km 5.00 (In Selected Reaches) in Kadur Taluk of Chickmagalur District</c:v>
                  </c:pt>
                  <c:pt idx="246">
                    <c:v>Improvements to Road joining SH-152 to NH-206 from Km 0.00 to Km 12.00 (In Selected Reaches) in Kadur Taluk of Chikmagalur District.</c:v>
                  </c:pt>
                  <c:pt idx="247">
                    <c:v>Improvements to Road joining SH-152 to Singatgere-Panchanalli Road from Km 0.00 to Km 5.5.00 (In Selected Reaches) in Kadur Taluk of Chickmagalur District.</c:v>
                  </c:pt>
                  <c:pt idx="248">
                    <c:v>Division Total</c:v>
                  </c:pt>
                  <c:pt idx="249">
                    <c:v> Shivamogga Circle Total</c:v>
                  </c:pt>
                  <c:pt idx="252">
                    <c:v>Improvements  to  Padubidre-Chikkalagudda Road  (SH-01) from km 50.00 to  52.050 km  in (selected reaches)  Hebri Taluk of Udupi District.</c:v>
                  </c:pt>
                  <c:pt idx="253">
                    <c:v>Improvements to Mangalore - Athradi SH-67 from  Km  47.28 Km to Km 48.28  in (selected reaches) Karkala Taluka of   Udupi  Dist..</c:v>
                  </c:pt>
                  <c:pt idx="254">
                    <c:v>Improvements to Kalyanpura - Mudaru SH  from Ch Km 27.50 to Km 32.00 (selected reaches) from intermediate lane to two lane in Karkala Taluk of Udupi District.</c:v>
                  </c:pt>
                  <c:pt idx="255">
                    <c:v>Improvement to Subramanya-Udupi SH-37 from Km 119.50 to Km 126.10 (selected reaches) from intermediate lane to two lane in Karkala Taluk of Udupi District.</c:v>
                  </c:pt>
                  <c:pt idx="256">
                    <c:v>Improvements to Kalyanpura - Mudaru SH  from Ch Km 41.00 to Km 48.00 (selected reaches) from single lane to intermediate lane in Karkala Taluk of Udupi District.</c:v>
                  </c:pt>
                  <c:pt idx="257">
                    <c:v>Improvements to Subramanya -Udupi road SH37 from Ch Km 139.40 to Km 153.30 (selceted reaches) in Kapu Taluk of Udupi District.(Via palli Kattigeri, belle, manipura, Kasaba) </c:v>
                  </c:pt>
                  <c:pt idx="258">
                    <c:v>Improvements to Mangalore- Atharadi road SH67 from Ch Km 49.98  to Km 71.74 (selected reaches) in Kapu Taluk of Udupi District.</c:v>
                  </c:pt>
                  <c:pt idx="259">
                    <c:v>Improvements to Mudradi-Seethanadi- Bhramavara road Development of 4Lane from Ch Km 14.90 to Km 27.70 (selceted reaches)  in Bhramavara Taluk of Udupi District.(Via. Havanji, Kolalagiri, Kukkehalli and Perdoor)</c:v>
                  </c:pt>
                  <c:pt idx="260">
                    <c:v>Improvements to Koteshwara-Kodi- Kundapura road from Ch Km 0.00 to Km 2.50 MDR in Kundapura Taluk of Udupi District. ( Via :Koteshwara-Kodi- Kundapura )</c:v>
                  </c:pt>
                  <c:pt idx="261">
                    <c:v>Improvements to Brahmavara-Jannadi- Biddalkatte-Sauda-Shankaranarayana- Siddapura road from Ch 2.50 Km to 12.00 Km(selceted reaches)MDR in Brahmavara Taluk of Udupi District. ( Via : Koteshwara-Kodi- Kundapura )</c:v>
                  </c:pt>
                  <c:pt idx="262">
                    <c:v>Improvements to Kota-Goliyangadi road from Ch Km14.80 to Km 20.20 Major District road in Kundapura Taluk of Udupi District. ( Via: Koteshwara-Kodi- Kundapura )</c:v>
                  </c:pt>
                  <c:pt idx="263">
                    <c:v>Improvements to Someshwara- Koteshwara road  MDR from Ch  Km 34.00   to 41.50 Km  (selected reaches) in Kundapura Taluk of Udupi District. ( Via. Haladi-Bidkalakatte) </c:v>
                  </c:pt>
                  <c:pt idx="264">
                    <c:v>Improvements to Virajapete Byndoor State Highway-27 from Ch Km 339.50 to Km 346.20 (selected reaches) in Kundapura Taluk of Udupi District.</c:v>
                  </c:pt>
                  <c:pt idx="265">
                    <c:v>Improvements to Virajapete Byndoor State Highway-27 from Ch Km 346.20 to 356.45 (selected reaches) in Kundapura Taluk of Udupi District.</c:v>
                  </c:pt>
                  <c:pt idx="266">
                    <c:v>Division Total</c:v>
                  </c:pt>
                  <c:pt idx="268">
                    <c:v>Improvements to Subramanya - Udupi State Highway 37 from Ch Km 3.50 to Km 14.00 (Selected reaches) in Kadaba Taluk of Dakshina Kannada District.</c:v>
                  </c:pt>
                  <c:pt idx="269">
                    <c:v>Improvements to Bangalore-Jalsoor State Highway -85 from Ch Km 291.51 toKm 337.91 (Selected reaches)  from single lane to intermediate Lane  in Sullia Taluk of Dakshina Kannada District.</c:v>
                  </c:pt>
                  <c:pt idx="270">
                    <c:v>Improvements to Subramanya- Udupi State Highway -37 from  Km 72.75 to Km 94.65  in (Selected reaches) Belthangady Taluk of Dakshina KannadaDistrict.</c:v>
                  </c:pt>
                  <c:pt idx="271">
                    <c:v>Improvements to Dharmasthala- Thottataddy-Chibidre  MDR from Ch Km 0.00 to Km 10.80 (selected reaches) and Puduvettu Kayarthadka Nidle  MDR from Ch Km 0.00 to Km 8.00 (selected reaches) in Belthangady Taluk of Dakshina Kannada District.</c:v>
                  </c:pt>
                  <c:pt idx="272">
                    <c:v>Improvements to Mani-Ullala road  from Ch Km 18.68 to Km 21.00 (4 Lane ) (selected reaches)  in Mangalore Taluk of Dakshina Kannada District.</c:v>
                  </c:pt>
                  <c:pt idx="273">
                    <c:v>Improvements to Mangalore- Athradi State Highway-67 from Ch Km  32.00  to Km 36.50  to (2 lane) road  in  Mangalore  Taluk  of  DakshinaKannada District.</c:v>
                  </c:pt>
                  <c:pt idx="274">
                    <c:v>Improvements to Gantalkatte- Mudukonaje- Anegudde-Ammanottu-Marnadu Major District  Road    from    Ch  Km  7.70  to Km 10.30 from single lane to intermediate Lane  in Mangalore Taluk of Dakshina Kannada District.</c:v>
                  </c:pt>
                  <c:pt idx="275">
                    <c:v>Improvements to Kandandale- Moodbidre- Bantwala road MDR from Ch Km 21.00 to Km 26.00  (2 lane) (selected reaches) in  Mangalore Taluk of Dakshina Kannada District.</c:v>
                  </c:pt>
                  <c:pt idx="276">
                    <c:v>Improvements to Kallamundkuru-Paaladkka Mithabailu road Kanthawa High school MDR from Ch Km 0.00 to Km 4.50 (selected reaches)  in Mangalore Taluk of Dakshina KannadaDistrict.</c:v>
                  </c:pt>
                  <c:pt idx="277">
                    <c:v>Improvements to Mangalpette- Taalipadi road MDR from Ch  Km 1.80 to 5.00 Km (in selected reaches) in Mangalore Taluk of Dakshina Kannada District </c:v>
                  </c:pt>
                  <c:pt idx="278">
                    <c:v>Improvements to Halleangadi-Pakshikere road MDRfrom Ch Km 0.60 to 3.00 Km in Mangalore Taluk of Dakshina Kannada District (via: Indiranagar to Pakshikere church)</c:v>
                  </c:pt>
                  <c:pt idx="279">
                    <c:v>Improvements to Puttur- Uppinangadi- Guruvayanakere development of 4Lane from Ch Km 1.40 to  Km 11.60 to  (selected reaches) in Puttur Taluk of DakshinaKannada District</c:v>
                  </c:pt>
                  <c:pt idx="280">
                    <c:v>Improvements to Saradka Periyaltada MDR road from Ch  Km  0.00  to 9.00 Km (selected reaches) in Bantwala  Taluk  of Dakshina Kannada District</c:v>
                  </c:pt>
                  <c:pt idx="281">
                    <c:v>Improvements to Subramanya- Manjeshwara SH-100 road from Ch Km 48.000 to Km 50.00 in Puttur Taluk of Dakshina KannadaDistrict</c:v>
                  </c:pt>
                  <c:pt idx="282">
                    <c:v>Improvements to Marvuru - Adyapadi - Unele- Kandavara MDR Ch road from Km 0.00 to Km 2.00 (selected reaches) and Maddya Peddiyangadi MDR from  Km 0.00 to Km 2.00 (selected reaches) in Mangalore Taluk of Dakshina Kannada District.</c:v>
                  </c:pt>
                  <c:pt idx="283">
                    <c:v>Improvements to Parari-Ulayaibettu-Mallur MDR From Ch 2.40 km to 4.40 km in Mangalore Taluk of Dakshina Kannada District</c:v>
                  </c:pt>
                  <c:pt idx="284">
                    <c:v>Improvements to Bhatrakere - Katlasar - Kukkudakatte - Nirakere - Todar -Mastikatte - Road MDR from Ch 0.00 to 5.00 Km (selected reaches) in Mangalore Taluk of Dakshina Kannada District</c:v>
                  </c:pt>
                  <c:pt idx="285">
                    <c:v>Improvement to Surthakal- Kabaka SH 101 development of 4lane from Km 1.60 to Km 4.80 ( in selected reaches) in Mangalore Taluka of Dakishna Kannada District.</c:v>
                  </c:pt>
                  <c:pt idx="286">
                    <c:v>Improvements to Moodabidre-Bantwal, Moodabidre-Kadandale MDR from Ch 40.80 Km to 42.80 Km (in selected reaches) in Bantwal taluk of Dakshina Kannada district. (via: Poochmooguru- Bantwal)</c:v>
                  </c:pt>
                  <c:pt idx="287">
                    <c:v>Improvements to Mani -Ullala MDR from Ch 0.00 Km to 2.50 Km (selected reaches) in Bantwal taluk of Dakshina Kannada district.</c:v>
                  </c:pt>
                  <c:pt idx="288">
                    <c:v>Improvements to Ganjimata Niddodi road via Yedapadavu Kuppepadavu-Arla Soranadu Road Rayi Moorje road  from Ch 20.00 Km to 25.85 Km  (selected reaches) in Bantwal taluk of Dakshina Kannada district.</c:v>
                  </c:pt>
                  <c:pt idx="289">
                    <c:v>Improvements to Manihalla-Agilamogaru road from Ch 0.00 Km to 15.50 Km MDR (selected reaches) in Bantwal taluk of Dakshina Kannada district.</c:v>
                  </c:pt>
                  <c:pt idx="290">
                    <c:v>Improvements to Vogga Ulli  road  from Ch 6.00 Km to 14.20 Km  (selected reaches) in Bantwal taluk of Dakshina Kannada district.(Via Maninalkaru kakkepadvu Ulli).</c:v>
                  </c:pt>
                  <c:pt idx="291">
                    <c:v>Division Total</c:v>
                  </c:pt>
                  <c:pt idx="292">
                    <c:v>Mangalore Circle Total</c:v>
                  </c:pt>
                  <c:pt idx="295">
                    <c:v>Improvements to Bangalore-Anekal-Bannerghatta Road (SH-87) from Km 16.80 to Km 20.00 &amp; Km 26.25 to Km 28.50 (in selected reaches) in Anekal Taluk of Bangalore Rural District </c:v>
                  </c:pt>
                  <c:pt idx="296">
                    <c:v>Improvements to MDR From NH-7 to SH-87 Via Hulimangala, Jigani from Km 6.50 to Km 9.00 (in selected reaches) in Anekal Taluk of Bangalore Rural District</c:v>
                  </c:pt>
                  <c:pt idx="297">
                    <c:v>Improvements to MDR From Bagganadoddi to Amani Bidarakere via Mysuruammanadoddi, Shavayanadoddi, Yellamanadoddi, Pujaganahapalaya, Krishnaiahndoddi, Mahntalingapura, Kallubalu,Bukkasagara, Harapanahalli, Koppagate Connecting from Km 0.00 to Km 14.50 (in s</c:v>
                  </c:pt>
                  <c:pt idx="298">
                    <c:v>Improvements to New SH From Magadi Road (SH-85) to Gunjuru (SH-35) via Hamahappanahalli cross-Chandrappa Circle- Doddaaladamara-Ramohalli-Kumbalgodu-Agara-Thataguni- Kaggalipura-Bannerughatta-Hommadevanahalli-Bettadasapura-Vipro Junction-Hosuru Road (NH-7</c:v>
                  </c:pt>
                  <c:pt idx="299">
                    <c:v>Improvements to MDR From Bylalu to Lakshmipura Ondane Mailikallu from Km 6.20 to Km 8.50 (in selected reaches) in Bangalore South Taluk of Bangalore Rural District</c:v>
                  </c:pt>
                  <c:pt idx="300">
                    <c:v>Improvements to MDR Connecting BM Road to Karubele via H Gollahalli from Km 2.50 to Km 5.00 (in selected reaches) inBangalore South Taluk of Bangalore Rural District</c:v>
                  </c:pt>
                  <c:pt idx="301">
                    <c:v>Improvements to MDR from NH-75 (Makali) to Bettahalsuru connecting SH-104 via  Honnasandra Cross, Aluru, APMC Yard,Basaveshwara Temple, Kodipalaya, Madhure, Kakolu,Rajanakunte, Thimmasandra, Betta Halasuru, NH-7, Muthagada Halli, Begur, Chikkanahalli and </c:v>
                  </c:pt>
                  <c:pt idx="302">
                    <c:v>Improvements to MDR from Singanayakanahalli  to Madappanahalli via Shyanubhoganahalli Ch: 0.50 KM to 2.35 KM(in selected reaches) in Bangalore North Taluk of Bangalore Rural District</c:v>
                  </c:pt>
                  <c:pt idx="303">
                    <c:v>Improvements to MDR from Gollahalli To Hesarghatta CH 8.20 KM to CH : 9.60 KM in Bangalore North Taluk, of Bangalore District</c:v>
                  </c:pt>
                  <c:pt idx="304">
                    <c:v>Improvements to Road from Channapattana Kavanapura- SRS Betta- Avverahalli-Kailancha-Nagohalli-Hunasanhalli-Uragahalli-Bidadi-Ganakallu-Nelamangala from Ch;65.70 to70.00 Km   ( Mallasandra to Sondekoppa) in Bangalore North Taluk, of Bangalore District</c:v>
                  </c:pt>
                  <c:pt idx="305">
                    <c:v>Improvements to Chandapura -Dommasandra MDR from Km 1.50 to Km 6.00 (in selected reaches) in Anekal Taluk of Bangalore Rural District</c:v>
                  </c:pt>
                  <c:pt idx="306">
                    <c:v>Improvements to Iggaluru to Gumlapura MDR from Km 29.25 to Km 30.56 (in selected reaches) in Anekal Taluk of Bangalore Rural District</c:v>
                  </c:pt>
                  <c:pt idx="307">
                    <c:v>Improvements to MDR FromVenkateshwara circle, Shanimahathama Temple via to Ragavendra Circle, Srirama Temple, Tilaknagara &amp; Shanimahathama Temple MDR from Km 34.00 to Km 36.00 in Anekal Taluk of Bangalore Rural District</c:v>
                  </c:pt>
                  <c:pt idx="308">
                    <c:v>Improvements to MDR from Dommasandra (Bangalore) to Sulikunte Colony via Shantigiri Asharama, Kodathi, JHC, Wipro, NEZ, Mulluru from Km 0.00 to Km 10.50 (in selected reaches) in Bangalore East Taluk of Bangalore Rural District </c:v>
                  </c:pt>
                  <c:pt idx="309">
                    <c:v>Improvements to MDR from Bendiganahalli (NH-04) to Bommenahalli Budigere via Raghumenahalli, Hancharahalli, Jyothipura, Thirumenhalli from Km 0.00 to Km 13.00 (in selected reaches) in Bangalore East Taluk of Bangalore Rural District.</c:v>
                  </c:pt>
                  <c:pt idx="310">
                    <c:v>Improvements to Bangalore Nandi MDR Connecting SH-104 to Bandikodigehalli MDR via Hosuru Bande, Bagaluru from Km 12.60 to Km 23.50 (in selected reaches) in Bangalore North Taluk of Bangalore Rural District</c:v>
                  </c:pt>
                  <c:pt idx="311">
                    <c:v>Improvements to Hesarughatta Tank bund road (SH-39)from Km 4.00 to Km 7.00 in Bangalore North Taluk of Bangalore Rural District</c:v>
                  </c:pt>
                  <c:pt idx="312">
                    <c:v>Improvements to MDR from Lakshmipura Cross to Golhalli Hesrughatta Road SH-39 via Lakshmipura, Abbigere, Chikkabanavara, Pipe line Road, Ganegarahalli, Somashettyhalli from Km 0.00 to Km 10.20 (in selected reaches) in Bangalore North Taluk of Bangalore Ru</c:v>
                  </c:pt>
                  <c:pt idx="313">
                    <c:v>Improvements to MDR from Muthkuru to NH-207 via Bylahalli, Muthgadahalli-Thottanuru-Thiruvaranga from Km 0.00 to Km 8.10 (in selected reaches) in Hosakote Taluk of Bangalore Rural District</c:v>
                  </c:pt>
                  <c:pt idx="314">
                    <c:v>Improvements to Siddalagatta - Anekal SH 35 road road MDR from Km 25.64 to Km 34.84 (in selected reaches) in Hosakote Taluk of Bangalore Rural District</c:v>
                  </c:pt>
                  <c:pt idx="315">
                    <c:v>Improvements to MDR from NGD (SH 74) to Thayagadahalli (BTS Road) via Byrashettyhalli-Bolamarahalli from Km 0.00 to Km 5.10 in Nelamangala Taluk of Bangalore Rural District</c:v>
                  </c:pt>
                  <c:pt idx="316">
                    <c:v>Improvements to MDR from NH-04 to Sompura via Devarahosahalli-Kamalapura Agalakuppe from Km 7.00 to Km 12.00 (in selected reaches) in Nelamangala Taluk of Bangalore Rural District</c:v>
                  </c:pt>
                  <c:pt idx="317">
                    <c:v>Improvements to Kodigehalli-Kanakenahalli road MDR from Km 0.00 to Km 19.00 (in selected reaches) in DoddaballapuraTaluk of Bangalore Rural District</c:v>
                  </c:pt>
                  <c:pt idx="318">
                    <c:v>Improvements to Devanahalli-Kempapura road (SH-96) from Km10.00 to Km 12.25 (in selected reaches) in Devanahalli taluk of Bangalore Rural District</c:v>
                  </c:pt>
                  <c:pt idx="319">
                    <c:v>Improvements to MDR from Devanahalli town to NH-44  from Kempegowda Circle to Road to rani Circle from Km 0.00 to Km 3.60 (in selected reaches) in Devanahalli taluk of Bangalore Rural District</c:v>
                  </c:pt>
                  <c:pt idx="320">
                    <c:v>Division Total</c:v>
                  </c:pt>
                  <c:pt idx="322">
                    <c:v>Improvements to Road from Channapattana Kavanapura- SRS Betta- Avverahalli-Kailancha-Nagohalli-Hunasanhalli-Uragahalli-Bidadi- Ganakallu-Nelamangala from Ch;3.00 to 5.20 Km( in selected Reaaches) in Channapattana Taluk of Ramanagara District</c:v>
                  </c:pt>
                  <c:pt idx="323">
                    <c:v>Improvements to Road joining SH-33 from Harohalli- Maralvadi-hunasanhalli- Bannimukkodlu- Aalnatha kodihalli- Sathanur- Muttatti-kabbalu- channapattana- thittamaranahalli- bevoor from CH: 98.80 K M to 105 KM(in selected reaches)</c:v>
                  </c:pt>
                  <c:pt idx="324">
                    <c:v>Improvements to MDR From Channapatna to Ramanagara Border Via Kannamangala, Angarahalli, Gollahallidoddi from Km 7.35 to Km 16.00 (In selected reaches) in Channapatna Taluk of Ramanagara District.</c:v>
                  </c:pt>
                  <c:pt idx="325">
                    <c:v> Improvements to New SH Connecting From NH- 275 to Krishnapura Via Byrapattana, Chikkalooru, V.V.Halli, Ankushanahalli from Km 5.30 to 11.30 Km (In selected reaches) in Channapatna Taluk of Ramanagara District.</c:v>
                  </c:pt>
                  <c:pt idx="326">
                    <c:v>Improvements toNew SH From Kodihalli to Sathanuru Via Doddalahalli from Km 0.00 to Km 25.30  (In selected reaches) in Kanakapura Taluk of Ramanagara District.</c:v>
                  </c:pt>
                  <c:pt idx="327">
                    <c:v>Division Total</c:v>
                  </c:pt>
                  <c:pt idx="329">
                    <c:v>Improvements to Hunasanahalli – Chikkanahalli( SH-3 Via Kanakapura, Ramanagara) , Magadi from Ch: km 82.67 to 94.40 km in Magadi Taluk of Ramanagara District.</c:v>
                  </c:pt>
                  <c:pt idx="330">
                    <c:v>Improvements to Hunasanahalli Chikkahalli Road SH -3 Via Kanakapura, Ramanagara, Magadi from Km 48.40 to Km 82.67 (In selected reaches) in Ramanagara Taluk of Ramanagara District.</c:v>
                  </c:pt>
                  <c:pt idx="331">
                    <c:v> Improvements to NH 275-Channapatna to Nelamangala via kavanapura S.R.S betta, Avverahalli, Kailancha, Nagohalli, Hunasanahalli, Urgalli, Bidadi, Ch:5.20 to 35.70km (Change of road)</c:v>
                  </c:pt>
                  <c:pt idx="332">
                    <c:v>Division Total</c:v>
                  </c:pt>
                  <c:pt idx="334">
                    <c:v>Improvements to Doddagangavadi Gate - Chowdanakuppe Road SH 111 from Km 12.00 to  Km 15.25 (in selected reaches) in  Kunigal Taluk of  Tumakuru District </c:v>
                  </c:pt>
                  <c:pt idx="335">
                    <c:v>Improvements to MDR (old NH48) Road in Kunigal Town from Km 71.40 to  Km 71.65 (in selected reaches) in  Kunigal Taluk of  Tumakuru District </c:v>
                  </c:pt>
                  <c:pt idx="336">
                    <c:v>Improvements to MDR connecting from NH48-Join Anchepalya - yelagalavdi Road via mallagatta,Begur,Kundur, Rajgere, Boregowdanapallya from Km 0.00 to  Km 10.00 (in selected reaches) &amp; bridge  at Ch 2.25 Km in  Kunigal Taluk of  Tumakuru District </c:v>
                  </c:pt>
                  <c:pt idx="337">
                    <c:v>Improvements to Bagepalli- Halaguru Road SH 94 from Km 140.00 to  Km 141.00 (in selected reaches) in Tumakuru Taluk of  Tumakuru District </c:v>
                  </c:pt>
                  <c:pt idx="338">
                    <c:v>Improvements to New SH road connecting from NH 206 to NH 4 Via Tumkur Chelur Bukkapatna from Km 0.00 to  Km 13.00 (in selected reaches) in Tumakuru Taluk of  Tumakuru District </c:v>
                  </c:pt>
                  <c:pt idx="339">
                    <c:v>Improvements to K K Road to Kalyanapura Road Via Lakkenahalli, Tavrakere, Honnenahalli MDR from Km 0.00 to  Km 1.75 &amp; Km 6.90 to  Km 15.00 (in selected reaches) in Tumakuru Taluk of  Tumakuru District </c:v>
                  </c:pt>
                  <c:pt idx="340">
                    <c:v>Improvements to MDR from NH-4 to join Aregujjanahalli Road Via Maidala from Km 0.00 to Km 9.00 (in selected reaches) in Tumakuru Taluk of  Tumakuru District </c:v>
                  </c:pt>
                  <c:pt idx="341">
                    <c:v>Improvements to SH 33 from Km 23.70 to Km 26.40 in selected reaches in Tumakuru Taluk of  Tumakuru District</c:v>
                  </c:pt>
                  <c:pt idx="342">
                    <c:v>Improvements to Hillstation road MDR from Km 0.00 to Km 5.20 (in selected reaches) in Tumakuru Taluk of  Tumakuru District </c:v>
                  </c:pt>
                  <c:pt idx="343">
                    <c:v>Improvements to K.B Road to AJ Road Via Amruthagiri Bittanakurike MDR from Km 0.00 to Km 10.00  (in selected reaches) in Tumakuru Taluk of  Tumakuru District </c:v>
                  </c:pt>
                  <c:pt idx="344">
                    <c:v>Improvements to Tumkur - Urdigere Road MDR from Km 0.00 to Km 6.00  (in selected reaches) in Tumakuru Taluk of  Tumakuru District </c:v>
                  </c:pt>
                  <c:pt idx="345">
                    <c:v>Improvements to Tumkur Chelur Bukkapatna Road MDR from Km 22.00 to  Km 30.00 (in selected reaches) in Gubbi Taluk of  Tumakuru District </c:v>
                  </c:pt>
                  <c:pt idx="346">
                    <c:v>Improvements to Gubbi Hebbur Road MDR  from Km 3.00 to  Km 7.725 (in selected reaches) in Gubbi Taluk of  Tumakuru District </c:v>
                  </c:pt>
                  <c:pt idx="347">
                    <c:v>Improvements to Bochihalli-Turuvekere-Dabbegataa  Road MDR from Km 0.00 to  Km 1.20, Km 4.39 to  Km 4.58,  Km 14.70 to  Km 15.40, Km 19.00 to  Km 20.00, Km 20.70 to  Km 30.00, Km 32.00 to  Km 35.80 (in selected reaches) in Turuvekere Taluk of  Tumakuru Di</c:v>
                  </c:pt>
                  <c:pt idx="348">
                    <c:v>Improvements to Hirisave - Nonavinakere  Road MDR from Km 65.80 to  Km 78.80 (in selected reaches) in Turuvekere Taluk of  Tumakuru District </c:v>
                  </c:pt>
                  <c:pt idx="349">
                    <c:v>Improvements to Mandya Hadagali Road SH 47 from Km 128.80 to  Km 142.72 &amp; Km 146.72 to  Km 164.54  (in selected reaches) in Tiptur Taluk of  Tumakuru District </c:v>
                  </c:pt>
                  <c:pt idx="350">
                    <c:v>Improvements to New SH Road connecting from NH-275 to join SH-47 via Dasavara, Makali, Ujjani, hittalapura, Huliyurdurga, K Honnamachanahalli, Kilara, Paduvagere, Hanumapura, Kodavatti, Yediyur, Mayasandra, Turuvekere,   Nonavinakere, Hedgarahalli from Km</c:v>
                  </c:pt>
                  <c:pt idx="351">
                    <c:v>Improvements to Mandya Hadagali Road SH 47 from Km 164.54 to  Km 195.05 (in selected reaches) in Chiknayakanahalli Taluk of  Tumakuru District </c:v>
                  </c:pt>
                  <c:pt idx="352">
                    <c:v>Division Total</c:v>
                  </c:pt>
                  <c:pt idx="354">
                    <c:v>Improvements to Sira- Amarapura Road MDR from Km 0.00 to Km 42.20 (in selected reaches) in Sira Taluk of Tumakuru District</c:v>
                  </c:pt>
                  <c:pt idx="355">
                    <c:v>Improvements to Midigeshi-Chandanadur Road MDR from Km 38.00 to Km 47.70 (in selected reaches) in Madhugiri Taluk of Tumakuru District</c:v>
                  </c:pt>
                  <c:pt idx="356">
                    <c:v>Improvements to Bagepalli- Halaguru Road SH 94 from Km 94.57 to Km 103.87 (in selected reaches) in Koratagere Taluk of Tumakuru District</c:v>
                  </c:pt>
                  <c:pt idx="357">
                    <c:v>Improvements to New SH road connecting from NH 48 (Nelahalu) to SH 158 (Chikkamaluru) Road Via Koratagere, Byrenahalli from Km 20.00 to Km 25.00 (in selected reaches) in Koratagere Taluk of Tumakuru District</c:v>
                  </c:pt>
                  <c:pt idx="358">
                    <c:v>Improvements to Byrenahalli - Thondebavi Road MDR from Km 0.00 to Km 13.10 (in selected reaches) in Koratagere Taluk of Tumakuru District</c:v>
                  </c:pt>
                  <c:pt idx="359">
                    <c:v>Improvements to Kumta-Kadamadagi Road SH 48 from Km 352.00 to Km 392.16 (in selected reaches) in Pavagada-Taluk of Tumakuru District</c:v>
                  </c:pt>
                  <c:pt idx="360">
                    <c:v>Improvements to Pavagada Hindpur MDR from Km 0.00 to Km 29.60 (in selected reaches) in Pavagada Taluk of Tumakuru District</c:v>
                  </c:pt>
                  <c:pt idx="361">
                    <c:v>Division Total</c:v>
                  </c:pt>
                  <c:pt idx="363">
                    <c:v>Improvements to Bangarapete - Bagepalli Road SH 05 from Km 87.70 to  Km 106.80 (in selected reaches) in  Bagepalli Taluk of  Chikballapura District </c:v>
                  </c:pt>
                  <c:pt idx="364">
                    <c:v>Improvements to Chinthamani- K.Y Road Via Bikkanahalli, N.Kotturu, Kotagal, Sujjanahalli, Nandhanahosalli, Paapatimmanahalli New MDR from Km 3.20 to  Km 13.00 (in selected reaches) in Chinthamani Taluk of  Chikballapura District</c:v>
                  </c:pt>
                  <c:pt idx="365">
                    <c:v>Improvements to Bangarapete - Bagepalli Road SH 05 from Km 78.00 to  Km 86.50 (in selected reaches) in Sidlagatta Taluk of  Chikballapura District </c:v>
                  </c:pt>
                  <c:pt idx="366">
                    <c:v>Improvements to Chinthamani (SH 82) to Gauribidanuru connecting Road Via Cheluru, Bagepalli, Yallodu, Mallenahalli Cross, Vatadahosahalli Road New SH from Km 80.40 to  Km 90.30 &amp; Km 95.80 to Km 103.90 (in selected reaches) in Gauribidanuru Taluk of  Chikb</c:v>
                  </c:pt>
                  <c:pt idx="367">
                    <c:v>Improvements to Vijayapura- Nandhi Road New SH from Km 0.00 to  Km 5.40 (in selected reaches) in Chikballapura Taluk of  Chikballapura District </c:v>
                  </c:pt>
                  <c:pt idx="368">
                    <c:v>Improvements to Melur- Chadalapura Road MDR from Km 7.00 to  Km 13.00 (in selected reaches) in Chikballapura Taluk of  Chikballapura District </c:v>
                  </c:pt>
                  <c:pt idx="369">
                    <c:v>Improvements to SH-58 to Chickballapur connecting Road  via Namagondlu and Kethenahally Road MDR from Km 33.30 to  Km 35.50 &amp; Km 41.10 to Km 44.00 (in selected reaches) in Chikballapura Taluk of  Chikballapura District </c:v>
                  </c:pt>
                  <c:pt idx="370">
                    <c:v>Improvements to Gudibanda to join SH-58 and on to state border Via Ramapatna, Mandikal, Nallakadirenahally, Venkatapura, D.Palya and Melya MDR from Km 6.40 to Km 11.40 Km &amp; Km 18.00 to  Km 20.20 (in selected reaches) in Chikballapura Taluk of  Chikballapu</c:v>
                  </c:pt>
                  <c:pt idx="371">
                    <c:v>Division Total</c:v>
                  </c:pt>
                  <c:pt idx="373">
                    <c:v>Improvements to Bangarapete - Kamasamudram Road MDR from Km 0.90 to  Km 3.45, Km 4.695 to Km 9.50 &amp; Km 10.00 to Km 11.50 (in selected reaches) in Bangarapete Taluk of Kolar District </c:v>
                  </c:pt>
                  <c:pt idx="374">
                    <c:v>Improvements to Budhikote Kanamanahalli Road Via Balamande MDR from Km 0.00 to  Km 3.00 &amp; Km 16.25 to Km 20.50 (in selected reaches) in Bangarapete Taluk of Kolar District </c:v>
                  </c:pt>
                  <c:pt idx="375">
                    <c:v>Improvements to Devanahalli-Kempapura Road SH-96 from Km 83.00 to Km 95.51 (in selected reaches) in K G F Taluk of  Kolar District </c:v>
                  </c:pt>
                  <c:pt idx="376">
                    <c:v>Improvements to Station Road MDR from Km 0.20 to Km 1.80 (in selected reaches) in K G F Taluk of  Kolar District </c:v>
                  </c:pt>
                  <c:pt idx="377">
                    <c:v>Improvements to K G F State fund Road MDR from Km 2.92 to Km 4.20 (in selected reaches) in K G F Taluk of  Kolar District </c:v>
                  </c:pt>
                  <c:pt idx="378">
                    <c:v>Improvements to Kolar- Malur- Hosur Road New SH  from  Km 12.60 to Km 22.50 (in selected reaches)  in Malur Taluk of Kolar District </c:v>
                  </c:pt>
                  <c:pt idx="379">
                    <c:v>Improvements to Kolar- Malur- Hosur Road New SH from  Km 0.00 to Km 12.60 (in selected reaches)  in Kolar Taluk of Kolar District </c:v>
                  </c:pt>
                  <c:pt idx="380">
                    <c:v>Improvements to Andhra Border K Bayyapalli to  Andhra Border Road Via Rayalamana dinne, Mulabagal, Vammasandra, Gukunte, Shankarapura New SH from Km 3.20 to Km 14.60 &amp; Km 33.35 to Km 33.80 (in selected reaches)  in Mulabagal Taluk of Kolar District </c:v>
                  </c:pt>
                  <c:pt idx="381">
                    <c:v>Improvements to Mudavadi Kothamangal Road MDR from  Km 14.32 to Km 21.04 (in selected reaches) in Mulabagal Taluk of Kolar District </c:v>
                  </c:pt>
                  <c:pt idx="382">
                    <c:v>Improvements to Mulabagal Punganur Road to Mulabagal Ramasandra connecting Road Via Byrakuru, Chikura Hosahalli, Rajendrahalli, Gudipalli, Nachahalli, Gukunte New MDR from  Km 0.00 to Km 5.00 (in selected reaches) in Mulabagal Taluk of Kolar District </c:v>
                  </c:pt>
                  <c:pt idx="383">
                    <c:v>Improvements to Kothapalli- Masthi Road SH 99 from  Km 9.00 to Km 18.60 (in selected reaches) in Srinivaspura Taluk of Kolar District </c:v>
                  </c:pt>
                  <c:pt idx="384">
                    <c:v>Improvements to Bayyapalli- Bandapalli Road MDR from Km 0.00 to Km 10.20 (in selected reaches) in Srinivaspura Taluk of Kolar District </c:v>
                  </c:pt>
                  <c:pt idx="385">
                    <c:v>Division Total</c:v>
                  </c:pt>
                  <c:pt idx="386">
                    <c:v>Bangalore Circle Total</c:v>
                  </c:pt>
                  <c:pt idx="389">
                    <c:v>Improvements to Road from 142 Km of Sira-Najangudu to join 40th km of NH-48 Dudda road (MDR) from 0.00 km to 11.02 Km (In Selected Reaches) in Mandya Taluk of Mandya District.</c:v>
                  </c:pt>
                  <c:pt idx="390">
                    <c:v>Improvements to Road from MN road to join BN road  Via M K Road, Hulivana, Chamalapura, Keelara, Dodda Banasawadi, Chikka Banasawadi &amp; Hodaghatta (MDR) from 3.80 km to 11.28 Km (In Selected Reaches) in Mandya Taluk of Mandya District.</c:v>
                  </c:pt>
                  <c:pt idx="391">
                    <c:v>Improvements to Chinnayakanahalli- Tubinakere Road (MDR) from 1.10 km to 12.40 (In Selected Reaches) in Shrirangapatna Taluk of Mandya District.</c:v>
                  </c:pt>
                  <c:pt idx="392">
                    <c:v>Improvements to BN Road to TM Hosur-Alagudu-Molenahalli-Koppalu Via Kodiyala-Yaliyur Road (Via T.M.Hosur) (MDR) from 9.00 km to 11.50 km (In Selected Reaches) in Shrirangapatna Taluk of Mandya District.</c:v>
                  </c:pt>
                  <c:pt idx="393">
                    <c:v>Improvements to Srirangapatna chanarayapatna road darasaguppe road to join nelamane village (MDR) from 0.00 km to 2.60 km (In Selected Reaches) in Shrirangapatna Taluk of Mandya District.</c:v>
                  </c:pt>
                  <c:pt idx="394">
                    <c:v>Improvements to Road joning Mandya - Madduru Taluk border Via Cheeranahalli (MDR) from km 1.20 km to 8.85 km (In Selected Reaches) in Mandya Taluk of Mandya District.</c:v>
                  </c:pt>
                  <c:pt idx="395">
                    <c:v>Improvements to Arakere - Mandya- Bannur road to Bannahally-Bettahally Road (MDR) from 0.00 km to 4.32 km (In Selected Reaches) in Shrirangapatna Taluk of Mandya District.</c:v>
                  </c:pt>
                  <c:pt idx="396">
                    <c:v>Improvements to Road from M G M Road to Join K B Road Via K Shettihalli, Yadaganahalli, Sabbana Halli, Hebbakavadi Nala, Bheemana Halli, Bidara Hosahalli (MDR) from 0.00 km to  14.75 km (In Selected Reaches) in Madduru Taluk of Mandya District.</c:v>
                  </c:pt>
                  <c:pt idx="397">
                    <c:v>Improvements to Road from Hebberelu Village to join Lingasandra Cross Via Byalada kere, Navile, Bettada Rangaswami Temple, Lingasandra (MDR) from 0.00 km to 12.50 km (In Selected Reaches) in Madduru Taluk of Mandya District.</c:v>
                  </c:pt>
                  <c:pt idx="398">
                    <c:v>Improvements to Bindiganavile -Kadabahalli Road to join Bindiganavile -Kadabahalli Road via Mangaravally, Bydarahalli, Acharyapura &amp; Vaddarahatti (MDR) from 0.00 km to 4.00 km (In Selected Reaches) in Nagamangala Taluk of Mandya District.</c:v>
                  </c:pt>
                  <c:pt idx="399">
                    <c:v>Improvements to Bindiganavile-ayyarahalli road via garudanahalli road (MDR) from 0.00 km to 4.00 km (In Selected Reaches) in Nagamangala Taluk of Mandya District.</c:v>
                  </c:pt>
                  <c:pt idx="400">
                    <c:v>Improvements to Mylarpatna to join NH 48 near Kalinganahalli gate (MDR) from  0.00 km to  7.00 km (In Selected Reaches) in Nagamangala Taluk of Mandya District.</c:v>
                  </c:pt>
                  <c:pt idx="401">
                    <c:v>Improvements to Road from 2/15Mile of S.A road to join Hariharapura-Lingapura (MDR) from 6.00 km to 36.50 km(In Selected Reaches) in K R Pete Taluk of Mandya District.</c:v>
                  </c:pt>
                  <c:pt idx="402">
                    <c:v>Improvements to Road from K.R.Pet-Bandihole road to join Kikkeri-Mandagere road via Heggadahalli, Hoddarahalli, ICL Factory, Ramenahalli (MDR) from 0.00 km to 3.00 km (In Selected Reaches) in K R Pete Taluk of Mandya District.</c:v>
                  </c:pt>
                  <c:pt idx="403">
                    <c:v>Improvements to Road from G.Boppanahalli – Halekothamaranahalli - Nayakanahalli, Malgur, Singapura. (MDR) from 4.50 km to 12.00 km (In Selected Reaches) in K R Pete Taluk of Mandya District.</c:v>
                  </c:pt>
                  <c:pt idx="404">
                    <c:v>Improvements to Road to Join Somanahalli to Somanathapura Via Mamballi (MDR) from km 0.00 to km 1.90 (In Selected Reaches) in K R Pete Taluk of Mandya District.</c:v>
                  </c:pt>
                  <c:pt idx="405">
                    <c:v>Improvements to Road from S.A road to join Gondihalli via Madapura (MDR) from km 6.00 to km 9.40 (In Selected Reaches) in K R Pete Taluk of Mandya District.</c:v>
                  </c:pt>
                  <c:pt idx="406">
                    <c:v>Improvements to Road from Nargonahalli to join Vitalapura via Giddanakoppalu, Gavimata, Kapanahalli (MDR) from km 0.00 to km 1.00 (In Selected Reaches) in K R Pete Taluk of Mandya District.</c:v>
                  </c:pt>
                  <c:pt idx="407">
                    <c:v>Improvements to Hosaholalu-Ballekere-Natanahalli road (MDR) from 7.50 km to 8.50 km (In Selected Reaches) in K R Pete Taluk of Mandya District.</c:v>
                  </c:pt>
                  <c:pt idx="408">
                    <c:v>Improvements to Road from Bookinakere to join Bommalapura via Chokanahalli (MDR) from 0.00 km to 3.00 km (In Selected Reaches) in K R Pete Taluk of Mandya District.</c:v>
                  </c:pt>
                  <c:pt idx="409">
                    <c:v>Improvements to Road from Shrirangapatna - Arasikere Road (SH-07) to join Goodehosahalli Via Anegola, Bolamaranahalli &amp; Kadahemmige (MDR) from 3.00 km to 6.71 km (In Selected Reaches) in K R Pete Taluk of Mandya District.</c:v>
                  </c:pt>
                  <c:pt idx="410">
                    <c:v>Improvements to Mandya- Thendekere from 17.00 km to 19.50 km (In Selected Reaches) in Pandavapura Taluk of Mandya District.</c:v>
                  </c:pt>
                  <c:pt idx="411">
                    <c:v>Improvements to Mundalakoppalu-Chikanahalli-Halebidu-Neelanahalli Road on the Kerettonnur-Melukote road due to Mandya- Thendekere from 0.00 km to 7.40 km (In Selected Reaches) in Pandavapura Taluk of Mandya District.</c:v>
                  </c:pt>
                  <c:pt idx="412">
                    <c:v>Improvements to road from 7th KM of Mandya-Hadagali Road to join 15th Km Mandya-Hadagali Road via Mallamanayakkattu – Gadadar – Modacakkanahalli - Kannatti from 0.00 km to 5.00 km (In Selected Reaches) in Mandya Taluk of Mandya District.</c:v>
                  </c:pt>
                  <c:pt idx="413">
                    <c:v>Road joining NH-209 to SH-84 Via Halaguru, K. Belluru, Rudrakshipura, Madduru, Koppa &amp; Kowdle (SH)</c:v>
                  </c:pt>
                  <c:pt idx="414">
                    <c:v>Improvements to NH-209 to join Pandithhalli-Shimsha (PS) road (MDR)</c:v>
                  </c:pt>
                  <c:pt idx="415">
                    <c:v> Improvements to Road from Malavalli to join 16th km of Mandya-Bannur road (Sulthan Road) (MDR) (In Selected Reaches) in Malavally Tq</c:v>
                  </c:pt>
                  <c:pt idx="416">
                    <c:v> Improvements to K R Pete-Sravanabelagola Road MDR from 0.00km to 2.30 km (in Selected reaches) in K R Pete taluk of Mandya District</c:v>
                  </c:pt>
                  <c:pt idx="417">
                    <c:v>Division Total </c:v>
                  </c:pt>
                  <c:pt idx="419">
                    <c:v>Improvements to Koratagere-Bavali Road (SH-33) in Mysore Town</c:v>
                  </c:pt>
                  <c:pt idx="420">
                    <c:v>Improvements to  Bagalakote-Biligiriranganabetta (SH-57) in Nanjanagudu Tq</c:v>
                  </c:pt>
                  <c:pt idx="421">
                    <c:v>Improvements to Ramanathapura - Therakanambi (SH-86) in Nanjanagudu Tq</c:v>
                  </c:pt>
                  <c:pt idx="422">
                    <c:v>Improvements to Hura road to Ramanathapura-Therakanambi SH via Hanchipura road (MDR) (In Selected Reaches) in Nanjanagudu Tq</c:v>
                  </c:pt>
                  <c:pt idx="423">
                    <c:v>Improvements to KRS to join Mysore Ring Road in Mysore Tq</c:v>
                  </c:pt>
                  <c:pt idx="424">
                    <c:v>Improvements to Gungral Chathra to K Nagenahalli (MDR) in Mysore Tq</c:v>
                  </c:pt>
                  <c:pt idx="425">
                    <c:v>Improvements to Mysore Naguvanahalli Road (MDR) in Mysore Tq </c:v>
                  </c:pt>
                  <c:pt idx="426">
                    <c:v>Improvements to Shrirangapatna - MM Hills Road (SH-79) in TNPura Tq</c:v>
                  </c:pt>
                  <c:pt idx="427">
                    <c:v>Improvements to B.M. Road to Beedanahalli-Hanumanalu-Maragowdanahalli to Sulthan road (MDR) in TN Pura Tq</c:v>
                  </c:pt>
                  <c:pt idx="428">
                    <c:v>Improvements to Mugur -Bannhalli hundi road (MDR) in TN Pura Tq </c:v>
                  </c:pt>
                  <c:pt idx="429">
                    <c:v>Improvements to Sira - Nanjangudu (SH-84) from 227.00 km to 227.75 km (In Selected Reaches) in Nanjanagudu Taluk of Mysore District.</c:v>
                  </c:pt>
                  <c:pt idx="430">
                    <c:v>Improvements to Hanumapura to join Doddahomma via P.Marahalli-Avathalapura (MDR) from 1.00 km to 8.00 km (In Selected Reaches) in Nanjanagudu Taluk of Mysore District.</c:v>
                  </c:pt>
                  <c:pt idx="431">
                    <c:v>Division Total </c:v>
                  </c:pt>
                  <c:pt idx="433">
                    <c:v>Improvements to Kattemalalavadi to  Sannenahalli - Kothegala Road MB Road from 0.00 km to 3.60 km (In Selected Reaches) in Hunsuru Taluk of Mysore District.</c:v>
                  </c:pt>
                  <c:pt idx="434">
                    <c:v>Improvements to Hunsur - Dharmapura Road (MDR) from 0.00 km  to 14.40 km (In Selected Reaches) in Hunsuru Taluk of Mysore District.</c:v>
                  </c:pt>
                  <c:pt idx="435">
                    <c:v>Improvements to Tarikallu - Singaramaranahally Road (Via Karimuddanahally) (MDR) from 10.00 km to 13.50 km (In Selected Reaches) in Hunsuru Taluk of Mysore District.</c:v>
                  </c:pt>
                  <c:pt idx="436">
                    <c:v>Improvements to Rathnapuri to Hosavaranchi Road Via Kuddinirumuddanahalli join road from 0.30 km to 9.50 Km (In Selected Reaches) in Hunsuru Taluk of Mysore District.</c:v>
                  </c:pt>
                  <c:pt idx="437">
                    <c:v>Improvements to KR Nagar-Kattemalavadi-Channamgere Road via Makodu Ravandur- Attigodu- Sangarashettihalli from 23.71 km to 27.71 km (In Selected Reaches) in Piriyapatna Taluk of Mysore District.</c:v>
                  </c:pt>
                  <c:pt idx="438">
                    <c:v>Improvements to Poonadahalli – Chikkaneru - Haranahalli from 9.20 km to 15.20 km (In Selected Reaches) in Piriyapatna Taluk of Mysore District.</c:v>
                  </c:pt>
                  <c:pt idx="439">
                    <c:v>Improvements to Koratagere - Bavali SH-33 from 213.37 km to 278.00 km (In Selected Reaches) in H D Kote Taluk of Mysore District.</c:v>
                  </c:pt>
                  <c:pt idx="440">
                    <c:v>Improvements to Holenarasipura – Saligrama - KR Nagara SH-108 from 19.50 km to 32.00 km (In Selected Reaches) in KR Nagar Taluk of Mysore District.</c:v>
                  </c:pt>
                  <c:pt idx="441">
                    <c:v>Improvements to Ramanathapura - Terakanambi Road to Mysore - Bhantwala Road Via- Chikkahanasoge- Channamgere (SH) from 0.00 km to 7.00 km (In Selected Reaches) in K R Nagar Taluk of Mysore District.</c:v>
                  </c:pt>
                  <c:pt idx="442">
                    <c:v>Improvements to K R Nagar - Bettadapura road to join K R Nagar-Malali-Hosakote-Ravanduru Road (SH) from 8.00 km to 17.50 km (In Selected Reaches) in K R Nagar Taluk of Mysore District.</c:v>
                  </c:pt>
                  <c:pt idx="443">
                    <c:v>Division Total </c:v>
                  </c:pt>
                  <c:pt idx="445">
                    <c:v> Improvements to Badanaguppe - Nanjedevanapura Road (MDR) from 3.80 km to 5.80 km               (In Selected Reaches) in Chamarajanagar Taluk of Chamarajanagar District. </c:v>
                  </c:pt>
                  <c:pt idx="446">
                    <c:v>Improvements to Kodimole Basavanapura Hebbasur Byadamudlu-Basavapura Road (MDR) from 1.60 km to 6.50 km (In Selected Reaches) in Chamarajanagar Taluk of Chamarajanagar District. </c:v>
                  </c:pt>
                  <c:pt idx="447">
                    <c:v>Improvements to Santhemarahalli Hebbasur Road (MDR) from 6.95 km to 10.00 km (In Selected Reaches) in Chamarajanagar Taluk of Chamarajanagar District. </c:v>
                  </c:pt>
                  <c:pt idx="448">
                    <c:v>Improvements to Udigala Kothalavadi V Swamy Hills Road (MDR) from 7.20 km to 8.50 km (In Selected Reaches) in Chamarajanagar Taluk of Chamarajanagar District</c:v>
                  </c:pt>
                  <c:pt idx="449">
                    <c:v>Improvements to Road joining T Narasipura (Muguru Cross) to Santhemaralli (SH) from 0.00 km to 8.00 km (In Selected Reaches) in Chamarajanagar Taluk of Chamarajanagar District.</c:v>
                  </c:pt>
                  <c:pt idx="450">
                    <c:v>Improvements to Kuderu-Thoravalli-Kesthuru-Mariyala Road (MDR) from 1.50 km to  9.00 km (In Selected Reaches) in Chamarajanagar Taluk of Chamarajanagar District.</c:v>
                  </c:pt>
                  <c:pt idx="451">
                    <c:v>Improvements to Road Joing SH-81 to NH-150A Via Udigala, Tammadahalli, Kengaki, Sagade, Maliyuru, Kulagana, Kebbepura, Hemmaragala &amp; Badanavalu (SH) from 15.45 km to 18.45 km &amp; 22.450 km to 29.45 km (In Selected Reaches) in Gundlupete Taluk of Chamarajana</c:v>
                  </c:pt>
                  <c:pt idx="452">
                    <c:v>Improvements to Road Joing SH-81 to NH-150A Via Udigala, Veeranapura, Harave &amp; Heggawadi (SH) from 15.16 km to 18.80 km (In Selected Reaches) in Gundlupete Taluk of Chamarajanagar District.</c:v>
                  </c:pt>
                  <c:pt idx="453">
                    <c:v>Improvements to Road joining Kurubara Hundi Via Hasaguli, Manchahalli  (MDR) from 3.00 km to  5.50 km (In Selected Reaches) in Gundlupete Taluk of Chamarajanagar District.</c:v>
                  </c:pt>
                  <c:pt idx="454">
                    <c:v>Improvements to Road joining Taggaluru to Bettadamadalli (MDR) from 6.70 km to 9.20 km (In Selected Reaches) in Gundlupete Taluk of Chamarajanagar District.</c:v>
                  </c:pt>
                  <c:pt idx="455">
                    <c:v>Improvements to Road joining Chirakanahalli road to Kurubara Hundi  (MDR) from 0.00 km to 2.50 km (In Selected Reaches) in Gundlupete Taluk of Chamarajanagar District.</c:v>
                  </c:pt>
                  <c:pt idx="456">
                    <c:v>Improvements to Road joining NH-766 to Shrikantapura road Via Chikkahundi (MDR) from 0.00 km to 8.20 km (In Selected Reaches) in Gundlupete Taluk of Chamarajanagar District.</c:v>
                  </c:pt>
                  <c:pt idx="457">
                    <c:v>Improvements to Hullapura Kadbur Road (MDR) from 13.00 km to 17.00 km (In Selected Reaches) in Gundlupete Taluk of Chamarajanagar District.</c:v>
                  </c:pt>
                  <c:pt idx="458">
                    <c:v>Improvements to Hanur  to Ellemalla-Kodalli Via Tabetta from 0.00 km to 16.40 km (In Selected Reaches) in Hanur Taluk of Chamarajanagar District.</c:v>
                  </c:pt>
                  <c:pt idx="459">
                    <c:v>Improvements to Shrirangapatna - MalaiMahadeshwara Betta Road (SH-79) from km 107.50 km to 128.60 km (In Selected Reaches) in Hanur Taluk of Chamarajanagar District.</c:v>
                  </c:pt>
                  <c:pt idx="460">
                    <c:v>Division Total </c:v>
                  </c:pt>
                  <c:pt idx="461">
                    <c:v>Mysore Circle Total </c:v>
                  </c:pt>
                  <c:pt idx="464">
                    <c:v>Improvements to Huliyaru -Keralapura Road SH-102 from Km 15.00 to Km 70.88 (In Selected Reaches) in Arsikere Taluk of Hassan District.</c:v>
                  </c:pt>
                  <c:pt idx="465">
                    <c:v>Improvement to Arkalgudu -Kodagu Border Road from Km 0.00 to Km 28.80 (In Selected Reaches) in Arakalgud Taluk of Hassan District</c:v>
                  </c:pt>
                  <c:pt idx="466">
                    <c:v>Improvement to Road from Siddapura to join TDH Road via Kithanakere Barekattahalli MDR from Km 0.00 to km 7.00 (In Selected reaches) in Hassan Taluk of Hassan District</c:v>
                  </c:pt>
                  <c:pt idx="467">
                    <c:v>Improvement to Road from Heragu road to join Dudda Shanthigrama Road via Kommanahalli Handrangi S.Devalapura Chattanahalli and Alasinahalli MDR from Km 0.00 to Km 9.00 (In Selected Reachs) in Hassan Taluk of Hassan District</c:v>
                  </c:pt>
                  <c:pt idx="468">
                    <c:v>Improvements to road from Markuli cross to Athichowdenahall road via varasanahalli from 0.00 Km to 12.00 Km ( in Selected Reach ) in Holenarasipura taluk of Hassan District.</c:v>
                  </c:pt>
                  <c:pt idx="469">
                    <c:v>Improvements to Hirisave- Kerisave from B.M.Road to join Kabbali Road MDR from Km 7.30 to Km 20.00 (In Selected Reaches) in Channarayapatna Taluk of Hassan District.</c:v>
                  </c:pt>
                  <c:pt idx="470">
                    <c:v>Improvements to B.M.Road to Turuvekere Border Via M.Honnenahalli-Dodderi-Hebbalalu-Akkanahalli Cross - Shettihalli -Ungaragere-Kabbali Mundakanahalli-Didaga- D.Tumakuru-Bidarekere-Uggenahalli Road MDR from Km 24.00 to Km 30.00 (In Selected Reaches) in Cha</c:v>
                  </c:pt>
                  <c:pt idx="471">
                    <c:v>Improvement to Road from Kandli -Bylahalli -Bikkodu Road to TDH Road via Kyathanahalli Ugane Marenahalli Chinnenahalli Shankadakoppalu Mudlapura, Kabbli, Krishnapura MDR from Km.0.00 to Km 18.00 (In Selected Reaches) in Hassan Taluk of Hassan District.</c:v>
                  </c:pt>
                  <c:pt idx="472">
                    <c:v>Improvement to Road from Alur to join Thuruvekere Via Doddakanagal, Vertikere, Kadadaravally, Kondajji, Yalagunda, Nittur-Bageshpura, Chindenahalligadi, Dasrigatta from Km 0.00 to Km 124.00 (In Selected Reaches) in Hassan Taluk of Hassan District </c:v>
                  </c:pt>
                  <c:pt idx="473">
                    <c:v>Improvement to Road from Kandli - Bylahalli -Bikkodu Road to MSF Road from Km.4.30 to Km 7.00 (In Selected Reaches) in Hassan Taluk of Hassan District.</c:v>
                  </c:pt>
                  <c:pt idx="474">
                    <c:v>Improvement to Road from Ring road to Adlimane road to Thamalapura - Chikkakondagula - Kopplu - Thejur - Shanka Cross to HHAPC road through Rachanahalli Road from Km 0.00 to Km 9.00(In Selected reaches) in Hassan Taluk of Hassan District</c:v>
                  </c:pt>
                  <c:pt idx="475">
                    <c:v>Improvements to Adgoor Sankenahalli Road MDR from Km 0.00 to Km 12.00 (In Selected Reaches) in Belur Taluk of Hassan District.</c:v>
                  </c:pt>
                  <c:pt idx="476">
                    <c:v>Improvements to Road from NH-75 to join NH-173 from Km 70.00 to Km 91.10 (In Selected Reaches) (Halebeedu Gangooru Road from Km 0.00 to Km 8.00) and C M Road to Rajanashiriyuru MDR from Km 0.00 to Km 4.90 (In Selected Reaches) in Belur Taluk of Hassan Dis</c:v>
                  </c:pt>
                  <c:pt idx="477">
                    <c:v>Improvements to Road from B T Road to join KBPB MDR from Km 0.00 to Km 6.70 (In Selected Reaches) in Belur Taluk of Hassan District.</c:v>
                  </c:pt>
                  <c:pt idx="478">
                    <c:v>Improvements to road from B.T Road to C.M Road Shivaladahalli MDR from 0.00km to 6.00km ( in selected reaches) in Belur Taluk of Hassan District.</c:v>
                  </c:pt>
                  <c:pt idx="479">
                    <c:v>Imrovements to road to C.M road to Hanike K B Hall Road via Mallanahalli, Mukthganne Honnenahalli MDR from 0.00km to 6.30km (in Selected reaches) in Belur Taluk of Hassan District.</c:v>
                  </c:pt>
                  <c:pt idx="480">
                    <c:v>Improvements to Hanbal -Devrunda Road MDR from km 0.00 to km 12.60 (in selected reaches) in Sakleshpura Taluk of Hassan District.</c:v>
                  </c:pt>
                  <c:pt idx="481">
                    <c:v>Improvement to Road from BM Road to Ningegowdana koppalu shattihalli MDR from 7.00 Km to 16.00 Km (In Selected Reaches) in Hassan Taluk of Hassan District.</c:v>
                  </c:pt>
                  <c:pt idx="482">
                    <c:v>Division Total</c:v>
                  </c:pt>
                  <c:pt idx="484">
                    <c:v>Improvements  to Hunsur-Talakaveri Road SH-90 from Ch  21.60 km to 61.00 km (selected reaches) in VirajpeteTaluk of Kodagu District</c:v>
                  </c:pt>
                  <c:pt idx="485">
                    <c:v>Improvements to Konanur - Makutta SH-91 from Ch 50.26 to  to 75.00 km (selected reaches) in Virajpete Taluk of Kodagu District.</c:v>
                  </c:pt>
                  <c:pt idx="486">
                    <c:v>Improvements to Virajapete-Byndoor State Highway-27 from Ch 82.00 Km to 104.00 Km(selected reaches) in Somwarpete Taluk of Kodagu district</c:v>
                  </c:pt>
                  <c:pt idx="487">
                    <c:v>Improvements to Virajapete-Byndoor State Highway-27 road from Ch 53Km to 60.00 Km (selected reaches) in Somwarpete Taluk of Kodagu district</c:v>
                  </c:pt>
                  <c:pt idx="488">
                    <c:v>Improvements to Gopalpur-Banavara-Hebbale road from 2.00 Km  to 7.00 Km (selected reaches) in Somwarpete Taluk of Kodagu district</c:v>
                  </c:pt>
                  <c:pt idx="489">
                    <c:v>Improvements to Konanur - Makutta road State Highway 91 from 32.00 Km to 36.00 Km (selected reaches) in Somwarpete Taluk of Kodagu district</c:v>
                  </c:pt>
                  <c:pt idx="490">
                    <c:v>Division Total</c:v>
                  </c:pt>
                  <c:pt idx="491">
                    <c:v>Hassan Circle Total</c:v>
                  </c:pt>
                  <c:pt idx="492">
                    <c:v>South  Total</c:v>
                  </c:pt>
                  <c:pt idx="493">
                    <c:v>South &amp; North Total</c:v>
                  </c:pt>
                  <c:pt idx="534">
                    <c:v>29.07.2024</c:v>
                  </c:pt>
                  <c:pt idx="538">
                    <c:v>31.03.2024</c:v>
                  </c:pt>
                  <c:pt idx="543">
                    <c:v>05.12.2024</c:v>
                  </c:pt>
                  <c:pt idx="561">
                    <c:v>10.06.2024</c:v>
                  </c:pt>
                  <c:pt idx="571">
                    <c:v>29.07.2024</c:v>
                  </c:pt>
                  <c:pt idx="603">
                    <c:v>31.03.2024</c:v>
                  </c:pt>
                  <c:pt idx="606">
                    <c:v>21-0.5-2024</c:v>
                  </c:pt>
                  <c:pt idx="623">
                    <c:v>17.12.2024</c:v>
                  </c:pt>
                  <c:pt idx="684">
                    <c:v>31.03.2025</c:v>
                  </c:pt>
                  <c:pt idx="686">
                    <c:v>31.10.2025</c:v>
                  </c:pt>
                  <c:pt idx="716">
                    <c:v>15.12.2024</c:v>
                  </c:pt>
                  <c:pt idx="731">
                    <c:v>31-05-2025</c:v>
                  </c:pt>
                  <c:pt idx="738">
                    <c:v>31.03.2024</c:v>
                  </c:pt>
                  <c:pt idx="799">
                    <c:v>19.04.2025</c:v>
                  </c:pt>
                  <c:pt idx="826">
                    <c:v>28.03.2024</c:v>
                  </c:pt>
                  <c:pt idx="841">
                    <c:v>29.03.2023</c:v>
                  </c:pt>
                  <c:pt idx="844">
                    <c:v>23.05.2023</c:v>
                  </c:pt>
                  <c:pt idx="849">
                    <c:v>31.01.2024</c:v>
                  </c:pt>
                  <c:pt idx="851">
                    <c:v>22.06.2023</c:v>
                  </c:pt>
                  <c:pt idx="870">
                    <c:v>28.03.2023</c:v>
                  </c:pt>
                  <c:pt idx="944">
                    <c:v>EOT Proposal Received from Division</c:v>
                  </c:pt>
                </c:lvl>
                <c:lvl>
                  <c:pt idx="0">
                    <c:v>B</c:v>
                  </c:pt>
                  <c:pt idx="1">
                    <c:v>C</c:v>
                  </c:pt>
                  <c:pt idx="3">
                    <c:v>A</c:v>
                  </c:pt>
                  <c:pt idx="4">
                    <c:v>B</c:v>
                  </c:pt>
                  <c:pt idx="8">
                    <c:v>A</c:v>
                  </c:pt>
                  <c:pt idx="9">
                    <c:v>B</c:v>
                  </c:pt>
                  <c:pt idx="10">
                    <c:v>C</c:v>
                  </c:pt>
                  <c:pt idx="12">
                    <c:v>A</c:v>
                  </c:pt>
                  <c:pt idx="13">
                    <c:v>B</c:v>
                  </c:pt>
                  <c:pt idx="14">
                    <c:v>A</c:v>
                  </c:pt>
                  <c:pt idx="15">
                    <c:v>B</c:v>
                  </c:pt>
                  <c:pt idx="16">
                    <c:v>C</c:v>
                  </c:pt>
                  <c:pt idx="17">
                    <c:v>A</c:v>
                  </c:pt>
                  <c:pt idx="18">
                    <c:v>B</c:v>
                  </c:pt>
                  <c:pt idx="19">
                    <c:v>C</c:v>
                  </c:pt>
                  <c:pt idx="20">
                    <c:v>D</c:v>
                  </c:pt>
                  <c:pt idx="25">
                    <c:v>A</c:v>
                  </c:pt>
                  <c:pt idx="26">
                    <c:v>B</c:v>
                  </c:pt>
                  <c:pt idx="27">
                    <c:v>A</c:v>
                  </c:pt>
                  <c:pt idx="28">
                    <c:v>B</c:v>
                  </c:pt>
                  <c:pt idx="29">
                    <c:v>C</c:v>
                  </c:pt>
                  <c:pt idx="30">
                    <c:v>A</c:v>
                  </c:pt>
                  <c:pt idx="31">
                    <c:v>B</c:v>
                  </c:pt>
                  <c:pt idx="32">
                    <c:v>C</c:v>
                  </c:pt>
                  <c:pt idx="33">
                    <c:v>D</c:v>
                  </c:pt>
                  <c:pt idx="35">
                    <c:v>A</c:v>
                  </c:pt>
                  <c:pt idx="36">
                    <c:v>B</c:v>
                  </c:pt>
                  <c:pt idx="37">
                    <c:v>C</c:v>
                  </c:pt>
                  <c:pt idx="39">
                    <c:v>A</c:v>
                  </c:pt>
                  <c:pt idx="40">
                    <c:v>B</c:v>
                  </c:pt>
                  <c:pt idx="41">
                    <c:v>C</c:v>
                  </c:pt>
                  <c:pt idx="42">
                    <c:v>D</c:v>
                  </c:pt>
                  <c:pt idx="45">
                    <c:v>A</c:v>
                  </c:pt>
                  <c:pt idx="46">
                    <c:v>B</c:v>
                  </c:pt>
                  <c:pt idx="47">
                    <c:v>C</c:v>
                  </c:pt>
                  <c:pt idx="48">
                    <c:v>A</c:v>
                  </c:pt>
                  <c:pt idx="49">
                    <c:v>B</c:v>
                  </c:pt>
                  <c:pt idx="50">
                    <c:v>A</c:v>
                  </c:pt>
                  <c:pt idx="51">
                    <c:v>B</c:v>
                  </c:pt>
                  <c:pt idx="52">
                    <c:v>C</c:v>
                  </c:pt>
                  <c:pt idx="53">
                    <c:v>E</c:v>
                  </c:pt>
                  <c:pt idx="54">
                    <c:v>F</c:v>
                  </c:pt>
                  <c:pt idx="55">
                    <c:v>G</c:v>
                  </c:pt>
                  <c:pt idx="56">
                    <c:v>D</c:v>
                  </c:pt>
                  <c:pt idx="57">
                    <c:v>A</c:v>
                  </c:pt>
                  <c:pt idx="58">
                    <c:v>B</c:v>
                  </c:pt>
                  <c:pt idx="61">
                    <c:v>A</c:v>
                  </c:pt>
                  <c:pt idx="62">
                    <c:v>B</c:v>
                  </c:pt>
                  <c:pt idx="63">
                    <c:v>A</c:v>
                  </c:pt>
                  <c:pt idx="64">
                    <c:v>B</c:v>
                  </c:pt>
                  <c:pt idx="65">
                    <c:v>C</c:v>
                  </c:pt>
                  <c:pt idx="67">
                    <c:v>A</c:v>
                  </c:pt>
                  <c:pt idx="68">
                    <c:v>B</c:v>
                  </c:pt>
                  <c:pt idx="69">
                    <c:v>C</c:v>
                  </c:pt>
                  <c:pt idx="70">
                    <c:v>D</c:v>
                  </c:pt>
                  <c:pt idx="71">
                    <c:v>E</c:v>
                  </c:pt>
                  <c:pt idx="72">
                    <c:v>A</c:v>
                  </c:pt>
                  <c:pt idx="73">
                    <c:v>B</c:v>
                  </c:pt>
                  <c:pt idx="74">
                    <c:v>C</c:v>
                  </c:pt>
                  <c:pt idx="75">
                    <c:v>A</c:v>
                  </c:pt>
                  <c:pt idx="76">
                    <c:v>B</c:v>
                  </c:pt>
                  <c:pt idx="77">
                    <c:v>C</c:v>
                  </c:pt>
                  <c:pt idx="78">
                    <c:v>A</c:v>
                  </c:pt>
                  <c:pt idx="79">
                    <c:v>B</c:v>
                  </c:pt>
                  <c:pt idx="80">
                    <c:v>C</c:v>
                  </c:pt>
                  <c:pt idx="83">
                    <c:v>A</c:v>
                  </c:pt>
                  <c:pt idx="84">
                    <c:v>B</c:v>
                  </c:pt>
                  <c:pt idx="85">
                    <c:v>A</c:v>
                  </c:pt>
                  <c:pt idx="86">
                    <c:v>B</c:v>
                  </c:pt>
                  <c:pt idx="87">
                    <c:v>C</c:v>
                  </c:pt>
                  <c:pt idx="88">
                    <c:v>D</c:v>
                  </c:pt>
                  <c:pt idx="90">
                    <c:v>E</c:v>
                  </c:pt>
                  <c:pt idx="91">
                    <c:v>A</c:v>
                  </c:pt>
                  <c:pt idx="92">
                    <c:v>B</c:v>
                  </c:pt>
                  <c:pt idx="93">
                    <c:v>C</c:v>
                  </c:pt>
                  <c:pt idx="97">
                    <c:v>A</c:v>
                  </c:pt>
                  <c:pt idx="98">
                    <c:v>B</c:v>
                  </c:pt>
                  <c:pt idx="99">
                    <c:v>A</c:v>
                  </c:pt>
                  <c:pt idx="100">
                    <c:v>B</c:v>
                  </c:pt>
                  <c:pt idx="101">
                    <c:v>C</c:v>
                  </c:pt>
                  <c:pt idx="107">
                    <c:v>A</c:v>
                  </c:pt>
                  <c:pt idx="108">
                    <c:v>B</c:v>
                  </c:pt>
                  <c:pt idx="120">
                    <c:v>A</c:v>
                  </c:pt>
                  <c:pt idx="121">
                    <c:v>B</c:v>
                  </c:pt>
                  <c:pt idx="122">
                    <c:v>C</c:v>
                  </c:pt>
                  <c:pt idx="123">
                    <c:v>D</c:v>
                  </c:pt>
                  <c:pt idx="124">
                    <c:v>E</c:v>
                  </c:pt>
                  <c:pt idx="125">
                    <c:v>F</c:v>
                  </c:pt>
                  <c:pt idx="126">
                    <c:v>A</c:v>
                  </c:pt>
                  <c:pt idx="127">
                    <c:v>B</c:v>
                  </c:pt>
                  <c:pt idx="129">
                    <c:v>A</c:v>
                  </c:pt>
                  <c:pt idx="130">
                    <c:v>B</c:v>
                  </c:pt>
                  <c:pt idx="131">
                    <c:v>C</c:v>
                  </c:pt>
                  <c:pt idx="135">
                    <c:v>A</c:v>
                  </c:pt>
                  <c:pt idx="136">
                    <c:v>B</c:v>
                  </c:pt>
                  <c:pt idx="137">
                    <c:v>A</c:v>
                  </c:pt>
                  <c:pt idx="138">
                    <c:v>B</c:v>
                  </c:pt>
                  <c:pt idx="140">
                    <c:v>A</c:v>
                  </c:pt>
                  <c:pt idx="141">
                    <c:v>B</c:v>
                  </c:pt>
                  <c:pt idx="142">
                    <c:v>A</c:v>
                  </c:pt>
                  <c:pt idx="143">
                    <c:v>B</c:v>
                  </c:pt>
                  <c:pt idx="144">
                    <c:v>C</c:v>
                  </c:pt>
                  <c:pt idx="145">
                    <c:v>A</c:v>
                  </c:pt>
                  <c:pt idx="146">
                    <c:v>B</c:v>
                  </c:pt>
                  <c:pt idx="152">
                    <c:v>A</c:v>
                  </c:pt>
                  <c:pt idx="153">
                    <c:v>B</c:v>
                  </c:pt>
                  <c:pt idx="154">
                    <c:v>C</c:v>
                  </c:pt>
                  <c:pt idx="155">
                    <c:v>A</c:v>
                  </c:pt>
                  <c:pt idx="156">
                    <c:v>B</c:v>
                  </c:pt>
                  <c:pt idx="157">
                    <c:v>A</c:v>
                  </c:pt>
                  <c:pt idx="158">
                    <c:v>B</c:v>
                  </c:pt>
                  <c:pt idx="159">
                    <c:v>A</c:v>
                  </c:pt>
                  <c:pt idx="160">
                    <c:v>B</c:v>
                  </c:pt>
                  <c:pt idx="161">
                    <c:v>A</c:v>
                  </c:pt>
                  <c:pt idx="162">
                    <c:v>B</c:v>
                  </c:pt>
                  <c:pt idx="166">
                    <c:v>A</c:v>
                  </c:pt>
                  <c:pt idx="167">
                    <c:v>B</c:v>
                  </c:pt>
                  <c:pt idx="173">
                    <c:v>A</c:v>
                  </c:pt>
                  <c:pt idx="174">
                    <c:v>B</c:v>
                  </c:pt>
                  <c:pt idx="175">
                    <c:v>C</c:v>
                  </c:pt>
                  <c:pt idx="176">
                    <c:v>A</c:v>
                  </c:pt>
                  <c:pt idx="177">
                    <c:v>B</c:v>
                  </c:pt>
                  <c:pt idx="178">
                    <c:v>C</c:v>
                  </c:pt>
                  <c:pt idx="179">
                    <c:v>D</c:v>
                  </c:pt>
                  <c:pt idx="180">
                    <c:v>A</c:v>
                  </c:pt>
                  <c:pt idx="181">
                    <c:v>B</c:v>
                  </c:pt>
                  <c:pt idx="182">
                    <c:v>A</c:v>
                  </c:pt>
                  <c:pt idx="183">
                    <c:v>B</c:v>
                  </c:pt>
                  <c:pt idx="184">
                    <c:v>C</c:v>
                  </c:pt>
                  <c:pt idx="185">
                    <c:v>D</c:v>
                  </c:pt>
                  <c:pt idx="186">
                    <c:v>E</c:v>
                  </c:pt>
                  <c:pt idx="187">
                    <c:v>A</c:v>
                  </c:pt>
                  <c:pt idx="188">
                    <c:v>B</c:v>
                  </c:pt>
                  <c:pt idx="189">
                    <c:v>C</c:v>
                  </c:pt>
                  <c:pt idx="190">
                    <c:v>D</c:v>
                  </c:pt>
                  <c:pt idx="191">
                    <c:v>E</c:v>
                  </c:pt>
                  <c:pt idx="194">
                    <c:v>A</c:v>
                  </c:pt>
                  <c:pt idx="195">
                    <c:v>B</c:v>
                  </c:pt>
                  <c:pt idx="196">
                    <c:v>C</c:v>
                  </c:pt>
                  <c:pt idx="197">
                    <c:v>A</c:v>
                  </c:pt>
                  <c:pt idx="198">
                    <c:v>B</c:v>
                  </c:pt>
                  <c:pt idx="199">
                    <c:v>C</c:v>
                  </c:pt>
                  <c:pt idx="200">
                    <c:v>A</c:v>
                  </c:pt>
                  <c:pt idx="201">
                    <c:v>B</c:v>
                  </c:pt>
                  <c:pt idx="202">
                    <c:v>A</c:v>
                  </c:pt>
                  <c:pt idx="203">
                    <c:v>B</c:v>
                  </c:pt>
                  <c:pt idx="204">
                    <c:v>C</c:v>
                  </c:pt>
                  <c:pt idx="205">
                    <c:v>A</c:v>
                  </c:pt>
                  <c:pt idx="206">
                    <c:v>B</c:v>
                  </c:pt>
                  <c:pt idx="207">
                    <c:v>A</c:v>
                  </c:pt>
                  <c:pt idx="208">
                    <c:v>B</c:v>
                  </c:pt>
                  <c:pt idx="212">
                    <c:v>A</c:v>
                  </c:pt>
                  <c:pt idx="213">
                    <c:v>B</c:v>
                  </c:pt>
                  <c:pt idx="214">
                    <c:v>C</c:v>
                  </c:pt>
                  <c:pt idx="215">
                    <c:v>D</c:v>
                  </c:pt>
                  <c:pt idx="216">
                    <c:v>A</c:v>
                  </c:pt>
                  <c:pt idx="217">
                    <c:v>B</c:v>
                  </c:pt>
                  <c:pt idx="218">
                    <c:v>A</c:v>
                  </c:pt>
                  <c:pt idx="219">
                    <c:v>B</c:v>
                  </c:pt>
                  <c:pt idx="220">
                    <c:v>C</c:v>
                  </c:pt>
                  <c:pt idx="225">
                    <c:v>A</c:v>
                  </c:pt>
                  <c:pt idx="226">
                    <c:v>B</c:v>
                  </c:pt>
                  <c:pt idx="227">
                    <c:v>A</c:v>
                  </c:pt>
                  <c:pt idx="228">
                    <c:v>B</c:v>
                  </c:pt>
                  <c:pt idx="229">
                    <c:v>C</c:v>
                  </c:pt>
                  <c:pt idx="232">
                    <c:v>A</c:v>
                  </c:pt>
                  <c:pt idx="233">
                    <c:v>B</c:v>
                  </c:pt>
                  <c:pt idx="234">
                    <c:v>A</c:v>
                  </c:pt>
                  <c:pt idx="235">
                    <c:v>B</c:v>
                  </c:pt>
                  <c:pt idx="236">
                    <c:v>A</c:v>
                  </c:pt>
                  <c:pt idx="237">
                    <c:v>B</c:v>
                  </c:pt>
                  <c:pt idx="238">
                    <c:v>A</c:v>
                  </c:pt>
                  <c:pt idx="239">
                    <c:v>B</c:v>
                  </c:pt>
                  <c:pt idx="240">
                    <c:v>C</c:v>
                  </c:pt>
                  <c:pt idx="241">
                    <c:v>D</c:v>
                  </c:pt>
                  <c:pt idx="242">
                    <c:v>E</c:v>
                  </c:pt>
                  <c:pt idx="243">
                    <c:v>F</c:v>
                  </c:pt>
                  <c:pt idx="244">
                    <c:v>G</c:v>
                  </c:pt>
                  <c:pt idx="245">
                    <c:v>H</c:v>
                  </c:pt>
                  <c:pt idx="246">
                    <c:v>I</c:v>
                  </c:pt>
                  <c:pt idx="247">
                    <c:v>J</c:v>
                  </c:pt>
                  <c:pt idx="252">
                    <c:v>A</c:v>
                  </c:pt>
                  <c:pt idx="253">
                    <c:v>B</c:v>
                  </c:pt>
                  <c:pt idx="254">
                    <c:v>C</c:v>
                  </c:pt>
                  <c:pt idx="255">
                    <c:v>D</c:v>
                  </c:pt>
                  <c:pt idx="256">
                    <c:v>E</c:v>
                  </c:pt>
                  <c:pt idx="257">
                    <c:v>A</c:v>
                  </c:pt>
                  <c:pt idx="258">
                    <c:v>B</c:v>
                  </c:pt>
                  <c:pt idx="259">
                    <c:v>A</c:v>
                  </c:pt>
                  <c:pt idx="260">
                    <c:v>B</c:v>
                  </c:pt>
                  <c:pt idx="261">
                    <c:v>C</c:v>
                  </c:pt>
                  <c:pt idx="262">
                    <c:v>D</c:v>
                  </c:pt>
                  <c:pt idx="263">
                    <c:v>E</c:v>
                  </c:pt>
                  <c:pt idx="264">
                    <c:v>A</c:v>
                  </c:pt>
                  <c:pt idx="265">
                    <c:v>B</c:v>
                  </c:pt>
                  <c:pt idx="268">
                    <c:v>A</c:v>
                  </c:pt>
                  <c:pt idx="269">
                    <c:v>B</c:v>
                  </c:pt>
                  <c:pt idx="270">
                    <c:v>A</c:v>
                  </c:pt>
                  <c:pt idx="271">
                    <c:v>B</c:v>
                  </c:pt>
                  <c:pt idx="273">
                    <c:v>A</c:v>
                  </c:pt>
                  <c:pt idx="274">
                    <c:v>B</c:v>
                  </c:pt>
                  <c:pt idx="275">
                    <c:v>C</c:v>
                  </c:pt>
                  <c:pt idx="276">
                    <c:v>D</c:v>
                  </c:pt>
                  <c:pt idx="277">
                    <c:v>E</c:v>
                  </c:pt>
                  <c:pt idx="278">
                    <c:v>F</c:v>
                  </c:pt>
                  <c:pt idx="279">
                    <c:v>A</c:v>
                  </c:pt>
                  <c:pt idx="280">
                    <c:v>B</c:v>
                  </c:pt>
                  <c:pt idx="281">
                    <c:v>C</c:v>
                  </c:pt>
                  <c:pt idx="282">
                    <c:v>A</c:v>
                  </c:pt>
                  <c:pt idx="283">
                    <c:v>B</c:v>
                  </c:pt>
                  <c:pt idx="284">
                    <c:v>C</c:v>
                  </c:pt>
                  <c:pt idx="285">
                    <c:v>D</c:v>
                  </c:pt>
                  <c:pt idx="286">
                    <c:v>A</c:v>
                  </c:pt>
                  <c:pt idx="287">
                    <c:v>B</c:v>
                  </c:pt>
                  <c:pt idx="288">
                    <c:v>C</c:v>
                  </c:pt>
                  <c:pt idx="289">
                    <c:v>D</c:v>
                  </c:pt>
                  <c:pt idx="290">
                    <c:v>E</c:v>
                  </c:pt>
                  <c:pt idx="295">
                    <c:v>A</c:v>
                  </c:pt>
                  <c:pt idx="296">
                    <c:v>B</c:v>
                  </c:pt>
                  <c:pt idx="297">
                    <c:v>C</c:v>
                  </c:pt>
                  <c:pt idx="298">
                    <c:v>D</c:v>
                  </c:pt>
                  <c:pt idx="299">
                    <c:v>E</c:v>
                  </c:pt>
                  <c:pt idx="300">
                    <c:v>F</c:v>
                  </c:pt>
                  <c:pt idx="301">
                    <c:v>G</c:v>
                  </c:pt>
                  <c:pt idx="302">
                    <c:v>H</c:v>
                  </c:pt>
                  <c:pt idx="303">
                    <c:v>I</c:v>
                  </c:pt>
                  <c:pt idx="304">
                    <c:v>J</c:v>
                  </c:pt>
                  <c:pt idx="305">
                    <c:v>A</c:v>
                  </c:pt>
                  <c:pt idx="306">
                    <c:v>B</c:v>
                  </c:pt>
                  <c:pt idx="307">
                    <c:v>C</c:v>
                  </c:pt>
                  <c:pt idx="308">
                    <c:v>A</c:v>
                  </c:pt>
                  <c:pt idx="309">
                    <c:v>B</c:v>
                  </c:pt>
                  <c:pt idx="311">
                    <c:v>A</c:v>
                  </c:pt>
                  <c:pt idx="312">
                    <c:v>B</c:v>
                  </c:pt>
                  <c:pt idx="313">
                    <c:v>A</c:v>
                  </c:pt>
                  <c:pt idx="314">
                    <c:v>B</c:v>
                  </c:pt>
                  <c:pt idx="315">
                    <c:v>C</c:v>
                  </c:pt>
                  <c:pt idx="316">
                    <c:v>D</c:v>
                  </c:pt>
                  <c:pt idx="317">
                    <c:v>E</c:v>
                  </c:pt>
                  <c:pt idx="318">
                    <c:v>F</c:v>
                  </c:pt>
                  <c:pt idx="319">
                    <c:v>G</c:v>
                  </c:pt>
                  <c:pt idx="322">
                    <c:v>A</c:v>
                  </c:pt>
                  <c:pt idx="323">
                    <c:v>B</c:v>
                  </c:pt>
                  <c:pt idx="324">
                    <c:v>C</c:v>
                  </c:pt>
                  <c:pt idx="325">
                    <c:v>D</c:v>
                  </c:pt>
                  <c:pt idx="329">
                    <c:v>A</c:v>
                  </c:pt>
                  <c:pt idx="330">
                    <c:v>B1</c:v>
                  </c:pt>
                  <c:pt idx="331">
                    <c:v>B2</c:v>
                  </c:pt>
                  <c:pt idx="334">
                    <c:v>A</c:v>
                  </c:pt>
                  <c:pt idx="335">
                    <c:v>B</c:v>
                  </c:pt>
                  <c:pt idx="336">
                    <c:v>C</c:v>
                  </c:pt>
                  <c:pt idx="337">
                    <c:v>A</c:v>
                  </c:pt>
                  <c:pt idx="338">
                    <c:v>B</c:v>
                  </c:pt>
                  <c:pt idx="339">
                    <c:v>C</c:v>
                  </c:pt>
                  <c:pt idx="340">
                    <c:v>A</c:v>
                  </c:pt>
                  <c:pt idx="341">
                    <c:v>B</c:v>
                  </c:pt>
                  <c:pt idx="342">
                    <c:v>C</c:v>
                  </c:pt>
                  <c:pt idx="343">
                    <c:v>D</c:v>
                  </c:pt>
                  <c:pt idx="344">
                    <c:v>E</c:v>
                  </c:pt>
                  <c:pt idx="345">
                    <c:v>A</c:v>
                  </c:pt>
                  <c:pt idx="346">
                    <c:v>B</c:v>
                  </c:pt>
                  <c:pt idx="347">
                    <c:v>A</c:v>
                  </c:pt>
                  <c:pt idx="348">
                    <c:v>B</c:v>
                  </c:pt>
                  <c:pt idx="349">
                    <c:v>A</c:v>
                  </c:pt>
                  <c:pt idx="350">
                    <c:v>B</c:v>
                  </c:pt>
                  <c:pt idx="356">
                    <c:v>A</c:v>
                  </c:pt>
                  <c:pt idx="357">
                    <c:v>B</c:v>
                  </c:pt>
                  <c:pt idx="358">
                    <c:v>C</c:v>
                  </c:pt>
                  <c:pt idx="359">
                    <c:v>A</c:v>
                  </c:pt>
                  <c:pt idx="360">
                    <c:v>B</c:v>
                  </c:pt>
                  <c:pt idx="363">
                    <c:v>A</c:v>
                  </c:pt>
                  <c:pt idx="364">
                    <c:v>B</c:v>
                  </c:pt>
                  <c:pt idx="365">
                    <c:v>C</c:v>
                  </c:pt>
                  <c:pt idx="367">
                    <c:v>A</c:v>
                  </c:pt>
                  <c:pt idx="368">
                    <c:v>B</c:v>
                  </c:pt>
                  <c:pt idx="369">
                    <c:v>C</c:v>
                  </c:pt>
                  <c:pt idx="370">
                    <c:v>D</c:v>
                  </c:pt>
                  <c:pt idx="373">
                    <c:v>A</c:v>
                  </c:pt>
                  <c:pt idx="374">
                    <c:v>B</c:v>
                  </c:pt>
                  <c:pt idx="375">
                    <c:v>C</c:v>
                  </c:pt>
                  <c:pt idx="376">
                    <c:v>D</c:v>
                  </c:pt>
                  <c:pt idx="377">
                    <c:v>E</c:v>
                  </c:pt>
                  <c:pt idx="378">
                    <c:v>F</c:v>
                  </c:pt>
                  <c:pt idx="380">
                    <c:v>A</c:v>
                  </c:pt>
                  <c:pt idx="381">
                    <c:v>B</c:v>
                  </c:pt>
                  <c:pt idx="382">
                    <c:v>C</c:v>
                  </c:pt>
                  <c:pt idx="383">
                    <c:v>D</c:v>
                  </c:pt>
                  <c:pt idx="384">
                    <c:v>E</c:v>
                  </c:pt>
                  <c:pt idx="389">
                    <c:v>A</c:v>
                  </c:pt>
                  <c:pt idx="390">
                    <c:v>B</c:v>
                  </c:pt>
                  <c:pt idx="391">
                    <c:v>C</c:v>
                  </c:pt>
                  <c:pt idx="392">
                    <c:v>D</c:v>
                  </c:pt>
                  <c:pt idx="393">
                    <c:v>E</c:v>
                  </c:pt>
                  <c:pt idx="394">
                    <c:v>F</c:v>
                  </c:pt>
                  <c:pt idx="395">
                    <c:v>G</c:v>
                  </c:pt>
                  <c:pt idx="396">
                    <c:v>A</c:v>
                  </c:pt>
                  <c:pt idx="397">
                    <c:v>B</c:v>
                  </c:pt>
                  <c:pt idx="398">
                    <c:v>A</c:v>
                  </c:pt>
                  <c:pt idx="399">
                    <c:v>B</c:v>
                  </c:pt>
                  <c:pt idx="400">
                    <c:v>C</c:v>
                  </c:pt>
                  <c:pt idx="401">
                    <c:v>A</c:v>
                  </c:pt>
                  <c:pt idx="402">
                    <c:v>B</c:v>
                  </c:pt>
                  <c:pt idx="403">
                    <c:v>C</c:v>
                  </c:pt>
                  <c:pt idx="404">
                    <c:v>D</c:v>
                  </c:pt>
                  <c:pt idx="405">
                    <c:v>E</c:v>
                  </c:pt>
                  <c:pt idx="406">
                    <c:v>F</c:v>
                  </c:pt>
                  <c:pt idx="407">
                    <c:v>G</c:v>
                  </c:pt>
                  <c:pt idx="408">
                    <c:v>H</c:v>
                  </c:pt>
                  <c:pt idx="409">
                    <c:v>I</c:v>
                  </c:pt>
                  <c:pt idx="410">
                    <c:v>A</c:v>
                  </c:pt>
                  <c:pt idx="411">
                    <c:v>B</c:v>
                  </c:pt>
                  <c:pt idx="412">
                    <c:v>C</c:v>
                  </c:pt>
                  <c:pt idx="413">
                    <c:v>A</c:v>
                  </c:pt>
                  <c:pt idx="414">
                    <c:v>B</c:v>
                  </c:pt>
                  <c:pt idx="415">
                    <c:v>C</c:v>
                  </c:pt>
                  <c:pt idx="419">
                    <c:v>A</c:v>
                  </c:pt>
                  <c:pt idx="420">
                    <c:v>B</c:v>
                  </c:pt>
                  <c:pt idx="421">
                    <c:v>C</c:v>
                  </c:pt>
                  <c:pt idx="422">
                    <c:v>D</c:v>
                  </c:pt>
                  <c:pt idx="423">
                    <c:v>A</c:v>
                  </c:pt>
                  <c:pt idx="424">
                    <c:v>B</c:v>
                  </c:pt>
                  <c:pt idx="425">
                    <c:v>C</c:v>
                  </c:pt>
                  <c:pt idx="426">
                    <c:v>D</c:v>
                  </c:pt>
                  <c:pt idx="427">
                    <c:v>E</c:v>
                  </c:pt>
                  <c:pt idx="428">
                    <c:v>F</c:v>
                  </c:pt>
                  <c:pt idx="429">
                    <c:v>A</c:v>
                  </c:pt>
                  <c:pt idx="430">
                    <c:v>B</c:v>
                  </c:pt>
                  <c:pt idx="433">
                    <c:v>A</c:v>
                  </c:pt>
                  <c:pt idx="434">
                    <c:v>B</c:v>
                  </c:pt>
                  <c:pt idx="435">
                    <c:v>C</c:v>
                  </c:pt>
                  <c:pt idx="436">
                    <c:v>D</c:v>
                  </c:pt>
                  <c:pt idx="437">
                    <c:v>E</c:v>
                  </c:pt>
                  <c:pt idx="438">
                    <c:v>F</c:v>
                  </c:pt>
                  <c:pt idx="439">
                    <c:v>G</c:v>
                  </c:pt>
                  <c:pt idx="440">
                    <c:v>A</c:v>
                  </c:pt>
                  <c:pt idx="441">
                    <c:v>B</c:v>
                  </c:pt>
                  <c:pt idx="442">
                    <c:v>C</c:v>
                  </c:pt>
                  <c:pt idx="445">
                    <c:v>A</c:v>
                  </c:pt>
                  <c:pt idx="446">
                    <c:v>B</c:v>
                  </c:pt>
                  <c:pt idx="447">
                    <c:v>C</c:v>
                  </c:pt>
                  <c:pt idx="448">
                    <c:v>D</c:v>
                  </c:pt>
                  <c:pt idx="449">
                    <c:v>A</c:v>
                  </c:pt>
                  <c:pt idx="450">
                    <c:v>B</c:v>
                  </c:pt>
                  <c:pt idx="451">
                    <c:v>A</c:v>
                  </c:pt>
                  <c:pt idx="452">
                    <c:v>B</c:v>
                  </c:pt>
                  <c:pt idx="453">
                    <c:v>C</c:v>
                  </c:pt>
                  <c:pt idx="454">
                    <c:v>D</c:v>
                  </c:pt>
                  <c:pt idx="455">
                    <c:v>E</c:v>
                  </c:pt>
                  <c:pt idx="456">
                    <c:v>F</c:v>
                  </c:pt>
                  <c:pt idx="457">
                    <c:v>G</c:v>
                  </c:pt>
                  <c:pt idx="458">
                    <c:v>A</c:v>
                  </c:pt>
                  <c:pt idx="459">
                    <c:v>B</c:v>
                  </c:pt>
                  <c:pt idx="466">
                    <c:v>A</c:v>
                  </c:pt>
                  <c:pt idx="467">
                    <c:v>B</c:v>
                  </c:pt>
                  <c:pt idx="468">
                    <c:v>C</c:v>
                  </c:pt>
                  <c:pt idx="469">
                    <c:v>A</c:v>
                  </c:pt>
                  <c:pt idx="470">
                    <c:v>B</c:v>
                  </c:pt>
                  <c:pt idx="471">
                    <c:v>A</c:v>
                  </c:pt>
                  <c:pt idx="472">
                    <c:v>B</c:v>
                  </c:pt>
                  <c:pt idx="473">
                    <c:v>C</c:v>
                  </c:pt>
                  <c:pt idx="474">
                    <c:v>D</c:v>
                  </c:pt>
                  <c:pt idx="475">
                    <c:v>A</c:v>
                  </c:pt>
                  <c:pt idx="476">
                    <c:v>B</c:v>
                  </c:pt>
                  <c:pt idx="477">
                    <c:v>C</c:v>
                  </c:pt>
                  <c:pt idx="478">
                    <c:v>D</c:v>
                  </c:pt>
                  <c:pt idx="479">
                    <c:v>E</c:v>
                  </c:pt>
                  <c:pt idx="480">
                    <c:v>A</c:v>
                  </c:pt>
                  <c:pt idx="481">
                    <c:v>B</c:v>
                  </c:pt>
                  <c:pt idx="484">
                    <c:v> </c:v>
                  </c:pt>
                  <c:pt idx="485">
                    <c:v>B</c:v>
                  </c:pt>
                  <c:pt idx="487">
                    <c:v>A</c:v>
                  </c:pt>
                  <c:pt idx="488">
                    <c:v>B</c:v>
                  </c:pt>
                  <c:pt idx="489">
                    <c:v>C</c:v>
                  </c:pt>
                  <c:pt idx="506">
                    <c:v>11/24/2023</c:v>
                  </c:pt>
                  <c:pt idx="507">
                    <c:v>45259</c:v>
                  </c:pt>
                  <c:pt idx="511">
                    <c:v>10/14/2023</c:v>
                  </c:pt>
                  <c:pt idx="512">
                    <c:v>1/12/2024</c:v>
                  </c:pt>
                  <c:pt idx="515">
                    <c:v>6/12/2023</c:v>
                  </c:pt>
                  <c:pt idx="516">
                    <c:v>11/5/2023</c:v>
                  </c:pt>
                  <c:pt idx="518">
                    <c:v>4/19/2023</c:v>
                  </c:pt>
                  <c:pt idx="521">
                    <c:v>12/5/2023</c:v>
                  </c:pt>
                  <c:pt idx="529">
                    <c:v>20.03.2024</c:v>
                  </c:pt>
                  <c:pt idx="531">
                    <c:v>2/1/2024</c:v>
                  </c:pt>
                  <c:pt idx="534">
                    <c:v>2/2/2024</c:v>
                  </c:pt>
                  <c:pt idx="538">
                    <c:v> 05-06-2023</c:v>
                  </c:pt>
                  <c:pt idx="539">
                    <c:v> 17-09-2023</c:v>
                  </c:pt>
                  <c:pt idx="542">
                    <c:v> 01-02-2024</c:v>
                  </c:pt>
                  <c:pt idx="543">
                    <c:v> 05-01-2024</c:v>
                  </c:pt>
                  <c:pt idx="549">
                    <c:v> 17-12-2023</c:v>
                  </c:pt>
                  <c:pt idx="552">
                    <c:v> 17-12-2023</c:v>
                  </c:pt>
                  <c:pt idx="554">
                    <c:v> 17-01-2024</c:v>
                  </c:pt>
                  <c:pt idx="560">
                    <c:v>12-06-2023</c:v>
                  </c:pt>
                  <c:pt idx="561">
                    <c:v> 20-12-2023</c:v>
                  </c:pt>
                  <c:pt idx="565">
                    <c:v> 02-02-2024</c:v>
                  </c:pt>
                  <c:pt idx="567">
                    <c:v> 02-02-2024</c:v>
                  </c:pt>
                  <c:pt idx="570">
                    <c:v>18.01.2026</c:v>
                  </c:pt>
                  <c:pt idx="571">
                    <c:v> 02-02-2024</c:v>
                  </c:pt>
                  <c:pt idx="576">
                    <c:v> 15-01-2024</c:v>
                  </c:pt>
                  <c:pt idx="579">
                    <c:v> 02-02-2024</c:v>
                  </c:pt>
                  <c:pt idx="582">
                    <c:v> 15-01-2024</c:v>
                  </c:pt>
                  <c:pt idx="587">
                    <c:v> 17-01-2024</c:v>
                  </c:pt>
                  <c:pt idx="589">
                    <c:v> 25-11-2023</c:v>
                  </c:pt>
                  <c:pt idx="595">
                    <c:v> 27-01-2024</c:v>
                  </c:pt>
                  <c:pt idx="600">
                    <c:v>5/17/2023</c:v>
                  </c:pt>
                  <c:pt idx="601">
                    <c:v>4/9/2023</c:v>
                  </c:pt>
                  <c:pt idx="603">
                    <c:v>12/1/2023</c:v>
                  </c:pt>
                  <c:pt idx="606">
                    <c:v>11/30/2023</c:v>
                  </c:pt>
                  <c:pt idx="611">
                    <c:v>1/11/2024</c:v>
                  </c:pt>
                  <c:pt idx="613">
                    <c:v>6/14/2023</c:v>
                  </c:pt>
                  <c:pt idx="614">
                    <c:v>45068</c:v>
                  </c:pt>
                  <c:pt idx="615">
                    <c:v>11/10/2023</c:v>
                  </c:pt>
                  <c:pt idx="616">
                    <c:v>7/2/2023</c:v>
                  </c:pt>
                  <c:pt idx="617">
                    <c:v>7/1/2023</c:v>
                  </c:pt>
                  <c:pt idx="618">
                    <c:v>1/12/2024</c:v>
                  </c:pt>
                  <c:pt idx="619">
                    <c:v>6/11/2023</c:v>
                  </c:pt>
                  <c:pt idx="622">
                    <c:v>12/22/2023</c:v>
                  </c:pt>
                  <c:pt idx="623">
                    <c:v>12/22/2023</c:v>
                  </c:pt>
                  <c:pt idx="624">
                    <c:v>11/10/2023</c:v>
                  </c:pt>
                  <c:pt idx="630">
                    <c:v>1/28/2024</c:v>
                  </c:pt>
                  <c:pt idx="632">
                    <c:v>1/15/2024</c:v>
                  </c:pt>
                  <c:pt idx="633">
                    <c:v>1/28/2024</c:v>
                  </c:pt>
                  <c:pt idx="638">
                    <c:v>12/23/2023</c:v>
                  </c:pt>
                  <c:pt idx="639">
                    <c:v>2/2/2024</c:v>
                  </c:pt>
                  <c:pt idx="641">
                    <c:v>7/2/2023</c:v>
                  </c:pt>
                  <c:pt idx="643">
                    <c:v>1/20/2024</c:v>
                  </c:pt>
                  <c:pt idx="644">
                    <c:v>7/2/2023</c:v>
                  </c:pt>
                  <c:pt idx="646">
                    <c:v>2/10/2024</c:v>
                  </c:pt>
                  <c:pt idx="649">
                    <c:v>11/6/2023</c:v>
                  </c:pt>
                  <c:pt idx="651">
                    <c:v>7/2/2023</c:v>
                  </c:pt>
                  <c:pt idx="654">
                    <c:v>11/12/2023</c:v>
                  </c:pt>
                  <c:pt idx="655">
                    <c:v>4/6/2023</c:v>
                  </c:pt>
                  <c:pt idx="656">
                    <c:v>8/6/2023</c:v>
                  </c:pt>
                  <c:pt idx="659">
                    <c:v> 20-01-2024</c:v>
                  </c:pt>
                  <c:pt idx="661">
                    <c:v>2/28/2024</c:v>
                  </c:pt>
                  <c:pt idx="663">
                    <c:v>1/4/2024</c:v>
                  </c:pt>
                  <c:pt idx="665">
                    <c:v>1/20/2024</c:v>
                  </c:pt>
                  <c:pt idx="667">
                    <c:v>20-10.2023</c:v>
                  </c:pt>
                  <c:pt idx="668">
                    <c:v>1/4/2024</c:v>
                  </c:pt>
                  <c:pt idx="669">
                    <c:v>10/20/2023</c:v>
                  </c:pt>
                  <c:pt idx="670">
                    <c:v>6/29/2023</c:v>
                  </c:pt>
                  <c:pt idx="677">
                    <c:v>26.01.2024</c:v>
                  </c:pt>
                  <c:pt idx="680">
                    <c:v>20.01.2024</c:v>
                  </c:pt>
                  <c:pt idx="684">
                    <c:v>05.01.2024</c:v>
                  </c:pt>
                  <c:pt idx="686">
                    <c:v>23.02.2024</c:v>
                  </c:pt>
                  <c:pt idx="691">
                    <c:v>20.03.2024</c:v>
                  </c:pt>
                  <c:pt idx="698">
                    <c:v>19.12.2023</c:v>
                  </c:pt>
                  <c:pt idx="701">
                    <c:v>01.02.2024</c:v>
                  </c:pt>
                  <c:pt idx="704">
                    <c:v>14.01.2024</c:v>
                  </c:pt>
                  <c:pt idx="706">
                    <c:v>22.09.2023</c:v>
                  </c:pt>
                  <c:pt idx="709">
                    <c:v>28.01.2024</c:v>
                  </c:pt>
                  <c:pt idx="711">
                    <c:v>19.05.2023</c:v>
                  </c:pt>
                  <c:pt idx="713">
                    <c:v>28.06.2023</c:v>
                  </c:pt>
                  <c:pt idx="716">
                    <c:v>15.01.2024</c:v>
                  </c:pt>
                  <c:pt idx="720">
                    <c:v>20.12.2023</c:v>
                  </c:pt>
                  <c:pt idx="722">
                    <c:v>20.12.2023</c:v>
                  </c:pt>
                  <c:pt idx="727">
                    <c:v>20.12.2023</c:v>
                  </c:pt>
                  <c:pt idx="728">
                    <c:v>15.01.2024</c:v>
                  </c:pt>
                  <c:pt idx="729">
                    <c:v>20.12.2023</c:v>
                  </c:pt>
                  <c:pt idx="731">
                    <c:v>29.01.2024</c:v>
                  </c:pt>
                  <c:pt idx="736">
                    <c:v>5/9/2024</c:v>
                  </c:pt>
                  <c:pt idx="738">
                    <c:v>20.06.2023
</c:v>
                  </c:pt>
                  <c:pt idx="740">
                    <c:v>29.01.2024</c:v>
                  </c:pt>
                  <c:pt idx="742">
                    <c:v>24.11.2023</c:v>
                  </c:pt>
                  <c:pt idx="756">
                    <c:v>28.01.2024</c:v>
                  </c:pt>
                  <c:pt idx="761">
                    <c:v>26.11.2023</c:v>
                  </c:pt>
                  <c:pt idx="763">
                    <c:v>21.12.2023</c:v>
                  </c:pt>
                  <c:pt idx="768">
                    <c:v>29.01.2024</c:v>
                  </c:pt>
                  <c:pt idx="772">
                    <c:v>03.02.2024</c:v>
                  </c:pt>
                  <c:pt idx="774">
                    <c:v>29.11.2023</c:v>
                  </c:pt>
                  <c:pt idx="776">
                    <c:v>14.05.2023</c:v>
                  </c:pt>
                  <c:pt idx="777">
                    <c:v>28.01.2024</c:v>
                  </c:pt>
                  <c:pt idx="783">
                    <c:v>29.01.2024</c:v>
                  </c:pt>
                  <c:pt idx="786">
                    <c:v>29.11.2023</c:v>
                  </c:pt>
                  <c:pt idx="790">
                    <c:v>03.02.2024</c:v>
                  </c:pt>
                  <c:pt idx="799">
                    <c:v>4/21/2024</c:v>
                  </c:pt>
                  <c:pt idx="809">
                    <c:v>11/2/2023</c:v>
                  </c:pt>
                  <c:pt idx="812">
                    <c:v>16/03/2024</c:v>
                  </c:pt>
                  <c:pt idx="814">
                    <c:v>2/3/2024</c:v>
                  </c:pt>
                  <c:pt idx="815">
                    <c:v>2/11/2023</c:v>
                  </c:pt>
                  <c:pt idx="817">
                    <c:v>9/23/2024</c:v>
                  </c:pt>
                  <c:pt idx="826">
                    <c:v>2.5.2024</c:v>
                  </c:pt>
                  <c:pt idx="830">
                    <c:v>12.27.2023</c:v>
                  </c:pt>
                  <c:pt idx="833">
                    <c:v>3.2.2024</c:v>
                  </c:pt>
                  <c:pt idx="838">
                    <c:v>29.06.2023</c:v>
                  </c:pt>
                  <c:pt idx="841">
                    <c:v>19.05.2023</c:v>
                  </c:pt>
                  <c:pt idx="844">
                    <c:v>30.09.2023</c:v>
                  </c:pt>
                  <c:pt idx="849">
                    <c:v>12.06.2023</c:v>
                  </c:pt>
                  <c:pt idx="851">
                    <c:v>19.12.2023</c:v>
                  </c:pt>
                  <c:pt idx="853">
                    <c:v>15.01.2024</c:v>
                  </c:pt>
                  <c:pt idx="855">
                    <c:v>19.12.2023</c:v>
                  </c:pt>
                  <c:pt idx="858">
                    <c:v>13.01.2024</c:v>
                  </c:pt>
                  <c:pt idx="859">
                    <c:v>02.05.2023</c:v>
                  </c:pt>
                  <c:pt idx="860">
                    <c:v>1.12.2023</c:v>
                  </c:pt>
                  <c:pt idx="863">
                    <c:v>31.12.2024</c:v>
                  </c:pt>
                  <c:pt idx="867">
                    <c:v>26.12.2023</c:v>
                  </c:pt>
                  <c:pt idx="870">
                    <c:v>31.05.2023</c:v>
                  </c:pt>
                  <c:pt idx="871">
                    <c:v>5/28/2024</c:v>
                  </c:pt>
                  <c:pt idx="877">
                    <c:v>29.01.2024</c:v>
                  </c:pt>
                  <c:pt idx="883">
                    <c:v>10/3/2023</c:v>
                  </c:pt>
                  <c:pt idx="884">
                    <c:v>01.01.2024</c:v>
                  </c:pt>
                  <c:pt idx="893">
                    <c:v>03--01-2024</c:v>
                  </c:pt>
                  <c:pt idx="900">
                    <c:v>03-06--2023</c:v>
                  </c:pt>
                  <c:pt idx="902">
                    <c:v>29.07.2023</c:v>
                  </c:pt>
                  <c:pt idx="905">
                    <c:v>02.11.2023</c:v>
                  </c:pt>
                  <c:pt idx="914">
                    <c:v>23.07.2023</c:v>
                  </c:pt>
                  <c:pt idx="917">
                    <c:v>03--06-2023</c:v>
                  </c:pt>
                  <c:pt idx="920">
                    <c:v>12.02.2024</c:v>
                  </c:pt>
                  <c:pt idx="923">
                    <c:v>26.12.2023</c:v>
                  </c:pt>
                  <c:pt idx="927">
                    <c:v>04.02.2024</c:v>
                  </c:pt>
                  <c:pt idx="933">
                    <c:v>26.05.2023</c:v>
                  </c:pt>
                  <c:pt idx="937">
                    <c:v>29.01.2024</c:v>
                  </c:pt>
                  <c:pt idx="944">
                    <c:v>29.06.2023</c:v>
                  </c:pt>
                  <c:pt idx="949">
                    <c:v>14.06.2023</c:v>
                  </c:pt>
                  <c:pt idx="953">
                    <c:v>26.12.2023</c:v>
                  </c:pt>
                  <c:pt idx="955">
                    <c:v>2/29/2024</c:v>
                  </c:pt>
                  <c:pt idx="962">
                    <c:v>29.01.2024</c:v>
                  </c:pt>
                  <c:pt idx="968">
                    <c:v>13.01.2024</c:v>
                  </c:pt>
                  <c:pt idx="969">
                    <c:v>13.01.2024</c:v>
                  </c:pt>
                  <c:pt idx="970">
                    <c:v>13.01.2024</c:v>
                  </c:pt>
                  <c:pt idx="973">
                    <c:v>13.06.2023</c:v>
                  </c:pt>
                  <c:pt idx="975">
                    <c:v>13.01.2024</c:v>
                  </c:pt>
                  <c:pt idx="979">
                    <c:v>13.01.2024</c:v>
                  </c:pt>
                  <c:pt idx="984">
                    <c:v>13.10.2023</c:v>
                  </c:pt>
                  <c:pt idx="988">
                    <c:v>23.12.2023</c:v>
                  </c:pt>
                  <c:pt idx="991">
                    <c:v>15.12.2023</c:v>
                  </c:pt>
                </c:lvl>
                <c:lvl>
                  <c:pt idx="2">
                    <c:v>449</c:v>
                  </c:pt>
                  <c:pt idx="3">
                    <c:v>450</c:v>
                  </c:pt>
                  <c:pt idx="7">
                    <c:v>451</c:v>
                  </c:pt>
                  <c:pt idx="8">
                    <c:v>452</c:v>
                  </c:pt>
                  <c:pt idx="11">
                    <c:v>453</c:v>
                  </c:pt>
                  <c:pt idx="12">
                    <c:v>454</c:v>
                  </c:pt>
                  <c:pt idx="14">
                    <c:v>455</c:v>
                  </c:pt>
                  <c:pt idx="17">
                    <c:v>456</c:v>
                  </c:pt>
                  <c:pt idx="25">
                    <c:v>457</c:v>
                  </c:pt>
                  <c:pt idx="27">
                    <c:v>458</c:v>
                  </c:pt>
                  <c:pt idx="30">
                    <c:v>459</c:v>
                  </c:pt>
                  <c:pt idx="34">
                    <c:v>460</c:v>
                  </c:pt>
                  <c:pt idx="35">
                    <c:v>461</c:v>
                  </c:pt>
                  <c:pt idx="38">
                    <c:v>462</c:v>
                  </c:pt>
                  <c:pt idx="39">
                    <c:v>463</c:v>
                  </c:pt>
                  <c:pt idx="45">
                    <c:v>464</c:v>
                  </c:pt>
                  <c:pt idx="48">
                    <c:v>465</c:v>
                  </c:pt>
                  <c:pt idx="50">
                    <c:v>466</c:v>
                  </c:pt>
                  <c:pt idx="57">
                    <c:v>467</c:v>
                  </c:pt>
                  <c:pt idx="61">
                    <c:v>468</c:v>
                  </c:pt>
                  <c:pt idx="63">
                    <c:v>605</c:v>
                  </c:pt>
                  <c:pt idx="66">
                    <c:v>469</c:v>
                  </c:pt>
                  <c:pt idx="67">
                    <c:v>470</c:v>
                  </c:pt>
                  <c:pt idx="72">
                    <c:v>471</c:v>
                  </c:pt>
                  <c:pt idx="75">
                    <c:v>472</c:v>
                  </c:pt>
                  <c:pt idx="78">
                    <c:v>604</c:v>
                  </c:pt>
                  <c:pt idx="83">
                    <c:v>473</c:v>
                  </c:pt>
                  <c:pt idx="85">
                    <c:v>474</c:v>
                  </c:pt>
                  <c:pt idx="91">
                    <c:v>475</c:v>
                  </c:pt>
                  <c:pt idx="96">
                    <c:v>476</c:v>
                  </c:pt>
                  <c:pt idx="97">
                    <c:v>477</c:v>
                  </c:pt>
                  <c:pt idx="99">
                    <c:v>478</c:v>
                  </c:pt>
                  <c:pt idx="102">
                    <c:v>479</c:v>
                  </c:pt>
                  <c:pt idx="107">
                    <c:v>480</c:v>
                  </c:pt>
                  <c:pt idx="109">
                    <c:v>481</c:v>
                  </c:pt>
                  <c:pt idx="110">
                    <c:v>482</c:v>
                  </c:pt>
                  <c:pt idx="111">
                    <c:v>483</c:v>
                  </c:pt>
                  <c:pt idx="112">
                    <c:v>484</c:v>
                  </c:pt>
                  <c:pt idx="113">
                    <c:v>485</c:v>
                  </c:pt>
                  <c:pt idx="114">
                    <c:v>486</c:v>
                  </c:pt>
                  <c:pt idx="115">
                    <c:v>594</c:v>
                  </c:pt>
                  <c:pt idx="118">
                    <c:v>487</c:v>
                  </c:pt>
                  <c:pt idx="119">
                    <c:v>488</c:v>
                  </c:pt>
                  <c:pt idx="120">
                    <c:v>489</c:v>
                  </c:pt>
                  <c:pt idx="126">
                    <c:v>490</c:v>
                  </c:pt>
                  <c:pt idx="128">
                    <c:v>491</c:v>
                  </c:pt>
                  <c:pt idx="129">
                    <c:v>492</c:v>
                  </c:pt>
                  <c:pt idx="134">
                    <c:v>493</c:v>
                  </c:pt>
                  <c:pt idx="135">
                    <c:v>494</c:v>
                  </c:pt>
                  <c:pt idx="137">
                    <c:v>495</c:v>
                  </c:pt>
                  <c:pt idx="139">
                    <c:v>496</c:v>
                  </c:pt>
                  <c:pt idx="140">
                    <c:v>497</c:v>
                  </c:pt>
                  <c:pt idx="142">
                    <c:v>498</c:v>
                  </c:pt>
                  <c:pt idx="145">
                    <c:v>499</c:v>
                  </c:pt>
                  <c:pt idx="147">
                    <c:v>596</c:v>
                  </c:pt>
                  <c:pt idx="150">
                    <c:v>500</c:v>
                  </c:pt>
                  <c:pt idx="151">
                    <c:v>501</c:v>
                  </c:pt>
                  <c:pt idx="152">
                    <c:v>502</c:v>
                  </c:pt>
                  <c:pt idx="155">
                    <c:v>503</c:v>
                  </c:pt>
                  <c:pt idx="157">
                    <c:v>504</c:v>
                  </c:pt>
                  <c:pt idx="159">
                    <c:v>505</c:v>
                  </c:pt>
                  <c:pt idx="161">
                    <c:v>506</c:v>
                  </c:pt>
                  <c:pt idx="163">
                    <c:v>507</c:v>
                  </c:pt>
                  <c:pt idx="164">
                    <c:v>508</c:v>
                  </c:pt>
                  <c:pt idx="165">
                    <c:v>509</c:v>
                  </c:pt>
                  <c:pt idx="166">
                    <c:v>510</c:v>
                  </c:pt>
                  <c:pt idx="173">
                    <c:v>511</c:v>
                  </c:pt>
                  <c:pt idx="176">
                    <c:v>512</c:v>
                  </c:pt>
                  <c:pt idx="180">
                    <c:v>513</c:v>
                  </c:pt>
                  <c:pt idx="182">
                    <c:v>514</c:v>
                  </c:pt>
                  <c:pt idx="187">
                    <c:v>515</c:v>
                  </c:pt>
                  <c:pt idx="194">
                    <c:v>516</c:v>
                  </c:pt>
                  <c:pt idx="197">
                    <c:v>517</c:v>
                  </c:pt>
                  <c:pt idx="200">
                    <c:v>518</c:v>
                  </c:pt>
                  <c:pt idx="202">
                    <c:v>519</c:v>
                  </c:pt>
                  <c:pt idx="205">
                    <c:v>520</c:v>
                  </c:pt>
                  <c:pt idx="207">
                    <c:v>521</c:v>
                  </c:pt>
                  <c:pt idx="209">
                    <c:v>522</c:v>
                  </c:pt>
                  <c:pt idx="212">
                    <c:v>523</c:v>
                  </c:pt>
                  <c:pt idx="216">
                    <c:v>524</c:v>
                  </c:pt>
                  <c:pt idx="218">
                    <c:v>525</c:v>
                  </c:pt>
                  <c:pt idx="223">
                    <c:v>526</c:v>
                  </c:pt>
                  <c:pt idx="224">
                    <c:v>527</c:v>
                  </c:pt>
                  <c:pt idx="225">
                    <c:v>528</c:v>
                  </c:pt>
                  <c:pt idx="227">
                    <c:v>529</c:v>
                  </c:pt>
                  <c:pt idx="232">
                    <c:v>530</c:v>
                  </c:pt>
                  <c:pt idx="234">
                    <c:v>531</c:v>
                  </c:pt>
                  <c:pt idx="236">
                    <c:v>532</c:v>
                  </c:pt>
                  <c:pt idx="238">
                    <c:v>533</c:v>
                  </c:pt>
                  <c:pt idx="252">
                    <c:v>534</c:v>
                  </c:pt>
                  <c:pt idx="257">
                    <c:v>535</c:v>
                  </c:pt>
                  <c:pt idx="259">
                    <c:v>536</c:v>
                  </c:pt>
                  <c:pt idx="264">
                    <c:v>537</c:v>
                  </c:pt>
                  <c:pt idx="268">
                    <c:v>538</c:v>
                  </c:pt>
                  <c:pt idx="270">
                    <c:v>539</c:v>
                  </c:pt>
                  <c:pt idx="272">
                    <c:v>540</c:v>
                  </c:pt>
                  <c:pt idx="273">
                    <c:v>541</c:v>
                  </c:pt>
                  <c:pt idx="279">
                    <c:v>542</c:v>
                  </c:pt>
                  <c:pt idx="282">
                    <c:v>543</c:v>
                  </c:pt>
                  <c:pt idx="286">
                    <c:v>544</c:v>
                  </c:pt>
                  <c:pt idx="295">
                    <c:v>545</c:v>
                  </c:pt>
                  <c:pt idx="305">
                    <c:v>546</c:v>
                  </c:pt>
                  <c:pt idx="308">
                    <c:v>547</c:v>
                  </c:pt>
                  <c:pt idx="310">
                    <c:v>548</c:v>
                  </c:pt>
                  <c:pt idx="311">
                    <c:v>549</c:v>
                  </c:pt>
                  <c:pt idx="313">
                    <c:v>550</c:v>
                  </c:pt>
                  <c:pt idx="322">
                    <c:v>551</c:v>
                  </c:pt>
                  <c:pt idx="326">
                    <c:v>552</c:v>
                  </c:pt>
                  <c:pt idx="329">
                    <c:v>553</c:v>
                  </c:pt>
                  <c:pt idx="334">
                    <c:v>554</c:v>
                  </c:pt>
                  <c:pt idx="337">
                    <c:v>555</c:v>
                  </c:pt>
                  <c:pt idx="340">
                    <c:v>556</c:v>
                  </c:pt>
                  <c:pt idx="345">
                    <c:v>557</c:v>
                  </c:pt>
                  <c:pt idx="347">
                    <c:v>558</c:v>
                  </c:pt>
                  <c:pt idx="349">
                    <c:v>559</c:v>
                  </c:pt>
                  <c:pt idx="351">
                    <c:v>560</c:v>
                  </c:pt>
                  <c:pt idx="354">
                    <c:v>561</c:v>
                  </c:pt>
                  <c:pt idx="355">
                    <c:v>562</c:v>
                  </c:pt>
                  <c:pt idx="356">
                    <c:v>563</c:v>
                  </c:pt>
                  <c:pt idx="359">
                    <c:v>564</c:v>
                  </c:pt>
                  <c:pt idx="363">
                    <c:v>565</c:v>
                  </c:pt>
                  <c:pt idx="366">
                    <c:v>566</c:v>
                  </c:pt>
                  <c:pt idx="367">
                    <c:v>567</c:v>
                  </c:pt>
                  <c:pt idx="373">
                    <c:v>568</c:v>
                  </c:pt>
                  <c:pt idx="379">
                    <c:v>569</c:v>
                  </c:pt>
                  <c:pt idx="380">
                    <c:v>570</c:v>
                  </c:pt>
                  <c:pt idx="389">
                    <c:v>571</c:v>
                  </c:pt>
                  <c:pt idx="396">
                    <c:v>572</c:v>
                  </c:pt>
                  <c:pt idx="398">
                    <c:v>573</c:v>
                  </c:pt>
                  <c:pt idx="401">
                    <c:v>574</c:v>
                  </c:pt>
                  <c:pt idx="410">
                    <c:v>575</c:v>
                  </c:pt>
                  <c:pt idx="413">
                    <c:v>598</c:v>
                  </c:pt>
                  <c:pt idx="416">
                    <c:v>606</c:v>
                  </c:pt>
                  <c:pt idx="419">
                    <c:v>576</c:v>
                  </c:pt>
                  <c:pt idx="423">
                    <c:v>577</c:v>
                  </c:pt>
                  <c:pt idx="429">
                    <c:v>595</c:v>
                  </c:pt>
                  <c:pt idx="433">
                    <c:v>578</c:v>
                  </c:pt>
                  <c:pt idx="440">
                    <c:v>579</c:v>
                  </c:pt>
                  <c:pt idx="445">
                    <c:v>580</c:v>
                  </c:pt>
                  <c:pt idx="449">
                    <c:v>581</c:v>
                  </c:pt>
                  <c:pt idx="451">
                    <c:v>582</c:v>
                  </c:pt>
                  <c:pt idx="458">
                    <c:v>583</c:v>
                  </c:pt>
                  <c:pt idx="464">
                    <c:v>584</c:v>
                  </c:pt>
                  <c:pt idx="465">
                    <c:v>585</c:v>
                  </c:pt>
                  <c:pt idx="466">
                    <c:v>586</c:v>
                  </c:pt>
                  <c:pt idx="469">
                    <c:v>587</c:v>
                  </c:pt>
                  <c:pt idx="471">
                    <c:v>588</c:v>
                  </c:pt>
                  <c:pt idx="475">
                    <c:v>589</c:v>
                  </c:pt>
                  <c:pt idx="480">
                    <c:v>597</c:v>
                  </c:pt>
                  <c:pt idx="484">
                    <c:v>590</c:v>
                  </c:pt>
                  <c:pt idx="486">
                    <c:v>591</c:v>
                  </c:pt>
                  <c:pt idx="487">
                    <c:v>592</c:v>
                  </c:pt>
                  <c:pt idx="506">
                    <c:v>5/7/2022</c:v>
                  </c:pt>
                  <c:pt idx="507">
                    <c:v>44712</c:v>
                  </c:pt>
                  <c:pt idx="511">
                    <c:v>7/15/2022</c:v>
                  </c:pt>
                  <c:pt idx="512">
                    <c:v>7/13/2022</c:v>
                  </c:pt>
                  <c:pt idx="515">
                    <c:v>7/13/2022</c:v>
                  </c:pt>
                  <c:pt idx="516">
                    <c:v>5/6/2022</c:v>
                  </c:pt>
                  <c:pt idx="518">
                    <c:v>5/20/2022</c:v>
                  </c:pt>
                  <c:pt idx="521">
                    <c:v>6/4/2022</c:v>
                  </c:pt>
                  <c:pt idx="529">
                    <c:v>21.09.2022</c:v>
                  </c:pt>
                  <c:pt idx="531">
                    <c:v> 02-08-2022</c:v>
                  </c:pt>
                  <c:pt idx="534">
                    <c:v> 03-08-2022</c:v>
                  </c:pt>
                  <c:pt idx="538">
                    <c:v> 06-07-2022</c:v>
                  </c:pt>
                  <c:pt idx="539">
                    <c:v> 18-06-2022</c:v>
                  </c:pt>
                  <c:pt idx="542">
                    <c:v> 02-08-2022</c:v>
                  </c:pt>
                  <c:pt idx="543">
                    <c:v> 06-07-2022</c:v>
                  </c:pt>
                  <c:pt idx="549">
                    <c:v> 18-06-2022</c:v>
                  </c:pt>
                  <c:pt idx="552">
                    <c:v> 18-06-2022</c:v>
                  </c:pt>
                  <c:pt idx="554">
                    <c:v> 18-07-2022</c:v>
                  </c:pt>
                  <c:pt idx="560">
                    <c:v>13-07-2022</c:v>
                  </c:pt>
                  <c:pt idx="561">
                    <c:v> 21-06-2022</c:v>
                  </c:pt>
                  <c:pt idx="565">
                    <c:v> 03-08-2022</c:v>
                  </c:pt>
                  <c:pt idx="567">
                    <c:v> 03-08-2022</c:v>
                  </c:pt>
                  <c:pt idx="570">
                    <c:v>19.02.2025</c:v>
                  </c:pt>
                  <c:pt idx="571">
                    <c:v> 03-08-2022</c:v>
                  </c:pt>
                  <c:pt idx="576">
                    <c:v> 16-07-2022</c:v>
                  </c:pt>
                  <c:pt idx="579">
                    <c:v> 03-08-2022</c:v>
                  </c:pt>
                  <c:pt idx="582">
                    <c:v> 16-07-2022</c:v>
                  </c:pt>
                  <c:pt idx="587">
                    <c:v> 18-07-2022</c:v>
                  </c:pt>
                  <c:pt idx="589">
                    <c:v>5/26/2022</c:v>
                  </c:pt>
                  <c:pt idx="595">
                    <c:v>7/28/2022</c:v>
                  </c:pt>
                  <c:pt idx="600">
                    <c:v>6/18/2022</c:v>
                  </c:pt>
                  <c:pt idx="601">
                    <c:v> 10-05-2022</c:v>
                  </c:pt>
                  <c:pt idx="603">
                    <c:v>6/2/2022</c:v>
                  </c:pt>
                  <c:pt idx="606">
                    <c:v>5/31/2022</c:v>
                  </c:pt>
                  <c:pt idx="611">
                    <c:v>7/12/2022</c:v>
                  </c:pt>
                  <c:pt idx="613">
                    <c:v>7/15/2022</c:v>
                  </c:pt>
                  <c:pt idx="614">
                    <c:v>44735</c:v>
                  </c:pt>
                  <c:pt idx="615">
                    <c:v>5/11/2022</c:v>
                  </c:pt>
                  <c:pt idx="616">
                    <c:v>8/3/2022</c:v>
                  </c:pt>
                  <c:pt idx="617">
                    <c:v>8/2/2022</c:v>
                  </c:pt>
                  <c:pt idx="618">
                    <c:v>7/13/2022</c:v>
                  </c:pt>
                  <c:pt idx="619">
                    <c:v>7/12/2022</c:v>
                  </c:pt>
                  <c:pt idx="622">
                    <c:v>6/23/2022</c:v>
                  </c:pt>
                  <c:pt idx="623">
                    <c:v>6/23/2022</c:v>
                  </c:pt>
                  <c:pt idx="624">
                    <c:v>5/11/2022</c:v>
                  </c:pt>
                  <c:pt idx="630">
                    <c:v>7/29/2022</c:v>
                  </c:pt>
                  <c:pt idx="632">
                    <c:v>7/16/2022</c:v>
                  </c:pt>
                  <c:pt idx="633">
                    <c:v>7/29/2022</c:v>
                  </c:pt>
                  <c:pt idx="638">
                    <c:v>6/24/2022</c:v>
                  </c:pt>
                  <c:pt idx="639">
                    <c:v>8/3/2022</c:v>
                  </c:pt>
                  <c:pt idx="641">
                    <c:v>8/3/2022</c:v>
                  </c:pt>
                  <c:pt idx="643">
                    <c:v>7/21/2022</c:v>
                  </c:pt>
                  <c:pt idx="644">
                    <c:v>8/3/2022</c:v>
                  </c:pt>
                  <c:pt idx="646">
                    <c:v>8/2/2022</c:v>
                  </c:pt>
                  <c:pt idx="649">
                    <c:v>5/7/2022</c:v>
                  </c:pt>
                  <c:pt idx="651">
                    <c:v>8/3/2022</c:v>
                  </c:pt>
                  <c:pt idx="654">
                    <c:v>5/13/2022</c:v>
                  </c:pt>
                  <c:pt idx="655">
                    <c:v>5/7/2022</c:v>
                  </c:pt>
                  <c:pt idx="656">
                    <c:v>5/7/2022</c:v>
                  </c:pt>
                  <c:pt idx="659">
                    <c:v> 21-07-2022</c:v>
                  </c:pt>
                  <c:pt idx="661">
                    <c:v>8/29/2022</c:v>
                  </c:pt>
                  <c:pt idx="663">
                    <c:v>7/5/2022</c:v>
                  </c:pt>
                  <c:pt idx="665">
                    <c:v>7/21/2022</c:v>
                  </c:pt>
                  <c:pt idx="667">
                    <c:v>7/21/2022</c:v>
                  </c:pt>
                  <c:pt idx="668">
                    <c:v>7/5/2022</c:v>
                  </c:pt>
                  <c:pt idx="669">
                    <c:v>7/21/2022</c:v>
                  </c:pt>
                  <c:pt idx="670">
                    <c:v>7/30/2022</c:v>
                  </c:pt>
                  <c:pt idx="677">
                    <c:v>27.07.2022</c:v>
                  </c:pt>
                  <c:pt idx="680">
                    <c:v>21.07.2022</c:v>
                  </c:pt>
                  <c:pt idx="684">
                    <c:v>06.07.2022</c:v>
                  </c:pt>
                  <c:pt idx="686">
                    <c:v>24.08.2022</c:v>
                  </c:pt>
                  <c:pt idx="691">
                    <c:v>21.09.2022</c:v>
                  </c:pt>
                  <c:pt idx="698">
                    <c:v>20.06.2022</c:v>
                  </c:pt>
                  <c:pt idx="701">
                    <c:v>02.08.2022</c:v>
                  </c:pt>
                  <c:pt idx="704">
                    <c:v>15.07.2022</c:v>
                  </c:pt>
                  <c:pt idx="706">
                    <c:v>23.06.2022</c:v>
                  </c:pt>
                  <c:pt idx="709">
                    <c:v>29.07.2022</c:v>
                  </c:pt>
                  <c:pt idx="711">
                    <c:v>20.06.2022</c:v>
                  </c:pt>
                  <c:pt idx="713">
                    <c:v>29.07.2022</c:v>
                  </c:pt>
                  <c:pt idx="716">
                    <c:v>16.07.2022</c:v>
                  </c:pt>
                  <c:pt idx="720">
                    <c:v>21.06.2022</c:v>
                  </c:pt>
                  <c:pt idx="722">
                    <c:v>21.06.2022</c:v>
                  </c:pt>
                  <c:pt idx="727">
                    <c:v>21.06.2022</c:v>
                  </c:pt>
                  <c:pt idx="728">
                    <c:v>16.07.2022</c:v>
                  </c:pt>
                  <c:pt idx="729">
                    <c:v>21.06.2022</c:v>
                  </c:pt>
                  <c:pt idx="731">
                    <c:v>30.07.2022</c:v>
                  </c:pt>
                  <c:pt idx="736">
                    <c:v>11/10/2022</c:v>
                  </c:pt>
                  <c:pt idx="738">
                    <c:v>21.07.2022</c:v>
                  </c:pt>
                  <c:pt idx="740">
                    <c:v>30.07.2022</c:v>
                  </c:pt>
                  <c:pt idx="742">
                    <c:v>25.05.2022</c:v>
                  </c:pt>
                  <c:pt idx="756">
                    <c:v>29.07.2022</c:v>
                  </c:pt>
                  <c:pt idx="761">
                    <c:v>27.05.2022</c:v>
                  </c:pt>
                  <c:pt idx="763">
                    <c:v>22.06.2022</c:v>
                  </c:pt>
                  <c:pt idx="768">
                    <c:v>30.07.2022</c:v>
                  </c:pt>
                  <c:pt idx="772">
                    <c:v>04.08.2022</c:v>
                  </c:pt>
                  <c:pt idx="774">
                    <c:v>30.05.2022</c:v>
                  </c:pt>
                  <c:pt idx="776">
                    <c:v>15.06.2022</c:v>
                  </c:pt>
                  <c:pt idx="777">
                    <c:v>29.07.2022</c:v>
                  </c:pt>
                  <c:pt idx="783">
                    <c:v>30.07.2022</c:v>
                  </c:pt>
                  <c:pt idx="786">
                    <c:v>30.05.2022</c:v>
                  </c:pt>
                  <c:pt idx="790">
                    <c:v>04.08.2022</c:v>
                  </c:pt>
                  <c:pt idx="799">
                    <c:v>10/21/2022</c:v>
                  </c:pt>
                  <c:pt idx="809">
                    <c:v>12/2/2022</c:v>
                  </c:pt>
                  <c:pt idx="812">
                    <c:v>16/9/2022</c:v>
                  </c:pt>
                  <c:pt idx="814">
                    <c:v>11/3/2022</c:v>
                  </c:pt>
                  <c:pt idx="815">
                    <c:v>12/2/2022</c:v>
                  </c:pt>
                  <c:pt idx="817">
                    <c:v>3/24/2023</c:v>
                  </c:pt>
                  <c:pt idx="826">
                    <c:v>8.5.2022</c:v>
                  </c:pt>
                  <c:pt idx="830">
                    <c:v>6.27.2022</c:v>
                  </c:pt>
                  <c:pt idx="833">
                    <c:v>9.2.2022</c:v>
                  </c:pt>
                  <c:pt idx="838">
                    <c:v>30.07.2022</c:v>
                  </c:pt>
                  <c:pt idx="841">
                    <c:v>20.06.2022</c:v>
                  </c:pt>
                  <c:pt idx="844">
                    <c:v>01.07.2022</c:v>
                  </c:pt>
                  <c:pt idx="849">
                    <c:v>13.07.2022</c:v>
                  </c:pt>
                  <c:pt idx="851">
                    <c:v>20.06.2022</c:v>
                  </c:pt>
                  <c:pt idx="853">
                    <c:v>16.07.2022</c:v>
                  </c:pt>
                  <c:pt idx="855">
                    <c:v>20.06.2022</c:v>
                  </c:pt>
                  <c:pt idx="858">
                    <c:v>14.07.2022</c:v>
                  </c:pt>
                  <c:pt idx="859">
                    <c:v>03.06.2022</c:v>
                  </c:pt>
                  <c:pt idx="860">
                    <c:v>2.09.2022</c:v>
                  </c:pt>
                  <c:pt idx="863">
                    <c:v>07.07.2022</c:v>
                  </c:pt>
                  <c:pt idx="867">
                    <c:v>27.06.2022</c:v>
                  </c:pt>
                  <c:pt idx="870">
                    <c:v>01.07.2022</c:v>
                  </c:pt>
                  <c:pt idx="871">
                    <c:v>11/29/2022</c:v>
                  </c:pt>
                  <c:pt idx="877">
                    <c:v>30.07.2022</c:v>
                  </c:pt>
                  <c:pt idx="883">
                    <c:v>11/4/2022</c:v>
                  </c:pt>
                  <c:pt idx="884">
                    <c:v>02.07.2022</c:v>
                  </c:pt>
                  <c:pt idx="893">
                    <c:v>04--07-2022</c:v>
                  </c:pt>
                  <c:pt idx="900">
                    <c:v>04--07-2022</c:v>
                  </c:pt>
                  <c:pt idx="902">
                    <c:v>30.08.2022</c:v>
                  </c:pt>
                  <c:pt idx="905">
                    <c:v>02.08.2022</c:v>
                  </c:pt>
                  <c:pt idx="914">
                    <c:v>23.08.2022</c:v>
                  </c:pt>
                  <c:pt idx="917">
                    <c:v>04--07--2022</c:v>
                  </c:pt>
                  <c:pt idx="920">
                    <c:v>13.03.2023</c:v>
                  </c:pt>
                  <c:pt idx="923">
                    <c:v>27.06.2022</c:v>
                  </c:pt>
                  <c:pt idx="927">
                    <c:v>05.08.2022</c:v>
                  </c:pt>
                  <c:pt idx="933">
                    <c:v>27.06.2022</c:v>
                  </c:pt>
                  <c:pt idx="937">
                    <c:v>30.07.2022</c:v>
                  </c:pt>
                  <c:pt idx="944">
                    <c:v>30.07.2022</c:v>
                  </c:pt>
                  <c:pt idx="949">
                    <c:v>15 .07.2022</c:v>
                  </c:pt>
                  <c:pt idx="953">
                    <c:v>27.06.2022</c:v>
                  </c:pt>
                  <c:pt idx="955">
                    <c:v>8/30/2022</c:v>
                  </c:pt>
                  <c:pt idx="962">
                    <c:v>30.07.2022</c:v>
                  </c:pt>
                  <c:pt idx="968">
                    <c:v>14.07.2022</c:v>
                  </c:pt>
                  <c:pt idx="969">
                    <c:v>14.07.2022</c:v>
                  </c:pt>
                  <c:pt idx="970">
                    <c:v>14.07.2022</c:v>
                  </c:pt>
                  <c:pt idx="973">
                    <c:v>14.07.2022</c:v>
                  </c:pt>
                  <c:pt idx="975">
                    <c:v>14.07.2022</c:v>
                  </c:pt>
                  <c:pt idx="979">
                    <c:v>14.07.2022</c:v>
                  </c:pt>
                  <c:pt idx="984">
                    <c:v>14.07.2022</c:v>
                  </c:pt>
                  <c:pt idx="988">
                    <c:v>24.06.2022</c:v>
                  </c:pt>
                  <c:pt idx="991">
                    <c:v>16.06.2022</c:v>
                  </c:pt>
                </c:lvl>
                <c:lvl>
                  <c:pt idx="2">
                    <c:v>27</c:v>
                  </c:pt>
                  <c:pt idx="3">
                    <c:v>28</c:v>
                  </c:pt>
                  <c:pt idx="6">
                    <c:v>Raichur Division</c:v>
                  </c:pt>
                  <c:pt idx="7">
                    <c:v>29</c:v>
                  </c:pt>
                  <c:pt idx="8">
                    <c:v>30</c:v>
                  </c:pt>
                  <c:pt idx="11">
                    <c:v>31</c:v>
                  </c:pt>
                  <c:pt idx="12">
                    <c:v>32</c:v>
                  </c:pt>
                  <c:pt idx="14">
                    <c:v>33</c:v>
                  </c:pt>
                  <c:pt idx="17">
                    <c:v>34</c:v>
                  </c:pt>
                  <c:pt idx="23">
                    <c:v>Dharwad Cricle</c:v>
                  </c:pt>
                  <c:pt idx="24">
                    <c:v>Dharwad Division</c:v>
                  </c:pt>
                  <c:pt idx="25">
                    <c:v>35</c:v>
                  </c:pt>
                  <c:pt idx="27">
                    <c:v>36</c:v>
                  </c:pt>
                  <c:pt idx="30">
                    <c:v>37</c:v>
                  </c:pt>
                  <c:pt idx="34">
                    <c:v>38</c:v>
                  </c:pt>
                  <c:pt idx="35">
                    <c:v>39</c:v>
                  </c:pt>
                  <c:pt idx="38">
                    <c:v>40</c:v>
                  </c:pt>
                  <c:pt idx="39">
                    <c:v>41</c:v>
                  </c:pt>
                  <c:pt idx="44">
                    <c:v>Gadag Division</c:v>
                  </c:pt>
                  <c:pt idx="45">
                    <c:v>42</c:v>
                  </c:pt>
                  <c:pt idx="48">
                    <c:v>43</c:v>
                  </c:pt>
                  <c:pt idx="50">
                    <c:v>44</c:v>
                  </c:pt>
                  <c:pt idx="57">
                    <c:v>45</c:v>
                  </c:pt>
                  <c:pt idx="60">
                    <c:v>Haveri Division</c:v>
                  </c:pt>
                  <c:pt idx="61">
                    <c:v>46</c:v>
                  </c:pt>
                  <c:pt idx="63">
                    <c:v>47</c:v>
                  </c:pt>
                  <c:pt idx="66">
                    <c:v>48</c:v>
                  </c:pt>
                  <c:pt idx="67">
                    <c:v>49</c:v>
                  </c:pt>
                  <c:pt idx="72">
                    <c:v>50</c:v>
                  </c:pt>
                  <c:pt idx="75">
                    <c:v>51</c:v>
                  </c:pt>
                  <c:pt idx="78">
                    <c:v>52</c:v>
                  </c:pt>
                  <c:pt idx="82">
                    <c:v>Karwar Division</c:v>
                  </c:pt>
                  <c:pt idx="83">
                    <c:v>53</c:v>
                  </c:pt>
                  <c:pt idx="85">
                    <c:v>54</c:v>
                  </c:pt>
                  <c:pt idx="91">
                    <c:v>55</c:v>
                  </c:pt>
                  <c:pt idx="95">
                    <c:v>Sirsi Division</c:v>
                  </c:pt>
                  <c:pt idx="96">
                    <c:v>56</c:v>
                  </c:pt>
                  <c:pt idx="97">
                    <c:v>57</c:v>
                  </c:pt>
                  <c:pt idx="99">
                    <c:v>58</c:v>
                  </c:pt>
                  <c:pt idx="102">
                    <c:v>59</c:v>
                  </c:pt>
                  <c:pt idx="105">
                    <c:v>Belagavi Circle</c:v>
                  </c:pt>
                  <c:pt idx="106">
                    <c:v>Vijayapura Division</c:v>
                  </c:pt>
                  <c:pt idx="107">
                    <c:v>60</c:v>
                  </c:pt>
                  <c:pt idx="109">
                    <c:v>61</c:v>
                  </c:pt>
                  <c:pt idx="110">
                    <c:v>62</c:v>
                  </c:pt>
                  <c:pt idx="111">
                    <c:v>63</c:v>
                  </c:pt>
                  <c:pt idx="112">
                    <c:v>64</c:v>
                  </c:pt>
                  <c:pt idx="113">
                    <c:v>65</c:v>
                  </c:pt>
                  <c:pt idx="114">
                    <c:v>66</c:v>
                  </c:pt>
                  <c:pt idx="115">
                    <c:v>67</c:v>
                  </c:pt>
                  <c:pt idx="117">
                    <c:v>Bagalkot Division</c:v>
                  </c:pt>
                  <c:pt idx="118">
                    <c:v>68</c:v>
                  </c:pt>
                  <c:pt idx="119">
                    <c:v>69</c:v>
                  </c:pt>
                  <c:pt idx="120">
                    <c:v>70</c:v>
                  </c:pt>
                  <c:pt idx="126">
                    <c:v>71</c:v>
                  </c:pt>
                  <c:pt idx="128">
                    <c:v>72</c:v>
                  </c:pt>
                  <c:pt idx="129">
                    <c:v>73</c:v>
                  </c:pt>
                  <c:pt idx="133">
                    <c:v>Belagavi Division</c:v>
                  </c:pt>
                  <c:pt idx="134">
                    <c:v>74</c:v>
                  </c:pt>
                  <c:pt idx="135">
                    <c:v>75</c:v>
                  </c:pt>
                  <c:pt idx="137">
                    <c:v>76</c:v>
                  </c:pt>
                  <c:pt idx="139">
                    <c:v>77</c:v>
                  </c:pt>
                  <c:pt idx="140">
                    <c:v>78</c:v>
                  </c:pt>
                  <c:pt idx="142">
                    <c:v>79</c:v>
                  </c:pt>
                  <c:pt idx="145">
                    <c:v>80</c:v>
                  </c:pt>
                  <c:pt idx="147">
                    <c:v>81</c:v>
                  </c:pt>
                  <c:pt idx="149">
                    <c:v>Chikkodi Division</c:v>
                  </c:pt>
                  <c:pt idx="150">
                    <c:v>82</c:v>
                  </c:pt>
                  <c:pt idx="151">
                    <c:v>83</c:v>
                  </c:pt>
                  <c:pt idx="152">
                    <c:v>84</c:v>
                  </c:pt>
                  <c:pt idx="155">
                    <c:v>85</c:v>
                  </c:pt>
                  <c:pt idx="157">
                    <c:v>86</c:v>
                  </c:pt>
                  <c:pt idx="159">
                    <c:v>87</c:v>
                  </c:pt>
                  <c:pt idx="161">
                    <c:v>88</c:v>
                  </c:pt>
                  <c:pt idx="163">
                    <c:v>89</c:v>
                  </c:pt>
                  <c:pt idx="164">
                    <c:v>90</c:v>
                  </c:pt>
                  <c:pt idx="165">
                    <c:v>91</c:v>
                  </c:pt>
                  <c:pt idx="166">
                    <c:v>92</c:v>
                  </c:pt>
                  <c:pt idx="171">
                    <c:v>Shivamogga Circle</c:v>
                  </c:pt>
                  <c:pt idx="172">
                    <c:v>Davanagere Division</c:v>
                  </c:pt>
                  <c:pt idx="173">
                    <c:v>93</c:v>
                  </c:pt>
                  <c:pt idx="176">
                    <c:v>94</c:v>
                  </c:pt>
                  <c:pt idx="180">
                    <c:v>95</c:v>
                  </c:pt>
                  <c:pt idx="182">
                    <c:v>96</c:v>
                  </c:pt>
                  <c:pt idx="187">
                    <c:v>97</c:v>
                  </c:pt>
                  <c:pt idx="193">
                    <c:v>Chitradurga Division</c:v>
                  </c:pt>
                  <c:pt idx="194">
                    <c:v>98</c:v>
                  </c:pt>
                  <c:pt idx="197">
                    <c:v>99</c:v>
                  </c:pt>
                  <c:pt idx="200">
                    <c:v>100</c:v>
                  </c:pt>
                  <c:pt idx="202">
                    <c:v>101</c:v>
                  </c:pt>
                  <c:pt idx="205">
                    <c:v>102</c:v>
                  </c:pt>
                  <c:pt idx="207">
                    <c:v>103</c:v>
                  </c:pt>
                  <c:pt idx="209">
                    <c:v>104</c:v>
                  </c:pt>
                  <c:pt idx="211">
                    <c:v>Shivamogga Special Division</c:v>
                  </c:pt>
                  <c:pt idx="212">
                    <c:v>105</c:v>
                  </c:pt>
                  <c:pt idx="216">
                    <c:v>106</c:v>
                  </c:pt>
                  <c:pt idx="218">
                    <c:v>107</c:v>
                  </c:pt>
                  <c:pt idx="222">
                    <c:v>Shivamogga Division</c:v>
                  </c:pt>
                  <c:pt idx="223">
                    <c:v>108</c:v>
                  </c:pt>
                  <c:pt idx="224">
                    <c:v>109</c:v>
                  </c:pt>
                  <c:pt idx="225">
                    <c:v>110</c:v>
                  </c:pt>
                  <c:pt idx="227">
                    <c:v>111</c:v>
                  </c:pt>
                  <c:pt idx="231">
                    <c:v>Chikkamangalore Division</c:v>
                  </c:pt>
                  <c:pt idx="232">
                    <c:v>112</c:v>
                  </c:pt>
                  <c:pt idx="234">
                    <c:v>113</c:v>
                  </c:pt>
                  <c:pt idx="236">
                    <c:v>114</c:v>
                  </c:pt>
                  <c:pt idx="238">
                    <c:v>115</c:v>
                  </c:pt>
                  <c:pt idx="250">
                    <c:v>Mangalore Circle </c:v>
                  </c:pt>
                  <c:pt idx="251">
                    <c:v>Udupi Division</c:v>
                  </c:pt>
                  <c:pt idx="252">
                    <c:v>116</c:v>
                  </c:pt>
                  <c:pt idx="257">
                    <c:v>117</c:v>
                  </c:pt>
                  <c:pt idx="259">
                    <c:v>118</c:v>
                  </c:pt>
                  <c:pt idx="264">
                    <c:v>119</c:v>
                  </c:pt>
                  <c:pt idx="267">
                    <c:v>Mangalore Division </c:v>
                  </c:pt>
                  <c:pt idx="268">
                    <c:v>120</c:v>
                  </c:pt>
                  <c:pt idx="270">
                    <c:v>121</c:v>
                  </c:pt>
                  <c:pt idx="272">
                    <c:v>122</c:v>
                  </c:pt>
                  <c:pt idx="273">
                    <c:v>123</c:v>
                  </c:pt>
                  <c:pt idx="279">
                    <c:v>124</c:v>
                  </c:pt>
                  <c:pt idx="282">
                    <c:v>125</c:v>
                  </c:pt>
                  <c:pt idx="286">
                    <c:v>126</c:v>
                  </c:pt>
                  <c:pt idx="293">
                    <c:v>Bangalore Circle</c:v>
                  </c:pt>
                  <c:pt idx="294">
                    <c:v>Bangalore Rural Division</c:v>
                  </c:pt>
                  <c:pt idx="295">
                    <c:v>127</c:v>
                  </c:pt>
                  <c:pt idx="305">
                    <c:v>128</c:v>
                  </c:pt>
                  <c:pt idx="308">
                    <c:v>129</c:v>
                  </c:pt>
                  <c:pt idx="310">
                    <c:v>130</c:v>
                  </c:pt>
                  <c:pt idx="311">
                    <c:v>131</c:v>
                  </c:pt>
                  <c:pt idx="313">
                    <c:v>132</c:v>
                  </c:pt>
                  <c:pt idx="321">
                    <c:v>Ramanagara Special Division </c:v>
                  </c:pt>
                  <c:pt idx="322">
                    <c:v>133</c:v>
                  </c:pt>
                  <c:pt idx="326">
                    <c:v>134</c:v>
                  </c:pt>
                  <c:pt idx="328">
                    <c:v>Ramanagara  Division</c:v>
                  </c:pt>
                  <c:pt idx="329">
                    <c:v>135</c:v>
                  </c:pt>
                  <c:pt idx="333">
                    <c:v>Tumkur Division</c:v>
                  </c:pt>
                  <c:pt idx="334">
                    <c:v>136</c:v>
                  </c:pt>
                  <c:pt idx="337">
                    <c:v>137</c:v>
                  </c:pt>
                  <c:pt idx="340">
                    <c:v>138</c:v>
                  </c:pt>
                  <c:pt idx="345">
                    <c:v>139</c:v>
                  </c:pt>
                  <c:pt idx="347">
                    <c:v>140</c:v>
                  </c:pt>
                  <c:pt idx="349">
                    <c:v>141</c:v>
                  </c:pt>
                  <c:pt idx="351">
                    <c:v>142</c:v>
                  </c:pt>
                  <c:pt idx="353">
                    <c:v>Madhugiri Division</c:v>
                  </c:pt>
                  <c:pt idx="354">
                    <c:v>143</c:v>
                  </c:pt>
                  <c:pt idx="355">
                    <c:v>144</c:v>
                  </c:pt>
                  <c:pt idx="356">
                    <c:v>145</c:v>
                  </c:pt>
                  <c:pt idx="359">
                    <c:v>146</c:v>
                  </c:pt>
                  <c:pt idx="362">
                    <c:v>Chikballapura Division</c:v>
                  </c:pt>
                  <c:pt idx="363">
                    <c:v>147</c:v>
                  </c:pt>
                  <c:pt idx="366">
                    <c:v>148</c:v>
                  </c:pt>
                  <c:pt idx="367">
                    <c:v>149</c:v>
                  </c:pt>
                  <c:pt idx="372">
                    <c:v>Kolar Division</c:v>
                  </c:pt>
                  <c:pt idx="373">
                    <c:v>150</c:v>
                  </c:pt>
                  <c:pt idx="379">
                    <c:v>151</c:v>
                  </c:pt>
                  <c:pt idx="380">
                    <c:v>152</c:v>
                  </c:pt>
                  <c:pt idx="387">
                    <c:v>Mysore Circle</c:v>
                  </c:pt>
                  <c:pt idx="388">
                    <c:v>Mandya Division</c:v>
                  </c:pt>
                  <c:pt idx="389">
                    <c:v>153</c:v>
                  </c:pt>
                  <c:pt idx="396">
                    <c:v>154</c:v>
                  </c:pt>
                  <c:pt idx="398">
                    <c:v>155</c:v>
                  </c:pt>
                  <c:pt idx="401">
                    <c:v>156</c:v>
                  </c:pt>
                  <c:pt idx="410">
                    <c:v>157</c:v>
                  </c:pt>
                  <c:pt idx="413">
                    <c:v>158</c:v>
                  </c:pt>
                  <c:pt idx="416">
                    <c:v>159</c:v>
                  </c:pt>
                  <c:pt idx="418">
                    <c:v>Mysore Division</c:v>
                  </c:pt>
                  <c:pt idx="419">
                    <c:v>160</c:v>
                  </c:pt>
                  <c:pt idx="423">
                    <c:v>161</c:v>
                  </c:pt>
                  <c:pt idx="429">
                    <c:v>162</c:v>
                  </c:pt>
                  <c:pt idx="432">
                    <c:v>Hunsur Division</c:v>
                  </c:pt>
                  <c:pt idx="433">
                    <c:v>163</c:v>
                  </c:pt>
                  <c:pt idx="440">
                    <c:v>164</c:v>
                  </c:pt>
                  <c:pt idx="444">
                    <c:v>Chamarajanagar Division</c:v>
                  </c:pt>
                  <c:pt idx="445">
                    <c:v>165</c:v>
                  </c:pt>
                  <c:pt idx="449">
                    <c:v>166</c:v>
                  </c:pt>
                  <c:pt idx="451">
                    <c:v>167</c:v>
                  </c:pt>
                  <c:pt idx="458">
                    <c:v>168</c:v>
                  </c:pt>
                  <c:pt idx="462">
                    <c:v>Hassan Circle</c:v>
                  </c:pt>
                  <c:pt idx="463">
                    <c:v>Hassan Division</c:v>
                  </c:pt>
                  <c:pt idx="464">
                    <c:v>169</c:v>
                  </c:pt>
                  <c:pt idx="465">
                    <c:v>170</c:v>
                  </c:pt>
                  <c:pt idx="466">
                    <c:v>171</c:v>
                  </c:pt>
                  <c:pt idx="469">
                    <c:v>172</c:v>
                  </c:pt>
                  <c:pt idx="471">
                    <c:v>173</c:v>
                  </c:pt>
                  <c:pt idx="475">
                    <c:v>174</c:v>
                  </c:pt>
                  <c:pt idx="480">
                    <c:v>175</c:v>
                  </c:pt>
                  <c:pt idx="483">
                    <c:v>Kodagu Division </c:v>
                  </c:pt>
                  <c:pt idx="484">
                    <c:v>176</c:v>
                  </c:pt>
                  <c:pt idx="486">
                    <c:v>177</c:v>
                  </c:pt>
                  <c:pt idx="487">
                    <c:v>178</c:v>
                  </c:pt>
                  <c:pt idx="506">
                    <c:v>Sri. G Srinivas Rao ( Karunamaya Construction Company),Koppala </c:v>
                  </c:pt>
                  <c:pt idx="507">
                    <c:v>Sri. Dodda Basana Gouda 
( Doddabasanagouda &amp; Company) Raichur </c:v>
                  </c:pt>
                  <c:pt idx="511">
                    <c:v>Sri. Mallikarjuna H Ammapur, Lingasuguru </c:v>
                  </c:pt>
                  <c:pt idx="512">
                    <c:v>Sri. Amaravaram Channa reddy ( ACR Projects), Bangalore </c:v>
                  </c:pt>
                  <c:pt idx="515">
                    <c:v>Sri. Karabasappa Gouda S Patil, Vijayapur</c:v>
                  </c:pt>
                  <c:pt idx="516">
                    <c:v>Sri. M Eranna (M/s MECO Construction &amp; Infra Tech Pvt Ltd), Manvi </c:v>
                  </c:pt>
                  <c:pt idx="518">
                    <c:v>Sri. Venkatesh Yadav, Manvi</c:v>
                  </c:pt>
                  <c:pt idx="521">
                    <c:v>Sri. M Eranna (M/s MECO Construction &amp; Infra Tech Pvt Ltd), Manvi </c:v>
                  </c:pt>
                  <c:pt idx="529">
                    <c:v>Sri.  Mallikarjun Siddaramappa Patil </c:v>
                  </c:pt>
                  <c:pt idx="531">
                    <c:v>Sri. Mallikarjun B Kallur (M B Kallur Infrastructure Company) </c:v>
                  </c:pt>
                  <c:pt idx="534">
                    <c:v>Sri.Chandrashekhar Appasaheb Biradar </c:v>
                  </c:pt>
                  <c:pt idx="538">
                    <c:v>Sri Chandrashekhar Appasaheb Biradar </c:v>
                  </c:pt>
                  <c:pt idx="539">
                    <c:v>Sri. Bhimshi Siddappa Biradar (B S Biradar)</c:v>
                  </c:pt>
                  <c:pt idx="542">
                    <c:v>M/s M B Kallur Infrastructure Company </c:v>
                  </c:pt>
                  <c:pt idx="543">
                    <c:v>Sri. Beeranna Subray Gaonkar (BSG Infrastructure) </c:v>
                  </c:pt>
                  <c:pt idx="549">
                    <c:v>Sri K.V Hanchinal, Mundargi </c:v>
                  </c:pt>
                  <c:pt idx="552">
                    <c:v>Sri K.V Hanchinal, Mundargi </c:v>
                  </c:pt>
                  <c:pt idx="554">
                    <c:v>Sri. Basavaraj V Bingi</c:v>
                  </c:pt>
                  <c:pt idx="560">
                    <c:v>Sri Ibrahim Sheriff</c:v>
                  </c:pt>
                  <c:pt idx="561">
                    <c:v> Sri. H. P. Madhukar &amp; Company, Hubli</c:v>
                  </c:pt>
                  <c:pt idx="565">
                    <c:v>Sri S B Dundigoudar (Bannur Infrastructures Private Limited) </c:v>
                  </c:pt>
                  <c:pt idx="567">
                    <c:v>Sri S B Dundigoudar (Bannur Infrastructures Private Limited) </c:v>
                  </c:pt>
                  <c:pt idx="570">
                    <c:v>Sri  F B Patil</c:v>
                  </c:pt>
                  <c:pt idx="571">
                    <c:v>M/s JYOTI (Deveeka Constructions), </c:v>
                  </c:pt>
                  <c:pt idx="576">
                    <c:v>Sri. Sachin Kollur (M/s Kollur Gurunath Construction Infra Private Limited), </c:v>
                  </c:pt>
                  <c:pt idx="579">
                    <c:v>Sri. Santosh Veerayya Hiremath </c:v>
                  </c:pt>
                  <c:pt idx="582">
                    <c:v>Sri  Shanmukappa R Ballary </c:v>
                  </c:pt>
                  <c:pt idx="587">
                    <c:v>Sri Babu Sannakusa Moger (B.S.M Construction Company</c:v>
                  </c:pt>
                  <c:pt idx="589">
                    <c:v> Sri Shivakanth Mahajan (Mahajan Biz Ventures Pvt Ltd)</c:v>
                  </c:pt>
                  <c:pt idx="595">
                    <c:v> Sri Ramesh Sannppa Naik (R.S Nayak &amp; Co.,)</c:v>
                  </c:pt>
                  <c:pt idx="600">
                    <c:v>Rudrayya G Belurmatt</c:v>
                  </c:pt>
                  <c:pt idx="601">
                    <c:v>Sri. Neelkanth Ramachandra Nayak (N R Nayak And Co) </c:v>
                  </c:pt>
                  <c:pt idx="603">
                    <c:v>Sri  Shanmukappa R Ballary </c:v>
                  </c:pt>
                  <c:pt idx="606">
                    <c:v>Sri  Shivakumar Policepatil (M/s S.S Policepatil Company) </c:v>
                  </c:pt>
                  <c:pt idx="611">
                    <c:v>Sri  Siddanagouda H Patil</c:v>
                  </c:pt>
                  <c:pt idx="613">
                    <c:v>Sri Ramesh  Sharanappa  Koulagi </c:v>
                  </c:pt>
                  <c:pt idx="614">
                    <c:v>Sri Bhimshi Siddappa Biradar (M/s B S Biradar) </c:v>
                  </c:pt>
                  <c:pt idx="615">
                    <c:v>Sri Siddanagoud H Patil </c:v>
                  </c:pt>
                  <c:pt idx="616">
                    <c:v>Sri Hanamanth Rayappa Chinchali </c:v>
                  </c:pt>
                  <c:pt idx="617">
                    <c:v>Sri Babasaheb Bapusaheb Gunjate, Maharshtra </c:v>
                  </c:pt>
                  <c:pt idx="618">
                    <c:v>Sri Sunil M Ullagaddi         </c:v>
                  </c:pt>
                  <c:pt idx="619">
                    <c:v>Sri Suresh S Kanamuchanal, </c:v>
                  </c:pt>
                  <c:pt idx="622">
                    <c:v>B N Naganagoudar Contractors 
</c:v>
                  </c:pt>
                  <c:pt idx="623">
                    <c:v>Sri  Earanna Mamadapur </c:v>
                  </c:pt>
                  <c:pt idx="624">
                    <c:v>B N Naganagoudar Contractors </c:v>
                  </c:pt>
                  <c:pt idx="630">
                    <c:v>Sri Appanna Rangappa Roogi (A R Roogi And Co) </c:v>
                  </c:pt>
                  <c:pt idx="632">
                    <c:v>Sri  Jayasheel N  Shetty </c:v>
                  </c:pt>
                  <c:pt idx="633">
                    <c:v>Sri Kashinath N Kankale (Kankale Constructions Private Limited) </c:v>
                  </c:pt>
                  <c:pt idx="638">
                    <c:v>Sri Manjunath B Garag, </c:v>
                  </c:pt>
                  <c:pt idx="639">
                    <c:v>M/s KKB Engineer Construction Private Limited </c:v>
                  </c:pt>
                  <c:pt idx="641">
                    <c:v>Sri Jayadev Parugouda Biradar </c:v>
                  </c:pt>
                  <c:pt idx="643">
                    <c:v>Sri B.K Matagar, Belagavi </c:v>
                  </c:pt>
                  <c:pt idx="644">
                    <c:v>Sri Prashanth Kagal, Belagavi </c:v>
                  </c:pt>
                  <c:pt idx="646">
                    <c:v>Sri  Mallanagowda H Patil, Belagavi </c:v>
                  </c:pt>
                  <c:pt idx="649">
                    <c:v>Sri Govindan S Y (Y Shivanna And Brothers) </c:v>
                  </c:pt>
                  <c:pt idx="651">
                    <c:v>Sri Balkrishna G Godse, Belagavi </c:v>
                  </c:pt>
                  <c:pt idx="654">
                    <c:v>Sri Sadashiv S Bennalli, </c:v>
                  </c:pt>
                  <c:pt idx="655">
                    <c:v>Sri  Prakash B Wantamutte, </c:v>
                  </c:pt>
                  <c:pt idx="656">
                    <c:v>Sri  Prakash B Wantamutte, </c:v>
                  </c:pt>
                  <c:pt idx="659">
                    <c:v>Sri B.K Matagar, Belagavi </c:v>
                  </c:pt>
                  <c:pt idx="661">
                    <c:v>Sri B B Dasanavar, 
Gokak 
</c:v>
                  </c:pt>
                  <c:pt idx="663">
                    <c:v>Sri Jayasheel N  Shetty, Gokak </c:v>
                  </c:pt>
                  <c:pt idx="665">
                    <c:v>M/s Tarade Brothers Constructions Pvt Ltd., </c:v>
                  </c:pt>
                  <c:pt idx="667">
                    <c:v>M/s Sahyadri Construction Co., Sangli, Maharshtra  </c:v>
                  </c:pt>
                  <c:pt idx="668">
                    <c:v>Sri  S C Chikaraddi, Vijayapura </c:v>
                  </c:pt>
                  <c:pt idx="669">
                    <c:v>Sri Mainuddin Mulla (S A Mulla)  </c:v>
                  </c:pt>
                  <c:pt idx="670">
                    <c:v>M/s DEV  Structural India Pvt Ltd, Belagavi </c:v>
                  </c:pt>
                  <c:pt idx="677">
                    <c:v>Sri   Paramesh Ramappa, Davanagere </c:v>
                  </c:pt>
                  <c:pt idx="680">
                    <c:v>M/s Udayshivakumar Infra Private Limited, Davanagere  </c:v>
                  </c:pt>
                  <c:pt idx="684">
                    <c:v>M/s Udayshivakumar Infra Private Limited, Davanagere  </c:v>
                  </c:pt>
                  <c:pt idx="686">
                    <c:v>M/s S Narayana Reddy, Channarayapattana </c:v>
                  </c:pt>
                  <c:pt idx="691">
                    <c:v>M/s Bale Constructions, Deodurga, Raichur </c:v>
                  </c:pt>
                  <c:pt idx="698">
                    <c:v>M/s Balajikrupa Projects Private Limited, Bangalore  </c:v>
                  </c:pt>
                  <c:pt idx="701">
                    <c:v>Sri Rajasekharappa T, Chitradurga </c:v>
                  </c:pt>
                  <c:pt idx="704">
                    <c:v>Sri  C Halappa, Chowlahiriyuru, Kadur tq, Chikkamagaluru </c:v>
                  </c:pt>
                  <c:pt idx="706">
                    <c:v>Sri  H Narayanappa, Tumkur   </c:v>
                  </c:pt>
                  <c:pt idx="709">
                    <c:v>Sri Anwar Basha.K, Chitradurga </c:v>
                  </c:pt>
                  <c:pt idx="711">
                    <c:v>M/s Balajikrupa Projects Private Limited, Bangalore  </c:v>
                  </c:pt>
                  <c:pt idx="713">
                    <c:v>M/s  Subba Reddy &amp; son’s  Construction Private Limited </c:v>
                  </c:pt>
                  <c:pt idx="716">
                    <c:v>Sri Sharanappa Sangappa Alur (M/s S S Alur Construction Company), Vijayapura </c:v>
                  </c:pt>
                  <c:pt idx="720">
                    <c:v>Sri  Ibrahim Sharief, Thirthahalli </c:v>
                  </c:pt>
                  <c:pt idx="722">
                    <c:v>Sri Abdul Kalam Azad, Thirthahalli  </c:v>
                  </c:pt>
                  <c:pt idx="727">
                    <c:v>Sri Dayananda Shetty (M/s Manjushri construction Company), Kundapura </c:v>
                  </c:pt>
                  <c:pt idx="728">
                    <c:v>Sri  Vivekanand Karikal (V P Karikal)  </c:v>
                  </c:pt>
                  <c:pt idx="729">
                    <c:v>Sri   Dayananda Shetty (M/s Manjushri construction Company), Kundapura </c:v>
                  </c:pt>
                  <c:pt idx="731">
                    <c:v>Sri    B. Ramakrishna Sheregar (G D Thimmappa Sheregar), Udupi</c:v>
                  </c:pt>
                  <c:pt idx="736">
                    <c:v>M/s SLV Earth Movers Pvt Ltd</c:v>
                  </c:pt>
                  <c:pt idx="738">
                    <c:v>Sri    B.  M R Rushyashringa Hegde, Chikkamangalore</c:v>
                  </c:pt>
                  <c:pt idx="740">
                    <c:v>Sri Sudharshan H B (M/s Conc Shade Constructions Pvt Ltd) </c:v>
                  </c:pt>
                  <c:pt idx="742">
                    <c:v>Sri    C Halappa, Chikkamagaluru  </c:v>
                  </c:pt>
                  <c:pt idx="752">
                    <c:v> </c:v>
                  </c:pt>
                  <c:pt idx="756">
                    <c:v>Sri Jeevan Shetty, Udupi</c:v>
                  </c:pt>
                  <c:pt idx="761">
                    <c:v>Sri Udaya Shetty,
M/s USK Construction Company DP, Udupi,
Ph No: 9480345814</c:v>
                  </c:pt>
                  <c:pt idx="763">
                    <c:v>Sri Uppinakudru Rajesh Karanth, Kundapura</c:v>
                  </c:pt>
                  <c:pt idx="768">
                    <c:v>Sri B.Ramakrishna Sheregar,
M/s G.D. Thimmappa Sheregar, Udupi</c:v>
                  </c:pt>
                  <c:pt idx="772">
                    <c:v>Pavithra Engineering and Constructions, Mangalore</c:v>
                  </c:pt>
                  <c:pt idx="774">
                    <c:v>Sri Udaya Shetty,
M/s USK Construction Company DP, Udupi
Ph No: 9480345814</c:v>
                  </c:pt>
                  <c:pt idx="776">
                    <c:v>Sri Mohammed Rafi K M, Mangalore</c:v>
                  </c:pt>
                  <c:pt idx="777">
                    <c:v>Sri Kishore Kumar, 
Brahma lingeshwara constructions, Kapu</c:v>
                  </c:pt>
                  <c:pt idx="783">
                    <c:v>Sri Dayananda Shetty, 
M/s Manjushri Construction Co., Udupi</c:v>
                  </c:pt>
                  <c:pt idx="786">
                    <c:v>Sri Udaya Shetty,
M/s USK Construction Company DP, Udupi
Ph No: 9480345814</c:v>
                  </c:pt>
                  <c:pt idx="790">
                    <c:v>Sri Jagdeep D Suvarna,Kumta</c:v>
                  </c:pt>
                  <c:pt idx="799">
                    <c:v>RAMESH THAMMANNAGOWDA( GANAPATHI STONE CRUSHERS PVT LTD</c:v>
                  </c:pt>
                  <c:pt idx="809">
                    <c:v>GOVINDALLI HUCHEGOWDA NAGARAJU ( G.H NAGARAJU )</c:v>
                  </c:pt>
                  <c:pt idx="812">
                    <c:v>M S VENKATESH( M S V Construtions Company )</c:v>
                  </c:pt>
                  <c:pt idx="814">
                    <c:v>Sri C R Girish (Ram And Company), Bangalore </c:v>
                  </c:pt>
                  <c:pt idx="815">
                    <c:v>Govindalli Huchegowda Nagaraju (G.H Nagaraju)</c:v>
                  </c:pt>
                  <c:pt idx="817">
                    <c:v>M/s Munikrishnappa</c:v>
                  </c:pt>
                  <c:pt idx="826">
                    <c:v>GOVINDALLI HUCHEGOWDA NAGARAJU ( G.H NAGARAJU )</c:v>
                  </c:pt>
                  <c:pt idx="830">
                    <c:v>M/s Sri Chowdeshwari Concrete India Private Limited      Kudulur Prasad Dinesh kumar</c:v>
                  </c:pt>
                  <c:pt idx="833">
                    <c:v>.KADAIAH PRAKASH (KPJ CONSTRUCTIONS PRIVATE LIMITED  )</c:v>
                  </c:pt>
                  <c:pt idx="838">
                    <c:v>Sri Rakshith Kempeere Gowda
K Gowda &amp; Company, Bangalore</c:v>
                  </c:pt>
                  <c:pt idx="841">
                    <c:v>Sri Somashekara S N
(M/s Athreya Construction), Bangalore</c:v>
                  </c:pt>
                  <c:pt idx="844">
                    <c:v>Sri Suresh S Kanaji, Bangalore</c:v>
                  </c:pt>
                  <c:pt idx="849">
                    <c:v>Sri N G Ramalingegowda,
(N G R Constructions),Tumkur</c:v>
                  </c:pt>
                  <c:pt idx="851">
                    <c:v>Sri Rame Gowda H N, Hassan</c:v>
                  </c:pt>
                  <c:pt idx="853">
                    <c:v>Sri  B M Rangegowda
M/s BMRG Projects (India) Private Ltd., Channarayapatna.</c:v>
                  </c:pt>
                  <c:pt idx="855">
                    <c:v>Sri Raghupathy Pandeti
(M/s FUTURO INFRA LLP), Bangalore</c:v>
                  </c:pt>
                  <c:pt idx="858">
                    <c:v>Sri Sachin Kollur (M/s Kollur Gurunath Construction Infra Private Limited), Bidar</c:v>
                  </c:pt>
                  <c:pt idx="859">
                    <c:v>Sri C R Girish (Ram And Company), Bangalore </c:v>
                  </c:pt>
                  <c:pt idx="860">
                    <c:v>Sri C R Girish (Ram And Company), Bangalore </c:v>
                  </c:pt>
                  <c:pt idx="863">
                    <c:v>Sri B B Umesha, Bangalore </c:v>
                  </c:pt>
                  <c:pt idx="867">
                    <c:v>Sri C.R Girish
Ram &amp; Company Engineers and Contractors, Bangalore</c:v>
                  </c:pt>
                  <c:pt idx="870">
                    <c:v>Sri Jayaprakash,
(Jayaprakash Engineers And Contractors),Bangalore</c:v>
                  </c:pt>
                  <c:pt idx="871">
                    <c:v>Sri Jayaprakash,
(Jayaprakash Engineers And Contractors),Bangalore</c:v>
                  </c:pt>
                  <c:pt idx="877">
                    <c:v>Sri Amaravaram Channa Reddy (ACR projects), Bangalore </c:v>
                  </c:pt>
                  <c:pt idx="883">
                    <c:v>Sri C Narayanaswamy (CNS Constructions), Kolar</c:v>
                  </c:pt>
                  <c:pt idx="884">
                    <c:v>Sri  B Bhaskar Naidu (Seethal Constructions), Bangalore</c:v>
                  </c:pt>
                  <c:pt idx="893">
                    <c:v>Sri Kari Gowda C (M/s C.K.G Constructions Pvt Ltd.)Mysore</c:v>
                  </c:pt>
                  <c:pt idx="900">
                    <c:v>Sri Kari Gowda C (M/s C.K.G Constructions Pvt Ltd.)Mysore</c:v>
                  </c:pt>
                  <c:pt idx="902">
                    <c:v>Sri K R Manjunatha (KRM Constructions) Mysore</c:v>
                  </c:pt>
                  <c:pt idx="905">
                    <c:v>Sri K R Manjunatha (KRM Constructions) Mysore</c:v>
                  </c:pt>
                  <c:pt idx="914">
                    <c:v>C Ashoka (STG INFRASYS PRIVATE LIMITED), Mandya</c:v>
                  </c:pt>
                  <c:pt idx="917">
                    <c:v>Sri Chikkaboregowda Karigowda (CKG Constructions Private Limited), Mysore</c:v>
                  </c:pt>
                  <c:pt idx="920">
                    <c:v>Sri R.P. Revanna, K.R Pete</c:v>
                  </c:pt>
                  <c:pt idx="923">
                    <c:v>Sri    Govinde Gowda (Govinde Gowda AND Sons)  Mysore</c:v>
                  </c:pt>
                  <c:pt idx="927">
                    <c:v>Sri Aravindkumar (Aravindakumar P B), Mandya</c:v>
                  </c:pt>
                  <c:pt idx="933">
                    <c:v>Sri Chikkaboregowda Karigowda (CKG Constructions Private Limited), Mysore</c:v>
                  </c:pt>
                  <c:pt idx="937">
                    <c:v>Sri V T Dinesh Kumar, Kodagu</c:v>
                  </c:pt>
                  <c:pt idx="944">
                    <c:v>Sri K .R Santhosh, Mysore</c:v>
                  </c:pt>
                  <c:pt idx="949">
                    <c:v>Sri Budanoor Thammaiah Sidappa 
( M/s B T SIDDAPPA AND CO )  
Mandya</c:v>
                  </c:pt>
                  <c:pt idx="953">
                    <c:v>Sri Chandrashekar, 
(M/s KRCM Buildcon Private Limited)
Chamarajnagar</c:v>
                  </c:pt>
                  <c:pt idx="955">
                    <c:v>Sri Nayan Reddy</c:v>
                  </c:pt>
                  <c:pt idx="962">
                    <c:v>Sri K .R Santhosh Mysore</c:v>
                  </c:pt>
                  <c:pt idx="968">
                    <c:v>Sri Ramesh Kumar Kothari, Hassan</c:v>
                  </c:pt>
                  <c:pt idx="969">
                    <c:v>Sri K.S. Ashwathnarayan Gowda, (M/s YNG Construction India Private Limited) Hassan</c:v>
                  </c:pt>
                  <c:pt idx="970">
                    <c:v>Sri K.S. Ashwathnarayan Gowda, (M/s YNG Construction India Private Limited) Hassan</c:v>
                  </c:pt>
                  <c:pt idx="973">
                    <c:v>Sri Ramegowda H.N, Channarayapatna</c:v>
                  </c:pt>
                  <c:pt idx="975">
                    <c:v>Sri P.R Thimmegowda, Channarayapatna </c:v>
                  </c:pt>
                  <c:pt idx="979">
                    <c:v>Sri K.S. Ashwathnarayan Gowda, (M/s YNG Construction India Private Limited) Hassan</c:v>
                  </c:pt>
                  <c:pt idx="984">
                    <c:v>Sri  Rajesab Imamasab Banagar, Haveri</c:v>
                  </c:pt>
                  <c:pt idx="988">
                    <c:v>Sri Manuganahalli Shivanna Revanna,
Annapoorneshwari Construciton, Mysore</c:v>
                  </c:pt>
                  <c:pt idx="990">
                    <c:v>Sri   Nagaraj M T, Arakalagud, Hassan </c:v>
                  </c:pt>
                  <c:pt idx="991">
                    <c:v>Sri    Purushotham Rai, Somwaarpete, Kodagu </c:v>
                  </c:pt>
                  <c:pt idx="1000">
                    <c:v>5124.97</c:v>
                  </c:pt>
                  <c:pt idx="1002">
                    <c:v>50.54049</c:v>
                  </c:pt>
                  <c:pt idx="1003">
                    <c:v>400372.91</c:v>
                  </c:pt>
                </c:lvl>
                <c:lvl>
                  <c:pt idx="506">
                    <c:v>2998.31</c:v>
                  </c:pt>
                  <c:pt idx="507">
                    <c:v>3098.60</c:v>
                  </c:pt>
                  <c:pt idx="508">
                    <c:v>0.00</c:v>
                  </c:pt>
                  <c:pt idx="509">
                    <c:v>12113.96</c:v>
                  </c:pt>
                  <c:pt idx="511">
                    <c:v>1404.03</c:v>
                  </c:pt>
                  <c:pt idx="512">
                    <c:v>2292.90</c:v>
                  </c:pt>
                  <c:pt idx="515">
                    <c:v>1575.93</c:v>
                  </c:pt>
                  <c:pt idx="516">
                    <c:v>3094.03</c:v>
                  </c:pt>
                  <c:pt idx="518">
                    <c:v>889.73</c:v>
                  </c:pt>
                  <c:pt idx="521">
                    <c:v>2940.21</c:v>
                  </c:pt>
                  <c:pt idx="525">
                    <c:v>12196.83</c:v>
                  </c:pt>
                  <c:pt idx="526">
                    <c:v>41028.78</c:v>
                  </c:pt>
                  <c:pt idx="529">
                    <c:v>3067.69</c:v>
                  </c:pt>
                  <c:pt idx="531">
                    <c:v>3056.79</c:v>
                  </c:pt>
                  <c:pt idx="534">
                    <c:v>3208.93</c:v>
                  </c:pt>
                  <c:pt idx="538">
                    <c:v>1316.48</c:v>
                  </c:pt>
                  <c:pt idx="539">
                    <c:v>2050.62</c:v>
                  </c:pt>
                  <c:pt idx="542">
                    <c:v>3044.84</c:v>
                  </c:pt>
                  <c:pt idx="543">
                    <c:v>2893.82</c:v>
                  </c:pt>
                  <c:pt idx="547">
                    <c:v>18639.17</c:v>
                  </c:pt>
                  <c:pt idx="549">
                    <c:v>2889.14</c:v>
                  </c:pt>
                  <c:pt idx="552">
                    <c:v>2906.82</c:v>
                  </c:pt>
                  <c:pt idx="554">
                    <c:v>4673.58</c:v>
                  </c:pt>
                  <c:pt idx="560">
                    <c:v>1869.59</c:v>
                  </c:pt>
                  <c:pt idx="561">
                    <c:v>4349.56</c:v>
                  </c:pt>
                  <c:pt idx="563">
                    <c:v>16688.70</c:v>
                  </c:pt>
                  <c:pt idx="565">
                    <c:v>4196.60</c:v>
                  </c:pt>
                  <c:pt idx="567">
                    <c:v>3314.22</c:v>
                  </c:pt>
                  <c:pt idx="570">
                    <c:v>1823.22</c:v>
                  </c:pt>
                  <c:pt idx="571">
                    <c:v>3559.91</c:v>
                  </c:pt>
                  <c:pt idx="576">
                    <c:v>3094.57</c:v>
                  </c:pt>
                  <c:pt idx="579">
                    <c:v>2976.19</c:v>
                  </c:pt>
                  <c:pt idx="582">
                    <c:v>2762.13</c:v>
                  </c:pt>
                  <c:pt idx="585">
                    <c:v>21726.84</c:v>
                  </c:pt>
                  <c:pt idx="587">
                    <c:v>3412.18</c:v>
                  </c:pt>
                  <c:pt idx="589">
                    <c:v>3678.77</c:v>
                  </c:pt>
                  <c:pt idx="595">
                    <c:v>3328.67</c:v>
                  </c:pt>
                  <c:pt idx="598">
                    <c:v>10419.61</c:v>
                  </c:pt>
                  <c:pt idx="600">
                    <c:v>1449.27</c:v>
                  </c:pt>
                  <c:pt idx="601">
                    <c:v>1491.22</c:v>
                  </c:pt>
                  <c:pt idx="603">
                    <c:v>3211.67</c:v>
                  </c:pt>
                  <c:pt idx="606">
                    <c:v>3473.14</c:v>
                  </c:pt>
                  <c:pt idx="607">
                    <c:v>9625.30</c:v>
                  </c:pt>
                  <c:pt idx="608">
                    <c:v>77099.63</c:v>
                  </c:pt>
                  <c:pt idx="611">
                    <c:v>3180.72</c:v>
                  </c:pt>
                  <c:pt idx="613">
                    <c:v>1558.74</c:v>
                  </c:pt>
                  <c:pt idx="614">
                    <c:v>1276.65</c:v>
                  </c:pt>
                  <c:pt idx="615">
                    <c:v>3199.86</c:v>
                  </c:pt>
                  <c:pt idx="616">
                    <c:v>1317.60</c:v>
                  </c:pt>
                  <c:pt idx="617">
                    <c:v>1124.45</c:v>
                  </c:pt>
                  <c:pt idx="618">
                    <c:v>3084.40</c:v>
                  </c:pt>
                  <c:pt idx="619">
                    <c:v>1314.06</c:v>
                  </c:pt>
                  <c:pt idx="620">
                    <c:v>16056.47</c:v>
                  </c:pt>
                  <c:pt idx="622">
                    <c:v>3195.27</c:v>
                  </c:pt>
                  <c:pt idx="623">
                    <c:v>2440.67</c:v>
                  </c:pt>
                  <c:pt idx="624">
                    <c:v>3173.96</c:v>
                  </c:pt>
                  <c:pt idx="630">
                    <c:v>2824.40</c:v>
                  </c:pt>
                  <c:pt idx="632">
                    <c:v>4706.45</c:v>
                  </c:pt>
                  <c:pt idx="633">
                    <c:v>5058.23</c:v>
                  </c:pt>
                  <c:pt idx="636">
                    <c:v>21398.98</c:v>
                  </c:pt>
                  <c:pt idx="638">
                    <c:v>3231.34</c:v>
                  </c:pt>
                  <c:pt idx="639">
                    <c:v>3103.26</c:v>
                  </c:pt>
                  <c:pt idx="641">
                    <c:v>1104.86</c:v>
                  </c:pt>
                  <c:pt idx="643">
                    <c:v>3434.04</c:v>
                  </c:pt>
                  <c:pt idx="644">
                    <c:v>1315.34</c:v>
                  </c:pt>
                  <c:pt idx="646">
                    <c:v>3079.47</c:v>
                  </c:pt>
                  <c:pt idx="649">
                    <c:v>3135.23</c:v>
                  </c:pt>
                  <c:pt idx="651">
                    <c:v>1293.92</c:v>
                  </c:pt>
                  <c:pt idx="652">
                    <c:v>19697.45</c:v>
                  </c:pt>
                  <c:pt idx="654">
                    <c:v>2991.71</c:v>
                  </c:pt>
                  <c:pt idx="655">
                    <c:v>1338.49</c:v>
                  </c:pt>
                  <c:pt idx="656">
                    <c:v>1917.79</c:v>
                  </c:pt>
                  <c:pt idx="659">
                    <c:v>3522.70</c:v>
                  </c:pt>
                  <c:pt idx="661">
                    <c:v>3487.96</c:v>
                  </c:pt>
                  <c:pt idx="663">
                    <c:v>3256.65</c:v>
                  </c:pt>
                  <c:pt idx="665">
                    <c:v>3520.94</c:v>
                  </c:pt>
                  <c:pt idx="667">
                    <c:v>3601.63</c:v>
                  </c:pt>
                  <c:pt idx="668">
                    <c:v>3448.26</c:v>
                  </c:pt>
                  <c:pt idx="669">
                    <c:v>1889.02</c:v>
                  </c:pt>
                  <c:pt idx="670">
                    <c:v>1182.84</c:v>
                  </c:pt>
                  <c:pt idx="672">
                    <c:v>30157.99</c:v>
                  </c:pt>
                  <c:pt idx="673">
                    <c:v>87310.90</c:v>
                  </c:pt>
                  <c:pt idx="674">
                    <c:v>241903.31</c:v>
                  </c:pt>
                  <c:pt idx="677">
                    <c:v>2774.10</c:v>
                  </c:pt>
                  <c:pt idx="680">
                    <c:v>4365.45</c:v>
                  </c:pt>
                  <c:pt idx="684">
                    <c:v>3205.96</c:v>
                  </c:pt>
                  <c:pt idx="686">
                    <c:v>2755.37</c:v>
                  </c:pt>
                  <c:pt idx="691">
                    <c:v>3965.52</c:v>
                  </c:pt>
                  <c:pt idx="696">
                    <c:v>17066.40</c:v>
                  </c:pt>
                  <c:pt idx="698">
                    <c:v>3153.22</c:v>
                  </c:pt>
                  <c:pt idx="701">
                    <c:v>3414.42</c:v>
                  </c:pt>
                  <c:pt idx="704">
                    <c:v>3556.94</c:v>
                  </c:pt>
                  <c:pt idx="706">
                    <c:v>3012.31</c:v>
                  </c:pt>
                  <c:pt idx="709">
                    <c:v>3457.32</c:v>
                  </c:pt>
                  <c:pt idx="711">
                    <c:v>1051.97</c:v>
                  </c:pt>
                  <c:pt idx="713">
                    <c:v>1189.61</c:v>
                  </c:pt>
                  <c:pt idx="714">
                    <c:v>18835.79</c:v>
                  </c:pt>
                  <c:pt idx="716">
                    <c:v>3357.79</c:v>
                  </c:pt>
                  <c:pt idx="720">
                    <c:v>3271.18</c:v>
                  </c:pt>
                  <c:pt idx="722">
                    <c:v>3190.89</c:v>
                  </c:pt>
                  <c:pt idx="725">
                    <c:v>9819.86</c:v>
                  </c:pt>
                  <c:pt idx="727">
                    <c:v>3037.89</c:v>
                  </c:pt>
                  <c:pt idx="728">
                    <c:v>2889.16</c:v>
                  </c:pt>
                  <c:pt idx="729">
                    <c:v>3446.33</c:v>
                  </c:pt>
                  <c:pt idx="731">
                    <c:v>3082.922964</c:v>
                  </c:pt>
                  <c:pt idx="734">
                    <c:v>12456.31</c:v>
                  </c:pt>
                  <c:pt idx="736">
                    <c:v>3150.69</c:v>
                  </c:pt>
                  <c:pt idx="738">
                    <c:v>1046.90</c:v>
                  </c:pt>
                  <c:pt idx="740">
                    <c:v>3135.54</c:v>
                  </c:pt>
                  <c:pt idx="742">
                    <c:v>7997.28</c:v>
                  </c:pt>
                  <c:pt idx="752">
                    <c:v>15330.41</c:v>
                  </c:pt>
                  <c:pt idx="753">
                    <c:v>73508.77</c:v>
                  </c:pt>
                  <c:pt idx="756">
                    <c:v>3357.31</c:v>
                  </c:pt>
                  <c:pt idx="761">
                    <c:v>3401.55</c:v>
                  </c:pt>
                  <c:pt idx="763">
                    <c:v>6764.95</c:v>
                  </c:pt>
                  <c:pt idx="768">
                    <c:v>2705.46</c:v>
                  </c:pt>
                  <c:pt idx="770">
                    <c:v>16229.28</c:v>
                  </c:pt>
                  <c:pt idx="772">
                    <c:v>2757.79</c:v>
                  </c:pt>
                  <c:pt idx="774">
                    <c:v>4174.08</c:v>
                  </c:pt>
                  <c:pt idx="776">
                    <c:v>1474.22</c:v>
                  </c:pt>
                  <c:pt idx="777">
                    <c:v>3487.11</c:v>
                  </c:pt>
                  <c:pt idx="783">
                    <c:v>3273.547244</c:v>
                  </c:pt>
                  <c:pt idx="786">
                    <c:v>3534.97</c:v>
                  </c:pt>
                  <c:pt idx="790">
                    <c:v>3098.30</c:v>
                  </c:pt>
                  <c:pt idx="795">
                    <c:v>21800.01</c:v>
                  </c:pt>
                  <c:pt idx="796">
                    <c:v>38029.29</c:v>
                  </c:pt>
                  <c:pt idx="799">
                    <c:v>8779.41</c:v>
                  </c:pt>
                  <c:pt idx="809">
                    <c:v>1064.72</c:v>
                  </c:pt>
                  <c:pt idx="812">
                    <c:v>2486.09</c:v>
                  </c:pt>
                  <c:pt idx="814">
                    <c:v>1744.07</c:v>
                  </c:pt>
                  <c:pt idx="815">
                    <c:v>1103.69</c:v>
                  </c:pt>
                  <c:pt idx="817">
                    <c:v>5793.69</c:v>
                  </c:pt>
                  <c:pt idx="824">
                    <c:v>20971.68</c:v>
                  </c:pt>
                  <c:pt idx="826">
                    <c:v>3216.86</c:v>
                  </c:pt>
                  <c:pt idx="830">
                    <c:v>3004.15</c:v>
                  </c:pt>
                  <c:pt idx="831">
                    <c:v>6221.01</c:v>
                  </c:pt>
                  <c:pt idx="833">
                    <c:v>3041.22</c:v>
                  </c:pt>
                  <c:pt idx="836">
                    <c:v>3041.22</c:v>
                  </c:pt>
                  <c:pt idx="838">
                    <c:v>1027.36</c:v>
                  </c:pt>
                  <c:pt idx="841">
                    <c:v>1516.01</c:v>
                  </c:pt>
                  <c:pt idx="844">
                    <c:v>2084.75</c:v>
                  </c:pt>
                  <c:pt idx="849">
                    <c:v>1327.44</c:v>
                  </c:pt>
                  <c:pt idx="851">
                    <c:v>3008.39</c:v>
                  </c:pt>
                  <c:pt idx="853">
                    <c:v>3153.43</c:v>
                  </c:pt>
                  <c:pt idx="855">
                    <c:v>3671.69</c:v>
                  </c:pt>
                  <c:pt idx="856">
                    <c:v>15789.06</c:v>
                  </c:pt>
                  <c:pt idx="858">
                    <c:v>2334.96</c:v>
                  </c:pt>
                  <c:pt idx="859">
                    <c:v>1482.68</c:v>
                  </c:pt>
                  <c:pt idx="860">
                    <c:v>1799.84</c:v>
                  </c:pt>
                  <c:pt idx="863">
                    <c:v>1182.82</c:v>
                  </c:pt>
                  <c:pt idx="865">
                    <c:v>6800.30729</c:v>
                  </c:pt>
                  <c:pt idx="867">
                    <c:v>4544.11</c:v>
                  </c:pt>
                  <c:pt idx="870">
                    <c:v>1327.70</c:v>
                  </c:pt>
                  <c:pt idx="871">
                    <c:v>2906.83</c:v>
                  </c:pt>
                  <c:pt idx="875">
                    <c:v>8778.64</c:v>
                  </c:pt>
                  <c:pt idx="877">
                    <c:v>3932.61</c:v>
                  </c:pt>
                  <c:pt idx="883">
                    <c:v>1183.11</c:v>
                  </c:pt>
                  <c:pt idx="884">
                    <c:v>5786.75</c:v>
                  </c:pt>
                  <c:pt idx="889">
                    <c:v>10902.47</c:v>
                  </c:pt>
                  <c:pt idx="890">
                    <c:v>72504.39</c:v>
                  </c:pt>
                  <c:pt idx="893">
                    <c:v>2416.97</c:v>
                  </c:pt>
                  <c:pt idx="900">
                    <c:v>1053.86</c:v>
                  </c:pt>
                  <c:pt idx="902">
                    <c:v>1105.76</c:v>
                  </c:pt>
                  <c:pt idx="905">
                    <c:v>1982.280962</c:v>
                  </c:pt>
                  <c:pt idx="914">
                    <c:v>1579.10</c:v>
                  </c:pt>
                  <c:pt idx="917">
                    <c:v>1135.62</c:v>
                  </c:pt>
                  <c:pt idx="920">
                    <c:v>625.02</c:v>
                  </c:pt>
                  <c:pt idx="921">
                    <c:v>9898.61</c:v>
                  </c:pt>
                  <c:pt idx="923">
                    <c:v>3117.32</c:v>
                  </c:pt>
                  <c:pt idx="927">
                    <c:v>2231.38</c:v>
                  </c:pt>
                  <c:pt idx="933">
                    <c:v>1022.49</c:v>
                  </c:pt>
                  <c:pt idx="935">
                    <c:v>6371.18</c:v>
                  </c:pt>
                  <c:pt idx="937">
                    <c:v>3536.56</c:v>
                  </c:pt>
                  <c:pt idx="944">
                    <c:v>918.17</c:v>
                  </c:pt>
                  <c:pt idx="947">
                    <c:v>4454.74</c:v>
                  </c:pt>
                  <c:pt idx="949">
                    <c:v>1112.90</c:v>
                  </c:pt>
                  <c:pt idx="953">
                    <c:v>2392.16</c:v>
                  </c:pt>
                  <c:pt idx="955">
                    <c:v>2864.61</c:v>
                  </c:pt>
                  <c:pt idx="962">
                    <c:v>1943.73</c:v>
                  </c:pt>
                  <c:pt idx="964">
                    <c:v>8313.40</c:v>
                  </c:pt>
                  <c:pt idx="965">
                    <c:v>29037.93</c:v>
                  </c:pt>
                  <c:pt idx="968">
                    <c:v>2725.58</c:v>
                  </c:pt>
                  <c:pt idx="969">
                    <c:v>2419.71</c:v>
                  </c:pt>
                  <c:pt idx="970">
                    <c:v>2654.55</c:v>
                  </c:pt>
                  <c:pt idx="973">
                    <c:v>1379.19</c:v>
                  </c:pt>
                  <c:pt idx="975">
                    <c:v>2864.99</c:v>
                  </c:pt>
                  <c:pt idx="979">
                    <c:v>2230.40</c:v>
                  </c:pt>
                  <c:pt idx="984">
                    <c:v>1787.50</c:v>
                  </c:pt>
                  <c:pt idx="986">
                    <c:v>16061.92</c:v>
                  </c:pt>
                  <c:pt idx="988">
                    <c:v>3157.37</c:v>
                  </c:pt>
                  <c:pt idx="990">
                    <c:v>1609.04</c:v>
                  </c:pt>
                  <c:pt idx="991">
                    <c:v>1527.02</c:v>
                  </c:pt>
                  <c:pt idx="994">
                    <c:v>6293.44</c:v>
                  </c:pt>
                  <c:pt idx="995">
                    <c:v>22355.36</c:v>
                  </c:pt>
                  <c:pt idx="996">
                    <c:v>235435.74</c:v>
                  </c:pt>
                  <c:pt idx="997">
                    <c:v>477339.05</c:v>
                  </c:pt>
                  <c:pt idx="998">
                    <c:v>477339.0451</c:v>
                  </c:pt>
                  <c:pt idx="999">
                    <c:v>235435.7353</c:v>
                  </c:pt>
                </c:lvl>
              </c:multiLvlStrCache>
            </c:multiLvlStrRef>
          </c:cat>
          <c:val>
            <c:numRef>
              <c:f>'2024-25'!$AD$65:$AD$568</c:f>
              <c:numCache>
                <c:formatCode>General</c:formatCode>
                <c:ptCount val="504"/>
                <c:pt idx="12">
                  <c:v>0</c:v>
                </c:pt>
                <c:pt idx="18">
                  <c:v>0</c:v>
                </c:pt>
                <c:pt idx="27">
                  <c:v>0</c:v>
                </c:pt>
                <c:pt idx="30">
                  <c:v>0</c:v>
                </c:pt>
                <c:pt idx="66">
                  <c:v>0</c:v>
                </c:pt>
                <c:pt idx="91">
                  <c:v>0</c:v>
                </c:pt>
                <c:pt idx="102">
                  <c:v>0</c:v>
                </c:pt>
                <c:pt idx="129">
                  <c:v>50</c:v>
                </c:pt>
                <c:pt idx="180">
                  <c:v>0</c:v>
                </c:pt>
                <c:pt idx="183">
                  <c:v>0</c:v>
                </c:pt>
                <c:pt idx="188">
                  <c:v>0</c:v>
                </c:pt>
                <c:pt idx="198">
                  <c:v>0</c:v>
                </c:pt>
                <c:pt idx="209">
                  <c:v>0</c:v>
                </c:pt>
                <c:pt idx="228">
                  <c:v>0</c:v>
                </c:pt>
                <c:pt idx="260">
                  <c:v>0</c:v>
                </c:pt>
                <c:pt idx="268">
                  <c:v>0</c:v>
                </c:pt>
                <c:pt idx="282">
                  <c:v>23</c:v>
                </c:pt>
                <c:pt idx="305">
                  <c:v>0</c:v>
                </c:pt>
                <c:pt idx="308">
                  <c:v>0</c:v>
                </c:pt>
                <c:pt idx="310">
                  <c:v>0</c:v>
                </c:pt>
                <c:pt idx="313">
                  <c:v>0</c:v>
                </c:pt>
                <c:pt idx="326">
                  <c:v>0</c:v>
                </c:pt>
                <c:pt idx="334">
                  <c:v>0</c:v>
                </c:pt>
                <c:pt idx="359">
                  <c:v>17</c:v>
                </c:pt>
                <c:pt idx="363">
                  <c:v>42</c:v>
                </c:pt>
                <c:pt idx="373">
                  <c:v>0</c:v>
                </c:pt>
                <c:pt idx="402">
                  <c:v>0</c:v>
                </c:pt>
                <c:pt idx="441">
                  <c:v>0</c:v>
                </c:pt>
                <c:pt idx="451">
                  <c:v>0</c:v>
                </c:pt>
                <c:pt idx="499" formatCode="0.00">
                  <c:v>468</c:v>
                </c:pt>
                <c:pt idx="500" formatCode="0.00">
                  <c:v>2310.3900000000012</c:v>
                </c:pt>
                <c:pt idx="501" formatCode="0.00">
                  <c:v>2310.3899999999558</c:v>
                </c:pt>
                <c:pt idx="502" formatCode="0.00">
                  <c:v>2310.3899999998976</c:v>
                </c:pt>
              </c:numCache>
            </c:numRef>
          </c:val>
          <c:extLst xmlns:c16r2="http://schemas.microsoft.com/office/drawing/2015/06/chart">
            <c:ext xmlns:c16="http://schemas.microsoft.com/office/drawing/2014/chart" uri="{C3380CC4-5D6E-409C-BE32-E72D297353CC}">
              <c16:uniqueId val="{00000002-92F4-42B8-8A2A-7148819F9769}"/>
            </c:ext>
          </c:extLst>
        </c:ser>
        <c:ser>
          <c:idx val="3"/>
          <c:order val="3"/>
          <c:tx>
            <c:strRef>
              <c:f>'2024-25'!$AF$1:$AF$64</c:f>
              <c:strCache>
                <c:ptCount val="1"/>
                <c:pt idx="0">
                  <c:v>GOVERNMENT OF KARNATAKA,  PIU - STATE HIGHWAY DEVELOPMENT PROJECT, K.R.CIRCLE, BANGALORE    Package wise Details of  Phase-4 Stage-2 As on 28th FEBURARY 2026 23 Remarks % Progress Kalaburagi Circle  Bidar Division 1 Wrong Entry 2 3 24 1476.26 0.000 4 5 0.</c:v>
                </c:pt>
              </c:strCache>
            </c:strRef>
          </c:tx>
          <c:spPr>
            <a:solidFill>
              <a:schemeClr val="accent4"/>
            </a:solidFill>
            <a:ln>
              <a:noFill/>
            </a:ln>
            <a:effectLst/>
          </c:spPr>
          <c:invertIfNegative val="0"/>
          <c:cat>
            <c:multiLvlStrRef>
              <c:f>'2024-25'!$A$65:$Z$568</c:f>
              <c:multiLvlStrCache>
                <c:ptCount val="1008"/>
                <c:lvl>
                  <c:pt idx="2">
                    <c:v>2513.79</c:v>
                  </c:pt>
                  <c:pt idx="3">
                    <c:v>2598.29</c:v>
                  </c:pt>
                  <c:pt idx="5">
                    <c:v>10160.70</c:v>
                  </c:pt>
                  <c:pt idx="7">
                    <c:v>1174.17</c:v>
                  </c:pt>
                  <c:pt idx="8">
                    <c:v>1919.03</c:v>
                  </c:pt>
                  <c:pt idx="11">
                    <c:v>1323.47</c:v>
                  </c:pt>
                  <c:pt idx="12">
                    <c:v>2594.36</c:v>
                  </c:pt>
                  <c:pt idx="14">
                    <c:v>742.7</c:v>
                  </c:pt>
                  <c:pt idx="17">
                    <c:v>2465.44</c:v>
                  </c:pt>
                  <c:pt idx="21">
                    <c:v>10219.17</c:v>
                  </c:pt>
                  <c:pt idx="22">
                    <c:v>34389.40</c:v>
                  </c:pt>
                  <c:pt idx="25">
                    <c:v>2572.58</c:v>
                  </c:pt>
                  <c:pt idx="27">
                    <c:v>2562.78</c:v>
                  </c:pt>
                  <c:pt idx="30">
                    <c:v>2692.96</c:v>
                  </c:pt>
                  <c:pt idx="34">
                    <c:v>1104.19</c:v>
                  </c:pt>
                  <c:pt idx="35">
                    <c:v>1717.51</c:v>
                  </c:pt>
                  <c:pt idx="38">
                    <c:v>2553.22</c:v>
                  </c:pt>
                  <c:pt idx="39">
                    <c:v>2424.84</c:v>
                  </c:pt>
                  <c:pt idx="43">
                    <c:v>15628.08</c:v>
                  </c:pt>
                  <c:pt idx="45">
                    <c:v>2424.31</c:v>
                  </c:pt>
                  <c:pt idx="48">
                    <c:v>2435.67</c:v>
                  </c:pt>
                  <c:pt idx="50">
                    <c:v>3923.86</c:v>
                  </c:pt>
                  <c:pt idx="56">
                    <c:v>1569.45</c:v>
                  </c:pt>
                  <c:pt idx="57">
                    <c:v>3648.66</c:v>
                  </c:pt>
                  <c:pt idx="59">
                    <c:v>14001.95</c:v>
                  </c:pt>
                  <c:pt idx="61">
                    <c:v>3522.96</c:v>
                  </c:pt>
                  <c:pt idx="63">
                    <c:v>2782.13</c:v>
                  </c:pt>
                  <c:pt idx="66">
                    <c:v>1517.32</c:v>
                  </c:pt>
                  <c:pt idx="67">
                    <c:v>2989.16</c:v>
                  </c:pt>
                  <c:pt idx="72">
                    <c:v>2594.91</c:v>
                  </c:pt>
                  <c:pt idx="75">
                    <c:v>2495.05</c:v>
                  </c:pt>
                  <c:pt idx="78">
                    <c:v>2314.27</c:v>
                  </c:pt>
                  <c:pt idx="81">
                    <c:v>18215.80</c:v>
                  </c:pt>
                  <c:pt idx="83">
                    <c:v>2864.52</c:v>
                  </c:pt>
                  <c:pt idx="85">
                    <c:v>3089.89</c:v>
                  </c:pt>
                  <c:pt idx="91">
                    <c:v>2794.44</c:v>
                  </c:pt>
                  <c:pt idx="94">
                    <c:v>8748.85</c:v>
                  </c:pt>
                  <c:pt idx="96">
                    <c:v>1216.62</c:v>
                  </c:pt>
                  <c:pt idx="97">
                    <c:v>1252.06</c:v>
                  </c:pt>
                  <c:pt idx="99">
                    <c:v>2694.03</c:v>
                  </c:pt>
                  <c:pt idx="102">
                    <c:v>2916.16</c:v>
                  </c:pt>
                  <c:pt idx="103">
                    <c:v>8078.87</c:v>
                  </c:pt>
                  <c:pt idx="104">
                    <c:v>64673.55</c:v>
                  </c:pt>
                  <c:pt idx="107">
                    <c:v>2668.01</c:v>
                  </c:pt>
                  <c:pt idx="109">
                    <c:v>1308.99</c:v>
                  </c:pt>
                  <c:pt idx="110">
                    <c:v>1069.97</c:v>
                  </c:pt>
                  <c:pt idx="111">
                    <c:v>2684.15</c:v>
                  </c:pt>
                  <c:pt idx="112">
                    <c:v>1104.65</c:v>
                  </c:pt>
                  <c:pt idx="113">
                    <c:v>940.95</c:v>
                  </c:pt>
                  <c:pt idx="114">
                    <c:v>2589.90</c:v>
                  </c:pt>
                  <c:pt idx="115">
                    <c:v>1102.25</c:v>
                  </c:pt>
                  <c:pt idx="116">
                    <c:v>13468.87</c:v>
                  </c:pt>
                  <c:pt idx="118">
                    <c:v>2680.40</c:v>
                  </c:pt>
                  <c:pt idx="119">
                    <c:v>2044.44</c:v>
                  </c:pt>
                  <c:pt idx="120">
                    <c:v>2662.26</c:v>
                  </c:pt>
                  <c:pt idx="126">
                    <c:v>2366.62</c:v>
                  </c:pt>
                  <c:pt idx="128">
                    <c:v>3948.90</c:v>
                  </c:pt>
                  <c:pt idx="129">
                    <c:v>4247.80</c:v>
                  </c:pt>
                  <c:pt idx="132">
                    <c:v>17950.42</c:v>
                  </c:pt>
                  <c:pt idx="134">
                    <c:v>2712.53</c:v>
                  </c:pt>
                  <c:pt idx="135">
                    <c:v>2602.09</c:v>
                  </c:pt>
                  <c:pt idx="137">
                    <c:v>924.36</c:v>
                  </c:pt>
                  <c:pt idx="139">
                    <c:v>2882.44</c:v>
                  </c:pt>
                  <c:pt idx="140">
                    <c:v>1101.45</c:v>
                  </c:pt>
                  <c:pt idx="142">
                    <c:v>2582.64</c:v>
                  </c:pt>
                  <c:pt idx="145">
                    <c:v>2629.86</c:v>
                  </c:pt>
                  <c:pt idx="147">
                    <c:v>1084.48</c:v>
                  </c:pt>
                  <c:pt idx="148">
                    <c:v>16519.85</c:v>
                  </c:pt>
                  <c:pt idx="150">
                    <c:v>2508.21</c:v>
                  </c:pt>
                  <c:pt idx="151">
                    <c:v>1122.56</c:v>
                  </c:pt>
                  <c:pt idx="152">
                    <c:v>1608.43</c:v>
                  </c:pt>
                  <c:pt idx="155">
                    <c:v>2957.62</c:v>
                  </c:pt>
                  <c:pt idx="157">
                    <c:v>2928.15</c:v>
                  </c:pt>
                  <c:pt idx="159">
                    <c:v>2733.35</c:v>
                  </c:pt>
                  <c:pt idx="161">
                    <c:v>2956.72</c:v>
                  </c:pt>
                  <c:pt idx="163">
                    <c:v>3024.50</c:v>
                  </c:pt>
                  <c:pt idx="164">
                    <c:v>2895.14</c:v>
                  </c:pt>
                  <c:pt idx="165">
                    <c:v>1585.53</c:v>
                  </c:pt>
                  <c:pt idx="166">
                    <c:v>990.38</c:v>
                  </c:pt>
                  <c:pt idx="168">
                    <c:v>25310.59</c:v>
                  </c:pt>
                  <c:pt idx="169">
                    <c:v>73249.73</c:v>
                  </c:pt>
                  <c:pt idx="170">
                    <c:v>202890.14</c:v>
                  </c:pt>
                  <c:pt idx="173">
                    <c:v>2323.26</c:v>
                  </c:pt>
                  <c:pt idx="176">
                    <c:v>3663.42</c:v>
                  </c:pt>
                  <c:pt idx="180">
                    <c:v>2689.86</c:v>
                  </c:pt>
                  <c:pt idx="182">
                    <c:v>2307.96</c:v>
                  </c:pt>
                  <c:pt idx="187">
                    <c:v>3321.56</c:v>
                  </c:pt>
                  <c:pt idx="192">
                    <c:v>14306.06</c:v>
                  </c:pt>
                  <c:pt idx="194">
                    <c:v>2644.49</c:v>
                  </c:pt>
                  <c:pt idx="197">
                    <c:v>2866.13</c:v>
                  </c:pt>
                  <c:pt idx="200">
                    <c:v>2986.69</c:v>
                  </c:pt>
                  <c:pt idx="202">
                    <c:v>2525.71</c:v>
                  </c:pt>
                  <c:pt idx="205">
                    <c:v>2902.23</c:v>
                  </c:pt>
                  <c:pt idx="207">
                    <c:v>880.09</c:v>
                  </c:pt>
                  <c:pt idx="209">
                    <c:v>998.52</c:v>
                  </c:pt>
                  <c:pt idx="210">
                    <c:v>15803.855</c:v>
                  </c:pt>
                  <c:pt idx="212">
                    <c:v>2818.16</c:v>
                  </c:pt>
                  <c:pt idx="216">
                    <c:v>2738.49</c:v>
                  </c:pt>
                  <c:pt idx="218">
                    <c:v>2676.66</c:v>
                  </c:pt>
                  <c:pt idx="221">
                    <c:v>8233.31</c:v>
                  </c:pt>
                  <c:pt idx="223">
                    <c:v>2546.76</c:v>
                  </c:pt>
                  <c:pt idx="224">
                    <c:v>2421.91</c:v>
                  </c:pt>
                  <c:pt idx="225">
                    <c:v>2893.63</c:v>
                  </c:pt>
                  <c:pt idx="227">
                    <c:v>2584.99</c:v>
                  </c:pt>
                  <c:pt idx="230">
                    <c:v>10447.29</c:v>
                  </c:pt>
                  <c:pt idx="232">
                    <c:v>2642.67</c:v>
                  </c:pt>
                  <c:pt idx="234">
                    <c:v>876.57</c:v>
                  </c:pt>
                  <c:pt idx="236">
                    <c:v>2626.22</c:v>
                  </c:pt>
                  <c:pt idx="238">
                    <c:v>6714.72</c:v>
                  </c:pt>
                  <c:pt idx="248">
                    <c:v>12860.18</c:v>
                  </c:pt>
                  <c:pt idx="249">
                    <c:v>61650.70</c:v>
                  </c:pt>
                  <c:pt idx="252">
                    <c:v>2817.77</c:v>
                  </c:pt>
                  <c:pt idx="257">
                    <c:v>2856.32</c:v>
                  </c:pt>
                  <c:pt idx="259">
                    <c:v>5679.19</c:v>
                  </c:pt>
                  <c:pt idx="264">
                    <c:v>2265.80</c:v>
                  </c:pt>
                  <c:pt idx="266">
                    <c:v>13619.08</c:v>
                  </c:pt>
                  <c:pt idx="268">
                    <c:v>2310.61</c:v>
                  </c:pt>
                  <c:pt idx="270">
                    <c:v>3504.47</c:v>
                  </c:pt>
                  <c:pt idx="272">
                    <c:v>1237.30</c:v>
                  </c:pt>
                  <c:pt idx="273">
                    <c:v>2928.23</c:v>
                  </c:pt>
                  <c:pt idx="279">
                    <c:v>2747.04</c:v>
                  </c:pt>
                  <c:pt idx="282">
                    <c:v>2970.63</c:v>
                  </c:pt>
                  <c:pt idx="286">
                    <c:v>2598.70</c:v>
                  </c:pt>
                  <c:pt idx="291">
                    <c:v>18296.98</c:v>
                  </c:pt>
                  <c:pt idx="292">
                    <c:v>31916.06</c:v>
                  </c:pt>
                  <c:pt idx="295">
                    <c:v>7370.72</c:v>
                  </c:pt>
                  <c:pt idx="305">
                    <c:v>891.56</c:v>
                  </c:pt>
                  <c:pt idx="308">
                    <c:v>2082.96</c:v>
                  </c:pt>
                  <c:pt idx="310">
                    <c:v>1459.78</c:v>
                  </c:pt>
                  <c:pt idx="311">
                    <c:v>923.80</c:v>
                  </c:pt>
                  <c:pt idx="313">
                    <c:v>4863.91</c:v>
                  </c:pt>
                  <c:pt idx="320">
                    <c:v>17592.73</c:v>
                  </c:pt>
                  <c:pt idx="322">
                    <c:v>2701.34</c:v>
                  </c:pt>
                  <c:pt idx="326">
                    <c:v>2522.09</c:v>
                  </c:pt>
                  <c:pt idx="327">
                    <c:v>5223.43</c:v>
                  </c:pt>
                  <c:pt idx="329">
                    <c:v>2553.60</c:v>
                  </c:pt>
                  <c:pt idx="332">
                    <c:v>2553.60</c:v>
                  </c:pt>
                  <c:pt idx="334">
                    <c:v>858.74</c:v>
                  </c:pt>
                  <c:pt idx="337">
                    <c:v>1272.89</c:v>
                  </c:pt>
                  <c:pt idx="340">
                    <c:v>1750.67</c:v>
                  </c:pt>
                  <c:pt idx="345">
                    <c:v>1112.97</c:v>
                  </c:pt>
                  <c:pt idx="347">
                    <c:v>2522.63</c:v>
                  </c:pt>
                  <c:pt idx="349">
                    <c:v>2643.58</c:v>
                  </c:pt>
                  <c:pt idx="351">
                    <c:v>3083.96</c:v>
                  </c:pt>
                  <c:pt idx="352">
                    <c:v>13245.44</c:v>
                  </c:pt>
                  <c:pt idx="354">
                    <c:v>1954.76</c:v>
                  </c:pt>
                  <c:pt idx="355">
                    <c:v>1244.53</c:v>
                  </c:pt>
                  <c:pt idx="356">
                    <c:v>1506.10</c:v>
                  </c:pt>
                  <c:pt idx="359">
                    <c:v>990.41</c:v>
                  </c:pt>
                  <c:pt idx="361">
                    <c:v>5695.8</c:v>
                  </c:pt>
                  <c:pt idx="363">
                    <c:v>3814.93</c:v>
                  </c:pt>
                  <c:pt idx="366">
                    <c:v>1113.13</c:v>
                  </c:pt>
                  <c:pt idx="367">
                    <c:v>2435.91</c:v>
                  </c:pt>
                  <c:pt idx="371">
                    <c:v>7363.97</c:v>
                  </c:pt>
                  <c:pt idx="373">
                    <c:v>3297.13</c:v>
                  </c:pt>
                  <c:pt idx="379">
                    <c:v>990.61</c:v>
                  </c:pt>
                  <c:pt idx="380">
                    <c:v>4858.74</c:v>
                  </c:pt>
                  <c:pt idx="385">
                    <c:v>9146.48</c:v>
                  </c:pt>
                  <c:pt idx="386">
                    <c:v>60821.45</c:v>
                  </c:pt>
                  <c:pt idx="389">
                    <c:v>2024.29</c:v>
                  </c:pt>
                  <c:pt idx="396">
                    <c:v>881.10</c:v>
                  </c:pt>
                  <c:pt idx="398">
                    <c:v>925.10</c:v>
                  </c:pt>
                  <c:pt idx="401">
                    <c:v>1658.94</c:v>
                  </c:pt>
                  <c:pt idx="410">
                    <c:v>1326.25</c:v>
                  </c:pt>
                  <c:pt idx="413">
                    <c:v>950.40</c:v>
                  </c:pt>
                  <c:pt idx="416">
                    <c:v>521.98</c:v>
                  </c:pt>
                  <c:pt idx="417">
                    <c:v>8288.06</c:v>
                  </c:pt>
                  <c:pt idx="419">
                    <c:v>2611.65</c:v>
                  </c:pt>
                  <c:pt idx="423">
                    <c:v>1866.97</c:v>
                  </c:pt>
                  <c:pt idx="429">
                    <c:v>854.48</c:v>
                  </c:pt>
                  <c:pt idx="431">
                    <c:v>5333.10</c:v>
                  </c:pt>
                  <c:pt idx="433">
                    <c:v>2958.59</c:v>
                  </c:pt>
                  <c:pt idx="440">
                    <c:v>766.1</c:v>
                  </c:pt>
                  <c:pt idx="443">
                    <c:v>3724.69</c:v>
                  </c:pt>
                  <c:pt idx="445">
                    <c:v>931.12</c:v>
                  </c:pt>
                  <c:pt idx="449">
                    <c:v>2005.54</c:v>
                  </c:pt>
                  <c:pt idx="451">
                    <c:v>2400.54</c:v>
                  </c:pt>
                  <c:pt idx="458">
                    <c:v>1623.13</c:v>
                  </c:pt>
                  <c:pt idx="460">
                    <c:v>6960.33</c:v>
                  </c:pt>
                  <c:pt idx="461">
                    <c:v>24306.18</c:v>
                  </c:pt>
                  <c:pt idx="464">
                    <c:v>2285.93</c:v>
                  </c:pt>
                  <c:pt idx="465">
                    <c:v>2026.59</c:v>
                  </c:pt>
                  <c:pt idx="466">
                    <c:v>2224.07</c:v>
                  </c:pt>
                  <c:pt idx="469">
                    <c:v>1156.91</c:v>
                  </c:pt>
                  <c:pt idx="471">
                    <c:v>2400.41</c:v>
                  </c:pt>
                  <c:pt idx="475">
                    <c:v>1868.70</c:v>
                  </c:pt>
                  <c:pt idx="480">
                    <c:v>1497.02</c:v>
                  </c:pt>
                  <c:pt idx="482">
                    <c:v>13459.63</c:v>
                  </c:pt>
                  <c:pt idx="484">
                    <c:v>2648.09</c:v>
                  </c:pt>
                  <c:pt idx="486">
                    <c:v>1349.51</c:v>
                  </c:pt>
                  <c:pt idx="487">
                    <c:v>1280.62</c:v>
                  </c:pt>
                  <c:pt idx="490">
                    <c:v>5278.22</c:v>
                  </c:pt>
                  <c:pt idx="491">
                    <c:v>18737.85</c:v>
                  </c:pt>
                  <c:pt idx="492">
                    <c:v>197432.23</c:v>
                  </c:pt>
                  <c:pt idx="493">
                    <c:v>400322.37</c:v>
                  </c:pt>
                  <c:pt idx="497">
                    <c:v>560451.3166</c:v>
                  </c:pt>
                  <c:pt idx="498">
                    <c:v>5604.513166</c:v>
                  </c:pt>
                  <c:pt idx="499">
                    <c:v>405926.88</c:v>
                  </c:pt>
                  <c:pt idx="506">
                    <c:v>275.92</c:v>
                  </c:pt>
                  <c:pt idx="507">
                    <c:v>71.77</c:v>
                  </c:pt>
                  <c:pt idx="509">
                    <c:v>1618.25</c:v>
                  </c:pt>
                  <c:pt idx="511">
                    <c:v>56.80</c:v>
                  </c:pt>
                  <c:pt idx="512">
                    <c:v>161.10</c:v>
                  </c:pt>
                  <c:pt idx="515">
                    <c:v>131.68</c:v>
                  </c:pt>
                  <c:pt idx="516">
                    <c:v>645.90</c:v>
                  </c:pt>
                  <c:pt idx="518">
                    <c:v>115.88</c:v>
                  </c:pt>
                  <c:pt idx="521">
                    <c:v>1192.66</c:v>
                  </c:pt>
                  <c:pt idx="525">
                    <c:v>2304.02</c:v>
                  </c:pt>
                  <c:pt idx="526">
                    <c:v>8973.45</c:v>
                  </c:pt>
                  <c:pt idx="529">
                    <c:v>627.03</c:v>
                  </c:pt>
                  <c:pt idx="531">
                    <c:v>1122.37</c:v>
                  </c:pt>
                  <c:pt idx="534">
                    <c:v>1325.74</c:v>
                  </c:pt>
                  <c:pt idx="538">
                    <c:v>804.50</c:v>
                  </c:pt>
                  <c:pt idx="539">
                    <c:v>338.51</c:v>
                  </c:pt>
                  <c:pt idx="542">
                    <c:v>1241.93</c:v>
                  </c:pt>
                  <c:pt idx="543">
                    <c:v>1848.17</c:v>
                  </c:pt>
                  <c:pt idx="547">
                    <c:v>7308.25</c:v>
                  </c:pt>
                  <c:pt idx="549">
                    <c:v>641.76</c:v>
                  </c:pt>
                  <c:pt idx="552">
                    <c:v>291.91</c:v>
                  </c:pt>
                  <c:pt idx="554">
                    <c:v>-1214.20</c:v>
                  </c:pt>
                  <c:pt idx="561">
                    <c:v>353.79</c:v>
                  </c:pt>
                  <c:pt idx="563">
                    <c:v>73.27</c:v>
                  </c:pt>
                  <c:pt idx="565">
                    <c:v>250.51</c:v>
                  </c:pt>
                  <c:pt idx="567">
                    <c:v>852.05</c:v>
                  </c:pt>
                  <c:pt idx="570">
                    <c:v>1721.80</c:v>
                  </c:pt>
                  <c:pt idx="571">
                    <c:v>468.59</c:v>
                  </c:pt>
                  <c:pt idx="576">
                    <c:v>-13.92</c:v>
                  </c:pt>
                  <c:pt idx="579">
                    <c:v>-45.63</c:v>
                  </c:pt>
                  <c:pt idx="582">
                    <c:v>588.15</c:v>
                  </c:pt>
                  <c:pt idx="585">
                    <c:v>3821.554</c:v>
                  </c:pt>
                  <c:pt idx="587">
                    <c:v>577.87</c:v>
                  </c:pt>
                  <c:pt idx="589">
                    <c:v>58.69</c:v>
                  </c:pt>
                  <c:pt idx="595">
                    <c:v>1830.13</c:v>
                  </c:pt>
                  <c:pt idx="598">
                    <c:v>2466.68</c:v>
                  </c:pt>
                  <c:pt idx="600">
                    <c:v>19.89</c:v>
                  </c:pt>
                  <c:pt idx="601">
                    <c:v>282.71</c:v>
                  </c:pt>
                  <c:pt idx="603">
                    <c:v>386.79</c:v>
                  </c:pt>
                  <c:pt idx="606">
                    <c:v>1184.79</c:v>
                  </c:pt>
                  <c:pt idx="607">
                    <c:v>1874.18</c:v>
                  </c:pt>
                  <c:pt idx="608">
                    <c:v>15543.94</c:v>
                  </c:pt>
                  <c:pt idx="611">
                    <c:v>17.64</c:v>
                  </c:pt>
                  <c:pt idx="613">
                    <c:v>294.78</c:v>
                  </c:pt>
                  <c:pt idx="614">
                    <c:v>183.93</c:v>
                  </c:pt>
                  <c:pt idx="615">
                    <c:v>256.68</c:v>
                  </c:pt>
                  <c:pt idx="616">
                    <c:v>52.53</c:v>
                  </c:pt>
                  <c:pt idx="617">
                    <c:v>464.32</c:v>
                  </c:pt>
                  <c:pt idx="618">
                    <c:v>524.68</c:v>
                  </c:pt>
                  <c:pt idx="619">
                    <c:v>14.57</c:v>
                  </c:pt>
                  <c:pt idx="620">
                    <c:v>1809.12</c:v>
                  </c:pt>
                  <c:pt idx="622">
                    <c:v>122.27</c:v>
                  </c:pt>
                  <c:pt idx="623">
                    <c:v>1006.94</c:v>
                  </c:pt>
                  <c:pt idx="624">
                    <c:v>57.49</c:v>
                  </c:pt>
                  <c:pt idx="630">
                    <c:v>34.33</c:v>
                  </c:pt>
                  <c:pt idx="632">
                    <c:v>-229.69</c:v>
                  </c:pt>
                  <c:pt idx="633">
                    <c:v>180.36</c:v>
                  </c:pt>
                  <c:pt idx="636">
                    <c:v>1171.70</c:v>
                  </c:pt>
                  <c:pt idx="638">
                    <c:v>-202.78</c:v>
                  </c:pt>
                  <c:pt idx="639">
                    <c:v>328.55</c:v>
                  </c:pt>
                  <c:pt idx="641">
                    <c:v>869.15</c:v>
                  </c:pt>
                  <c:pt idx="643">
                    <c:v>-151.73</c:v>
                  </c:pt>
                  <c:pt idx="644">
                    <c:v>36.04</c:v>
                  </c:pt>
                  <c:pt idx="646">
                    <c:v>980.58</c:v>
                  </c:pt>
                  <c:pt idx="649">
                    <c:v>152.55</c:v>
                  </c:pt>
                  <c:pt idx="651">
                    <c:v>474.12</c:v>
                  </c:pt>
                  <c:pt idx="652">
                    <c:v>2486.47</c:v>
                  </c:pt>
                  <c:pt idx="654">
                    <c:v>81.01</c:v>
                  </c:pt>
                  <c:pt idx="655">
                    <c:v>40.05</c:v>
                  </c:pt>
                  <c:pt idx="656">
                    <c:v>150.95</c:v>
                  </c:pt>
                  <c:pt idx="659">
                    <c:v>35.57</c:v>
                  </c:pt>
                  <c:pt idx="661">
                    <c:v>-20.94</c:v>
                  </c:pt>
                  <c:pt idx="663">
                    <c:v>-51.53</c:v>
                  </c:pt>
                  <c:pt idx="665">
                    <c:v>-189.63</c:v>
                  </c:pt>
                  <c:pt idx="667">
                    <c:v>-58.41</c:v>
                  </c:pt>
                  <c:pt idx="668">
                    <c:v>135.86</c:v>
                  </c:pt>
                  <c:pt idx="669">
                    <c:v>-122.04</c:v>
                  </c:pt>
                  <c:pt idx="670">
                    <c:v>73.03</c:v>
                  </c:pt>
                  <c:pt idx="672">
                    <c:v>73.92</c:v>
                  </c:pt>
                  <c:pt idx="673">
                    <c:v>5541.22</c:v>
                  </c:pt>
                  <c:pt idx="674">
                    <c:v>37898.86</c:v>
                  </c:pt>
                  <c:pt idx="677">
                    <c:v>747.21</c:v>
                  </c:pt>
                  <c:pt idx="680">
                    <c:v>135.76</c:v>
                  </c:pt>
                  <c:pt idx="684">
                    <c:v>783.68</c:v>
                  </c:pt>
                  <c:pt idx="686">
                    <c:v>1730.08</c:v>
                  </c:pt>
                  <c:pt idx="691">
                    <c:v>1781.22</c:v>
                  </c:pt>
                  <c:pt idx="696">
                    <c:v>5177.95228</c:v>
                  </c:pt>
                  <c:pt idx="698">
                    <c:v>606.00</c:v>
                  </c:pt>
                  <c:pt idx="701">
                    <c:v>686.21</c:v>
                  </c:pt>
                  <c:pt idx="704">
                    <c:v>665.59</c:v>
                  </c:pt>
                  <c:pt idx="706">
                    <c:v>362.93</c:v>
                  </c:pt>
                  <c:pt idx="709">
                    <c:v>168.05</c:v>
                  </c:pt>
                  <c:pt idx="711">
                    <c:v>251.92</c:v>
                  </c:pt>
                  <c:pt idx="713">
                    <c:v>261.60</c:v>
                  </c:pt>
                  <c:pt idx="714">
                    <c:v>3002.30</c:v>
                  </c:pt>
                  <c:pt idx="716">
                    <c:v>1056.64</c:v>
                  </c:pt>
                  <c:pt idx="720">
                    <c:v>478.78</c:v>
                  </c:pt>
                  <c:pt idx="722">
                    <c:v>74.69</c:v>
                  </c:pt>
                  <c:pt idx="725">
                    <c:v>1610.11</c:v>
                  </c:pt>
                  <c:pt idx="727">
                    <c:v>514.62</c:v>
                  </c:pt>
                  <c:pt idx="728">
                    <c:v>-62.36</c:v>
                  </c:pt>
                  <c:pt idx="729">
                    <c:v>1012.25</c:v>
                  </c:pt>
                  <c:pt idx="731">
                    <c:v>1646.46</c:v>
                  </c:pt>
                  <c:pt idx="734">
                    <c:v>3110.98</c:v>
                  </c:pt>
                  <c:pt idx="736">
                    <c:v>84.15</c:v>
                  </c:pt>
                  <c:pt idx="738">
                    <c:v>76.51</c:v>
                  </c:pt>
                  <c:pt idx="740">
                    <c:v>94.77</c:v>
                  </c:pt>
                  <c:pt idx="742">
                    <c:v>595.26</c:v>
                  </c:pt>
                  <c:pt idx="752">
                    <c:v>850.69</c:v>
                  </c:pt>
                  <c:pt idx="753">
                    <c:v>13752.03</c:v>
                  </c:pt>
                  <c:pt idx="756">
                    <c:v>846.35</c:v>
                  </c:pt>
                  <c:pt idx="761">
                    <c:v>144.12</c:v>
                  </c:pt>
                  <c:pt idx="763">
                    <c:v>195.46</c:v>
                  </c:pt>
                  <c:pt idx="768">
                    <c:v>-17.53</c:v>
                  </c:pt>
                  <c:pt idx="770">
                    <c:v>1168.41</c:v>
                  </c:pt>
                  <c:pt idx="772">
                    <c:v>1050.75</c:v>
                  </c:pt>
                  <c:pt idx="774">
                    <c:v>315.37</c:v>
                  </c:pt>
                  <c:pt idx="776">
                    <c:v>144.95</c:v>
                  </c:pt>
                  <c:pt idx="777">
                    <c:v>394.79</c:v>
                  </c:pt>
                  <c:pt idx="783">
                    <c:v>1813.73</c:v>
                  </c:pt>
                  <c:pt idx="786">
                    <c:v>69.73</c:v>
                  </c:pt>
                  <c:pt idx="790">
                    <c:v>2172.24</c:v>
                  </c:pt>
                  <c:pt idx="795">
                    <c:v>5961.55</c:v>
                  </c:pt>
                  <c:pt idx="796">
                    <c:v>7129.96</c:v>
                  </c:pt>
                  <c:pt idx="799">
                    <c:v>2731.08</c:v>
                  </c:pt>
                  <c:pt idx="809">
                    <c:v>688.52</c:v>
                  </c:pt>
                  <c:pt idx="812">
                    <c:v>2069.48</c:v>
                  </c:pt>
                  <c:pt idx="814">
                    <c:v>1629.79</c:v>
                  </c:pt>
                  <c:pt idx="815">
                    <c:v>546.91</c:v>
                  </c:pt>
                  <c:pt idx="817">
                    <c:v>3595.15</c:v>
                  </c:pt>
                  <c:pt idx="824">
                    <c:v>11260.94</c:v>
                  </c:pt>
                  <c:pt idx="826">
                    <c:v>713.91</c:v>
                  </c:pt>
                  <c:pt idx="830">
                    <c:v>926.19</c:v>
                  </c:pt>
                  <c:pt idx="831">
                    <c:v>1640.10</c:v>
                  </c:pt>
                  <c:pt idx="833">
                    <c:v>670.08</c:v>
                  </c:pt>
                  <c:pt idx="836">
                    <c:v>670.08</c:v>
                  </c:pt>
                  <c:pt idx="838">
                    <c:v>369.78</c:v>
                  </c:pt>
                  <c:pt idx="841">
                    <c:v>19.77</c:v>
                  </c:pt>
                  <c:pt idx="844">
                    <c:v>-34.83</c:v>
                  </c:pt>
                  <c:pt idx="849">
                    <c:v>-26.31</c:v>
                  </c:pt>
                  <c:pt idx="851">
                    <c:v>768.34</c:v>
                  </c:pt>
                  <c:pt idx="853">
                    <c:v>677.24</c:v>
                  </c:pt>
                  <c:pt idx="855">
                    <c:v>180.57</c:v>
                  </c:pt>
                  <c:pt idx="856">
                    <c:v>1954.554</c:v>
                  </c:pt>
                  <c:pt idx="858">
                    <c:v>1548.75</c:v>
                  </c:pt>
                  <c:pt idx="859">
                    <c:v>73.59</c:v>
                  </c:pt>
                  <c:pt idx="860">
                    <c:v>-37.87</c:v>
                  </c:pt>
                  <c:pt idx="863">
                    <c:v>338.26</c:v>
                  </c:pt>
                  <c:pt idx="865">
                    <c:v>1922.74</c:v>
                  </c:pt>
                  <c:pt idx="867">
                    <c:v>278.18</c:v>
                  </c:pt>
                  <c:pt idx="870">
                    <c:v>55.43</c:v>
                  </c:pt>
                  <c:pt idx="871">
                    <c:v>904.11</c:v>
                  </c:pt>
                  <c:pt idx="875">
                    <c:v>1237.72</c:v>
                  </c:pt>
                  <c:pt idx="877">
                    <c:v>1329.64</c:v>
                  </c:pt>
                  <c:pt idx="883">
                    <c:v>192.21</c:v>
                  </c:pt>
                  <c:pt idx="884">
                    <c:v>-108.23</c:v>
                  </c:pt>
                  <c:pt idx="889">
                    <c:v>1413.62</c:v>
                  </c:pt>
                  <c:pt idx="890">
                    <c:v>20099.75</c:v>
                  </c:pt>
                  <c:pt idx="893">
                    <c:v>396.13</c:v>
                  </c:pt>
                  <c:pt idx="900">
                    <c:v>318.33</c:v>
                  </c:pt>
                  <c:pt idx="902">
                    <c:v>251.57</c:v>
                  </c:pt>
                  <c:pt idx="905">
                    <c:v>316.46</c:v>
                  </c:pt>
                  <c:pt idx="914">
                    <c:v>44.98</c:v>
                  </c:pt>
                  <c:pt idx="917">
                    <c:v>63.97</c:v>
                  </c:pt>
                  <c:pt idx="920">
                    <c:v>0.00</c:v>
                  </c:pt>
                  <c:pt idx="921">
                    <c:v>1391.43</c:v>
                  </c:pt>
                  <c:pt idx="923">
                    <c:v>-255.18</c:v>
                  </c:pt>
                  <c:pt idx="927">
                    <c:v>138.13</c:v>
                  </c:pt>
                  <c:pt idx="933">
                    <c:v>209.09</c:v>
                  </c:pt>
                  <c:pt idx="935">
                    <c:v>92.03</c:v>
                  </c:pt>
                  <c:pt idx="937">
                    <c:v>453.37</c:v>
                  </c:pt>
                  <c:pt idx="944">
                    <c:v>593.01</c:v>
                  </c:pt>
                  <c:pt idx="947">
                    <c:v>1046.39</c:v>
                  </c:pt>
                  <c:pt idx="949">
                    <c:v>-55.68</c:v>
                  </c:pt>
                  <c:pt idx="953">
                    <c:v>615.27</c:v>
                  </c:pt>
                  <c:pt idx="955">
                    <c:v>1210.94</c:v>
                  </c:pt>
                  <c:pt idx="962">
                    <c:v>706.38</c:v>
                  </c:pt>
                  <c:pt idx="964">
                    <c:v>2476.91</c:v>
                  </c:pt>
                  <c:pt idx="965">
                    <c:v>5006.77</c:v>
                  </c:pt>
                  <c:pt idx="968">
                    <c:v>403.48</c:v>
                  </c:pt>
                  <c:pt idx="969">
                    <c:v>700.76</c:v>
                  </c:pt>
                  <c:pt idx="970">
                    <c:v>-338.79</c:v>
                  </c:pt>
                  <c:pt idx="973">
                    <c:v>148.03</c:v>
                  </c:pt>
                  <c:pt idx="975">
                    <c:v>-188.97</c:v>
                  </c:pt>
                  <c:pt idx="979">
                    <c:v>673.17</c:v>
                  </c:pt>
                  <c:pt idx="984">
                    <c:v>387.09</c:v>
                  </c:pt>
                  <c:pt idx="986">
                    <c:v>1784.77</c:v>
                  </c:pt>
                  <c:pt idx="988">
                    <c:v>659.01</c:v>
                  </c:pt>
                  <c:pt idx="990">
                    <c:v>96.40</c:v>
                  </c:pt>
                  <c:pt idx="991">
                    <c:v>294.85</c:v>
                  </c:pt>
                  <c:pt idx="994">
                    <c:v>1050.27</c:v>
                  </c:pt>
                  <c:pt idx="995">
                    <c:v>2835.04</c:v>
                  </c:pt>
                  <c:pt idx="996">
                    <c:v>48823.54</c:v>
                  </c:pt>
                  <c:pt idx="997">
                    <c:v>86722.40</c:v>
                  </c:pt>
                  <c:pt idx="1000">
                    <c:v>367292.92</c:v>
                  </c:pt>
                  <c:pt idx="1003">
                    <c:v>4523.17</c:v>
                  </c:pt>
                  <c:pt idx="1004">
                    <c:v>16510.86</c:v>
                  </c:pt>
                  <c:pt idx="1005">
                    <c:v>160096.98</c:v>
                  </c:pt>
                  <c:pt idx="1006">
                    <c:v>340409.57</c:v>
                  </c:pt>
                  <c:pt idx="1007">
                    <c:v>f</c:v>
                  </c:pt>
                </c:lvl>
                <c:lvl>
                  <c:pt idx="2">
                    <c:v>225.65</c:v>
                  </c:pt>
                  <c:pt idx="3">
                    <c:v>235.13</c:v>
                  </c:pt>
                  <c:pt idx="5">
                    <c:v>1053.30</c:v>
                  </c:pt>
                  <c:pt idx="8">
                    <c:v>174.00</c:v>
                  </c:pt>
                  <c:pt idx="11">
                    <c:v>263.64</c:v>
                  </c:pt>
                  <c:pt idx="12">
                    <c:v>233.46</c:v>
                  </c:pt>
                  <c:pt idx="17">
                    <c:v>220.84</c:v>
                  </c:pt>
                  <c:pt idx="21">
                    <c:v>891.94</c:v>
                  </c:pt>
                  <c:pt idx="22">
                    <c:v>2907.92</c:v>
                  </c:pt>
                  <c:pt idx="25">
                    <c:v>407.97</c:v>
                  </c:pt>
                  <c:pt idx="27">
                    <c:v>232.34</c:v>
                  </c:pt>
                  <c:pt idx="30">
                    <c:v>521.83</c:v>
                  </c:pt>
                  <c:pt idx="34">
                    <c:v>99.02</c:v>
                  </c:pt>
                  <c:pt idx="35">
                    <c:v>155.47</c:v>
                  </c:pt>
                  <c:pt idx="38">
                    <c:v>437.24</c:v>
                  </c:pt>
                  <c:pt idx="39">
                    <c:v>145.68</c:v>
                  </c:pt>
                  <c:pt idx="43">
                    <c:v>1999.55</c:v>
                  </c:pt>
                  <c:pt idx="45">
                    <c:v>479.42</c:v>
                  </c:pt>
                  <c:pt idx="50">
                    <c:v>723.24</c:v>
                  </c:pt>
                  <c:pt idx="56">
                    <c:v>304.95</c:v>
                  </c:pt>
                  <c:pt idx="57">
                    <c:v>316.89</c:v>
                  </c:pt>
                  <c:pt idx="59">
                    <c:v>1824.50</c:v>
                  </c:pt>
                  <c:pt idx="61">
                    <c:v>676.41</c:v>
                  </c:pt>
                  <c:pt idx="63">
                    <c:v>507.19</c:v>
                  </c:pt>
                  <c:pt idx="66">
                    <c:v>137.74</c:v>
                  </c:pt>
                  <c:pt idx="67">
                    <c:v>597.05</c:v>
                  </c:pt>
                  <c:pt idx="72">
                    <c:v>328.51</c:v>
                  </c:pt>
                  <c:pt idx="75">
                    <c:v>222.73</c:v>
                  </c:pt>
                  <c:pt idx="78">
                    <c:v>208.62</c:v>
                  </c:pt>
                  <c:pt idx="81">
                    <c:v>2678.25</c:v>
                  </c:pt>
                  <c:pt idx="83">
                    <c:v>555.75</c:v>
                  </c:pt>
                  <c:pt idx="85">
                    <c:v>615.64</c:v>
                  </c:pt>
                  <c:pt idx="91">
                    <c:v>529.68</c:v>
                  </c:pt>
                  <c:pt idx="94">
                    <c:v>1701.07</c:v>
                  </c:pt>
                  <c:pt idx="96">
                    <c:v>241.09</c:v>
                  </c:pt>
                  <c:pt idx="97">
                    <c:v>248.94</c:v>
                  </c:pt>
                  <c:pt idx="99">
                    <c:v>244.00</c:v>
                  </c:pt>
                  <c:pt idx="102">
                    <c:v>580.22</c:v>
                  </c:pt>
                  <c:pt idx="103">
                    <c:v>1314.25</c:v>
                  </c:pt>
                  <c:pt idx="104">
                    <c:v>9517.62</c:v>
                  </c:pt>
                  <c:pt idx="107">
                    <c:v>222.71</c:v>
                  </c:pt>
                  <c:pt idx="109">
                    <c:v>255.18</c:v>
                  </c:pt>
                  <c:pt idx="110">
                    <c:v>32.55</c:v>
                  </c:pt>
                  <c:pt idx="111">
                    <c:v>239.78</c:v>
                  </c:pt>
                  <c:pt idx="112">
                    <c:v>96.86</c:v>
                  </c:pt>
                  <c:pt idx="113">
                    <c:v>-</c:v>
                  </c:pt>
                  <c:pt idx="114">
                    <c:v>515.71</c:v>
                  </c:pt>
                  <c:pt idx="115">
                    <c:v>97.12</c:v>
                  </c:pt>
                  <c:pt idx="116">
                    <c:v>1459.91</c:v>
                  </c:pt>
                  <c:pt idx="118">
                    <c:v>241.25</c:v>
                  </c:pt>
                  <c:pt idx="120">
                    <c:v>239.44</c:v>
                  </c:pt>
                  <c:pt idx="128">
                    <c:v>354.91</c:v>
                  </c:pt>
                  <c:pt idx="129">
                    <c:v>812.73</c:v>
                  </c:pt>
                  <c:pt idx="132">
                    <c:v>1648.33</c:v>
                  </c:pt>
                  <c:pt idx="134">
                    <c:v>530.13</c:v>
                  </c:pt>
                  <c:pt idx="135">
                    <c:v>118.85</c:v>
                  </c:pt>
                  <c:pt idx="139">
                    <c:v>499.70</c:v>
                  </c:pt>
                  <c:pt idx="140">
                    <c:v>95.40</c:v>
                  </c:pt>
                  <c:pt idx="142">
                    <c:v>232.31</c:v>
                  </c:pt>
                  <c:pt idx="145">
                    <c:v>229.42</c:v>
                  </c:pt>
                  <c:pt idx="147">
                    <c:v>96.00</c:v>
                  </c:pt>
                  <c:pt idx="148">
                    <c:v>1801.81</c:v>
                  </c:pt>
                  <c:pt idx="150">
                    <c:v>220.81</c:v>
                  </c:pt>
                  <c:pt idx="151">
                    <c:v>98.43</c:v>
                  </c:pt>
                  <c:pt idx="152">
                    <c:v>142.66</c:v>
                  </c:pt>
                  <c:pt idx="155">
                    <c:v>579.39</c:v>
                  </c:pt>
                  <c:pt idx="157">
                    <c:v>565.88</c:v>
                  </c:pt>
                  <c:pt idx="159">
                    <c:v>327.49</c:v>
                  </c:pt>
                  <c:pt idx="161">
                    <c:v>576.37</c:v>
                  </c:pt>
                  <c:pt idx="163">
                    <c:v>592.51</c:v>
                  </c:pt>
                  <c:pt idx="164">
                    <c:v>571.39</c:v>
                  </c:pt>
                  <c:pt idx="165">
                    <c:v>241.83</c:v>
                  </c:pt>
                  <c:pt idx="168">
                    <c:v>3916.76</c:v>
                  </c:pt>
                  <c:pt idx="169">
                    <c:v>8826.81</c:v>
                  </c:pt>
                  <c:pt idx="170">
                    <c:v>24231.19</c:v>
                  </c:pt>
                  <c:pt idx="176">
                    <c:v>725.96</c:v>
                  </c:pt>
                  <c:pt idx="180">
                    <c:v>527.21</c:v>
                  </c:pt>
                  <c:pt idx="192">
                    <c:v>1253.17</c:v>
                  </c:pt>
                  <c:pt idx="194">
                    <c:v>342.29</c:v>
                  </c:pt>
                  <c:pt idx="197">
                    <c:v>543.87</c:v>
                  </c:pt>
                  <c:pt idx="200">
                    <c:v>584.43</c:v>
                  </c:pt>
                  <c:pt idx="202">
                    <c:v>223.62</c:v>
                  </c:pt>
                  <c:pt idx="205">
                    <c:v>562.42</c:v>
                  </c:pt>
                  <c:pt idx="209">
                    <c:v>194.10</c:v>
                  </c:pt>
                  <c:pt idx="210">
                    <c:v>2450.725</c:v>
                  </c:pt>
                  <c:pt idx="212">
                    <c:v>554.40</c:v>
                  </c:pt>
                  <c:pt idx="218">
                    <c:v>229.48</c:v>
                  </c:pt>
                  <c:pt idx="221">
                    <c:v>783.88</c:v>
                  </c:pt>
                  <c:pt idx="223">
                    <c:v>214.12</c:v>
                  </c:pt>
                  <c:pt idx="224">
                    <c:v>212.54</c:v>
                  </c:pt>
                  <c:pt idx="225">
                    <c:v>547.95</c:v>
                  </c:pt>
                  <c:pt idx="227">
                    <c:v>234.2</c:v>
                  </c:pt>
                  <c:pt idx="230">
                    <c:v>1208.81</c:v>
                  </c:pt>
                  <c:pt idx="232">
                    <c:v>511.18</c:v>
                  </c:pt>
                  <c:pt idx="234">
                    <c:v>79.3</c:v>
                  </c:pt>
                  <c:pt idx="238">
                    <c:v>1116.98</c:v>
                  </c:pt>
                  <c:pt idx="248">
                    <c:v>1707.46</c:v>
                  </c:pt>
                  <c:pt idx="249">
                    <c:v>7404.05</c:v>
                  </c:pt>
                  <c:pt idx="252">
                    <c:v>524.63</c:v>
                  </c:pt>
                  <c:pt idx="257">
                    <c:v>565.74</c:v>
                  </c:pt>
                  <c:pt idx="259">
                    <c:v>1131.04</c:v>
                  </c:pt>
                  <c:pt idx="266">
                    <c:v>2221.41</c:v>
                  </c:pt>
                  <c:pt idx="268">
                    <c:v>200.64</c:v>
                  </c:pt>
                  <c:pt idx="270">
                    <c:v>695.11</c:v>
                  </c:pt>
                  <c:pt idx="272">
                    <c:v>241.33</c:v>
                  </c:pt>
                  <c:pt idx="273">
                    <c:v>584.06</c:v>
                  </c:pt>
                  <c:pt idx="279">
                    <c:v>544.59</c:v>
                  </c:pt>
                  <c:pt idx="282">
                    <c:v>560.44</c:v>
                  </c:pt>
                  <c:pt idx="286">
                    <c:v>226.54</c:v>
                  </c:pt>
                  <c:pt idx="291">
                    <c:v>3052.71</c:v>
                  </c:pt>
                  <c:pt idx="292">
                    <c:v>5274.12</c:v>
                  </c:pt>
                  <c:pt idx="295">
                    <c:v>1365.00</c:v>
                  </c:pt>
                  <c:pt idx="305">
                    <c:v>78.18</c:v>
                  </c:pt>
                  <c:pt idx="308">
                    <c:v>174.05</c:v>
                  </c:pt>
                  <c:pt idx="310">
                    <c:v>126.45</c:v>
                  </c:pt>
                  <c:pt idx="311">
                    <c:v>25.84</c:v>
                  </c:pt>
                  <c:pt idx="313">
                    <c:v>960.40</c:v>
                  </c:pt>
                  <c:pt idx="320">
                    <c:v>2729.92</c:v>
                  </c:pt>
                  <c:pt idx="322">
                    <c:v>520.74</c:v>
                  </c:pt>
                  <c:pt idx="326">
                    <c:v>503.91</c:v>
                  </c:pt>
                  <c:pt idx="327">
                    <c:v>1024.65</c:v>
                  </c:pt>
                  <c:pt idx="329">
                    <c:v>508.45</c:v>
                  </c:pt>
                  <c:pt idx="332">
                    <c:v>508.45</c:v>
                  </c:pt>
                  <c:pt idx="337">
                    <c:v>247.93</c:v>
                  </c:pt>
                  <c:pt idx="340">
                    <c:v>335.49</c:v>
                  </c:pt>
                  <c:pt idx="345">
                    <c:v>99.91</c:v>
                  </c:pt>
                  <c:pt idx="347">
                    <c:v>223.27</c:v>
                  </c:pt>
                  <c:pt idx="349">
                    <c:v>132.59</c:v>
                  </c:pt>
                  <c:pt idx="351">
                    <c:v>615.93</c:v>
                  </c:pt>
                  <c:pt idx="352">
                    <c:v>1655.12</c:v>
                  </c:pt>
                  <c:pt idx="354">
                    <c:v>0.00</c:v>
                  </c:pt>
                  <c:pt idx="355">
                    <c:v>235.19</c:v>
                  </c:pt>
                  <c:pt idx="356">
                    <c:v>136.24</c:v>
                  </c:pt>
                  <c:pt idx="359">
                    <c:v>89.81</c:v>
                  </c:pt>
                  <c:pt idx="361">
                    <c:v>461.24</c:v>
                  </c:pt>
                  <c:pt idx="363">
                    <c:v>752.63</c:v>
                  </c:pt>
                  <c:pt idx="366">
                    <c:v>212.56</c:v>
                  </c:pt>
                  <c:pt idx="367">
                    <c:v>297.27</c:v>
                  </c:pt>
                  <c:pt idx="371">
                    <c:v>1262.46</c:v>
                  </c:pt>
                  <c:pt idx="373">
                    <c:v>653.33</c:v>
                  </c:pt>
                  <c:pt idx="379">
                    <c:v>196.96</c:v>
                  </c:pt>
                  <c:pt idx="380">
                    <c:v>968.77</c:v>
                  </c:pt>
                  <c:pt idx="385">
                    <c:v>1819.06</c:v>
                  </c:pt>
                  <c:pt idx="386">
                    <c:v>9460.90</c:v>
                  </c:pt>
                  <c:pt idx="389">
                    <c:v>312.53</c:v>
                  </c:pt>
                  <c:pt idx="396">
                    <c:v>46.01</c:v>
                  </c:pt>
                  <c:pt idx="398">
                    <c:v>80.80</c:v>
                  </c:pt>
                  <c:pt idx="401">
                    <c:v>161.73</c:v>
                  </c:pt>
                  <c:pt idx="410">
                    <c:v>245.02</c:v>
                  </c:pt>
                  <c:pt idx="413">
                    <c:v>85.36</c:v>
                  </c:pt>
                  <c:pt idx="416">
                    <c:v>46.18</c:v>
                  </c:pt>
                  <c:pt idx="417">
                    <c:v>977.63</c:v>
                  </c:pt>
                  <c:pt idx="431">
                    <c:v>0.00</c:v>
                  </c:pt>
                  <c:pt idx="443">
                    <c:v>0.00</c:v>
                  </c:pt>
                  <c:pt idx="449">
                    <c:v>181.04</c:v>
                  </c:pt>
                  <c:pt idx="460">
                    <c:v>181.04</c:v>
                  </c:pt>
                  <c:pt idx="461">
                    <c:v>1158.67</c:v>
                  </c:pt>
                  <c:pt idx="464">
                    <c:v>206.48</c:v>
                  </c:pt>
                  <c:pt idx="469">
                    <c:v>104.86</c:v>
                  </c:pt>
                  <c:pt idx="480">
                    <c:v>135.82</c:v>
                  </c:pt>
                  <c:pt idx="482">
                    <c:v>447.16</c:v>
                  </c:pt>
                  <c:pt idx="484">
                    <c:v>240.22</c:v>
                  </c:pt>
                  <c:pt idx="486">
                    <c:v>122.29</c:v>
                  </c:pt>
                  <c:pt idx="487">
                    <c:v>116.42</c:v>
                  </c:pt>
                  <c:pt idx="490">
                    <c:v>478.93</c:v>
                  </c:pt>
                  <c:pt idx="491">
                    <c:v>926.09</c:v>
                  </c:pt>
                  <c:pt idx="492">
                    <c:v>24223.83</c:v>
                  </c:pt>
                  <c:pt idx="493">
                    <c:v>48455.02</c:v>
                  </c:pt>
                  <c:pt idx="495">
                    <c:v>5204.190797</c:v>
                  </c:pt>
                  <c:pt idx="496">
                    <c:v>405526.56</c:v>
                  </c:pt>
                  <c:pt idx="497">
                    <c:v>478521.3406</c:v>
                  </c:pt>
                  <c:pt idx="506">
                    <c:v>90.80%</c:v>
                  </c:pt>
                  <c:pt idx="507">
                    <c:v>97.68%</c:v>
                  </c:pt>
                  <c:pt idx="511">
                    <c:v>96%</c:v>
                  </c:pt>
                  <c:pt idx="512">
                    <c:v>92.97%</c:v>
                  </c:pt>
                  <c:pt idx="515">
                    <c:v>91.64%</c:v>
                  </c:pt>
                  <c:pt idx="516">
                    <c:v>79.12%</c:v>
                  </c:pt>
                  <c:pt idx="518">
                    <c:v>86.98%</c:v>
                  </c:pt>
                  <c:pt idx="521">
                    <c:v>59.44%</c:v>
                  </c:pt>
                  <c:pt idx="529">
                    <c:v>79.56%</c:v>
                  </c:pt>
                  <c:pt idx="531">
                    <c:v>63.28%</c:v>
                  </c:pt>
                  <c:pt idx="534">
                    <c:v>58.69%</c:v>
                  </c:pt>
                  <c:pt idx="538">
                    <c:v>38.89%</c:v>
                  </c:pt>
                  <c:pt idx="539">
                    <c:v>83.49%</c:v>
                  </c:pt>
                  <c:pt idx="542">
                    <c:v>59.21%</c:v>
                  </c:pt>
                  <c:pt idx="543">
                    <c:v>36.13%</c:v>
                  </c:pt>
                  <c:pt idx="549">
                    <c:v>77.79%</c:v>
                  </c:pt>
                  <c:pt idx="552">
                    <c:v>90%</c:v>
                  </c:pt>
                  <c:pt idx="554">
                    <c:v>126%</c:v>
                  </c:pt>
                  <c:pt idx="561">
                    <c:v>91.87%</c:v>
                  </c:pt>
                  <c:pt idx="565">
                    <c:v>94.03%</c:v>
                  </c:pt>
                  <c:pt idx="567">
                    <c:v>74.29%</c:v>
                  </c:pt>
                  <c:pt idx="570">
                    <c:v>5.56%</c:v>
                  </c:pt>
                  <c:pt idx="571">
                    <c:v>86.84%</c:v>
                  </c:pt>
                  <c:pt idx="576">
                    <c:v>100.45%</c:v>
                  </c:pt>
                  <c:pt idx="579">
                    <c:v>102%</c:v>
                  </c:pt>
                  <c:pt idx="582">
                    <c:v>79%</c:v>
                  </c:pt>
                  <c:pt idx="587">
                    <c:v>83.06%</c:v>
                  </c:pt>
                  <c:pt idx="589">
                    <c:v>98.40%</c:v>
                  </c:pt>
                  <c:pt idx="595">
                    <c:v>45.02%</c:v>
                  </c:pt>
                  <c:pt idx="600">
                    <c:v>99%</c:v>
                  </c:pt>
                  <c:pt idx="601">
                    <c:v>81%</c:v>
                  </c:pt>
                  <c:pt idx="603">
                    <c:v>87.96%</c:v>
                  </c:pt>
                  <c:pt idx="606">
                    <c:v>65.89%</c:v>
                  </c:pt>
                  <c:pt idx="611">
                    <c:v>99.45%</c:v>
                  </c:pt>
                  <c:pt idx="613">
                    <c:v>81.09%</c:v>
                  </c:pt>
                  <c:pt idx="614">
                    <c:v>85.59%</c:v>
                  </c:pt>
                  <c:pt idx="615">
                    <c:v>91.98%</c:v>
                  </c:pt>
                  <c:pt idx="616">
                    <c:v>96.01%</c:v>
                  </c:pt>
                  <c:pt idx="617">
                    <c:v>58.71%</c:v>
                  </c:pt>
                  <c:pt idx="618">
                    <c:v>82.99%</c:v>
                  </c:pt>
                  <c:pt idx="619">
                    <c:v>98.89%</c:v>
                  </c:pt>
                  <c:pt idx="622">
                    <c:v>96.17%</c:v>
                  </c:pt>
                  <c:pt idx="623">
                    <c:v>58.74%</c:v>
                  </c:pt>
                  <c:pt idx="624">
                    <c:v>98.19%</c:v>
                  </c:pt>
                  <c:pt idx="630">
                    <c:v>98.78%</c:v>
                  </c:pt>
                  <c:pt idx="632">
                    <c:v>104.88%</c:v>
                  </c:pt>
                  <c:pt idx="633">
                    <c:v>96.43%</c:v>
                  </c:pt>
                  <c:pt idx="638">
                    <c:v>106.28%</c:v>
                  </c:pt>
                  <c:pt idx="639">
                    <c:v>89.41%</c:v>
                  </c:pt>
                  <c:pt idx="641">
                    <c:v>21.33%</c:v>
                  </c:pt>
                  <c:pt idx="643">
                    <c:v>104.42%</c:v>
                  </c:pt>
                  <c:pt idx="644">
                    <c:v>97.26%</c:v>
                  </c:pt>
                  <c:pt idx="646">
                    <c:v>68.16%</c:v>
                  </c:pt>
                  <c:pt idx="649">
                    <c:v>95.13%</c:v>
                  </c:pt>
                  <c:pt idx="651">
                    <c:v>63.36%</c:v>
                  </c:pt>
                  <c:pt idx="654">
                    <c:v>97.29%</c:v>
                  </c:pt>
                  <c:pt idx="655">
                    <c:v>97.01%</c:v>
                  </c:pt>
                  <c:pt idx="656">
                    <c:v>92.13%</c:v>
                  </c:pt>
                  <c:pt idx="659">
                    <c:v>98.99%</c:v>
                  </c:pt>
                  <c:pt idx="661">
                    <c:v>100.60%</c:v>
                  </c:pt>
                  <c:pt idx="663">
                    <c:v>101.58%</c:v>
                  </c:pt>
                  <c:pt idx="665">
                    <c:v>105.39%</c:v>
                  </c:pt>
                  <c:pt idx="667">
                    <c:v>101.62%</c:v>
                  </c:pt>
                  <c:pt idx="668">
                    <c:v>96.06%</c:v>
                  </c:pt>
                  <c:pt idx="669">
                    <c:v>106.46%</c:v>
                  </c:pt>
                  <c:pt idx="670">
                    <c:v>93.83%</c:v>
                  </c:pt>
                  <c:pt idx="677">
                    <c:v>73.06%</c:v>
                  </c:pt>
                  <c:pt idx="680">
                    <c:v>96.89%</c:v>
                  </c:pt>
                  <c:pt idx="684">
                    <c:v>75.56%</c:v>
                  </c:pt>
                  <c:pt idx="686">
                    <c:v>37.21%</c:v>
                  </c:pt>
                  <c:pt idx="691">
                    <c:v>55.08%</c:v>
                  </c:pt>
                  <c:pt idx="698">
                    <c:v>80.78%</c:v>
                  </c:pt>
                  <c:pt idx="701">
                    <c:v>79.90%</c:v>
                  </c:pt>
                  <c:pt idx="704">
                    <c:v>81.29%</c:v>
                  </c:pt>
                  <c:pt idx="706">
                    <c:v>87.95%</c:v>
                  </c:pt>
                  <c:pt idx="709">
                    <c:v>95.14%</c:v>
                  </c:pt>
                  <c:pt idx="711">
                    <c:v>76.05%</c:v>
                  </c:pt>
                  <c:pt idx="713">
                    <c:v>78.01%</c:v>
                  </c:pt>
                  <c:pt idx="716">
                    <c:v>68.53%</c:v>
                  </c:pt>
                  <c:pt idx="720">
                    <c:v>85.36%</c:v>
                  </c:pt>
                  <c:pt idx="722">
                    <c:v>97.66%</c:v>
                  </c:pt>
                  <c:pt idx="727">
                    <c:v>83.06%</c:v>
                  </c:pt>
                  <c:pt idx="728">
                    <c:v>102.16%</c:v>
                  </c:pt>
                  <c:pt idx="729">
                    <c:v>70.63%</c:v>
                  </c:pt>
                  <c:pt idx="731">
                    <c:v>46.59%</c:v>
                  </c:pt>
                  <c:pt idx="736">
                    <c:v>97.33%</c:v>
                  </c:pt>
                  <c:pt idx="738">
                    <c:v>92.69%</c:v>
                  </c:pt>
                  <c:pt idx="740">
                    <c:v>96.98%</c:v>
                  </c:pt>
                  <c:pt idx="742">
                    <c:v>92.56%</c:v>
                  </c:pt>
                  <c:pt idx="756">
                    <c:v>74.79%</c:v>
                  </c:pt>
                  <c:pt idx="761">
                    <c:v>95.76%</c:v>
                  </c:pt>
                  <c:pt idx="763">
                    <c:v>97.11%</c:v>
                  </c:pt>
                  <c:pt idx="768">
                    <c:v>100.65%</c:v>
                  </c:pt>
                  <c:pt idx="772">
                    <c:v>61.90%</c:v>
                  </c:pt>
                  <c:pt idx="774">
                    <c:v>92.44%</c:v>
                  </c:pt>
                  <c:pt idx="776">
                    <c:v>90.17%</c:v>
                  </c:pt>
                  <c:pt idx="777">
                    <c:v>88.68%</c:v>
                  </c:pt>
                  <c:pt idx="783">
                    <c:v>44.59%</c:v>
                  </c:pt>
                  <c:pt idx="786">
                    <c:v>98.03%</c:v>
                  </c:pt>
                  <c:pt idx="790">
                    <c:v>29.89%</c:v>
                  </c:pt>
                  <c:pt idx="799">
                    <c:v>68.89%</c:v>
                  </c:pt>
                  <c:pt idx="809">
                    <c:v>35.33%</c:v>
                  </c:pt>
                  <c:pt idx="812">
                    <c:v>16.76%</c:v>
                  </c:pt>
                  <c:pt idx="814">
                    <c:v>6.55%</c:v>
                  </c:pt>
                  <c:pt idx="815">
                    <c:v>50.45%</c:v>
                  </c:pt>
                  <c:pt idx="817">
                    <c:v>37.95%</c:v>
                  </c:pt>
                  <c:pt idx="826">
                    <c:v>77.81%</c:v>
                  </c:pt>
                  <c:pt idx="830">
                    <c:v>69.17%</c:v>
                  </c:pt>
                  <c:pt idx="833">
                    <c:v>77.97%</c:v>
                  </c:pt>
                  <c:pt idx="838">
                    <c:v>64.01%</c:v>
                  </c:pt>
                  <c:pt idx="841">
                    <c:v>98.70%</c:v>
                  </c:pt>
                  <c:pt idx="844">
                    <c:v>101.67%</c:v>
                  </c:pt>
                  <c:pt idx="849">
                    <c:v>101.98%</c:v>
                  </c:pt>
                  <c:pt idx="851">
                    <c:v>74.46%</c:v>
                  </c:pt>
                  <c:pt idx="853">
                    <c:v>78.52%</c:v>
                  </c:pt>
                  <c:pt idx="855">
                    <c:v>95.08%</c:v>
                  </c:pt>
                  <c:pt idx="858">
                    <c:v>33.67%</c:v>
                  </c:pt>
                  <c:pt idx="859">
                    <c:v>95.04%</c:v>
                  </c:pt>
                  <c:pt idx="860">
                    <c:v>102.10%</c:v>
                  </c:pt>
                  <c:pt idx="863">
                    <c:v>71.40%</c:v>
                  </c:pt>
                  <c:pt idx="867">
                    <c:v>93.88%</c:v>
                  </c:pt>
                  <c:pt idx="870">
                    <c:v>95.83%</c:v>
                  </c:pt>
                  <c:pt idx="871">
                    <c:v>68.90%</c:v>
                  </c:pt>
                  <c:pt idx="877">
                    <c:v>66.19%</c:v>
                  </c:pt>
                  <c:pt idx="883">
                    <c:v>83.75%</c:v>
                  </c:pt>
                  <c:pt idx="884">
                    <c:v>101.87%</c:v>
                  </c:pt>
                  <c:pt idx="893">
                    <c:v>83.61%</c:v>
                  </c:pt>
                  <c:pt idx="900">
                    <c:v>69.79%</c:v>
                  </c:pt>
                  <c:pt idx="902">
                    <c:v>77.25%</c:v>
                  </c:pt>
                  <c:pt idx="905">
                    <c:v>84.04%</c:v>
                  </c:pt>
                  <c:pt idx="914">
                    <c:v>97.15%</c:v>
                  </c:pt>
                  <c:pt idx="917">
                    <c:v>94.37%</c:v>
                  </c:pt>
                  <c:pt idx="920">
                    <c:v>25.39%</c:v>
                  </c:pt>
                  <c:pt idx="923">
                    <c:v>108.19%</c:v>
                  </c:pt>
                  <c:pt idx="927">
                    <c:v>93.81%</c:v>
                  </c:pt>
                  <c:pt idx="933">
                    <c:v>79.55%</c:v>
                  </c:pt>
                  <c:pt idx="937">
                    <c:v>87.18%</c:v>
                  </c:pt>
                  <c:pt idx="944">
                    <c:v>35.41%</c:v>
                  </c:pt>
                  <c:pt idx="949">
                    <c:v>105.00%</c:v>
                  </c:pt>
                  <c:pt idx="953">
                    <c:v>74.28%</c:v>
                  </c:pt>
                  <c:pt idx="955">
                    <c:v>68.89%</c:v>
                  </c:pt>
                  <c:pt idx="962">
                    <c:v>63.66%</c:v>
                  </c:pt>
                  <c:pt idx="968">
                    <c:v>85.20%</c:v>
                  </c:pt>
                  <c:pt idx="969">
                    <c:v>71.04%</c:v>
                  </c:pt>
                  <c:pt idx="970">
                    <c:v>112.76%</c:v>
                  </c:pt>
                  <c:pt idx="973">
                    <c:v>89.27%</c:v>
                  </c:pt>
                  <c:pt idx="975">
                    <c:v>106.60%</c:v>
                  </c:pt>
                  <c:pt idx="979">
                    <c:v>69.82%</c:v>
                  </c:pt>
                  <c:pt idx="984">
                    <c:v>78.34%</c:v>
                  </c:pt>
                  <c:pt idx="988">
                    <c:v>79.13%</c:v>
                  </c:pt>
                  <c:pt idx="990">
                    <c:v>94.01%</c:v>
                  </c:pt>
                  <c:pt idx="991">
                    <c:v>80.69%</c:v>
                  </c:pt>
                  <c:pt idx="999">
                    <c:v>172070.10</c:v>
                  </c:pt>
                </c:lvl>
                <c:lvl>
                  <c:pt idx="2">
                    <c:v>2288.14</c:v>
                  </c:pt>
                  <c:pt idx="3">
                    <c:v>2363.16</c:v>
                  </c:pt>
                  <c:pt idx="5">
                    <c:v>9107.40</c:v>
                  </c:pt>
                  <c:pt idx="7">
                    <c:v>1174.17</c:v>
                  </c:pt>
                  <c:pt idx="8">
                    <c:v>1745.03</c:v>
                  </c:pt>
                  <c:pt idx="11">
                    <c:v>1059.83</c:v>
                  </c:pt>
                  <c:pt idx="12">
                    <c:v>2360.9</c:v>
                  </c:pt>
                  <c:pt idx="14">
                    <c:v>742.7</c:v>
                  </c:pt>
                  <c:pt idx="17">
                    <c:v>2244.6</c:v>
                  </c:pt>
                  <c:pt idx="21">
                    <c:v>9327.23</c:v>
                  </c:pt>
                  <c:pt idx="22">
                    <c:v>31481.48</c:v>
                  </c:pt>
                  <c:pt idx="25">
                    <c:v>2164.61</c:v>
                  </c:pt>
                  <c:pt idx="27">
                    <c:v>2330.44</c:v>
                  </c:pt>
                  <c:pt idx="30">
                    <c:v>2171.13</c:v>
                  </c:pt>
                  <c:pt idx="34">
                    <c:v>1005.17</c:v>
                  </c:pt>
                  <c:pt idx="35">
                    <c:v>1562.04</c:v>
                  </c:pt>
                  <c:pt idx="38">
                    <c:v>2115.98</c:v>
                  </c:pt>
                  <c:pt idx="39">
                    <c:v>2279.16</c:v>
                  </c:pt>
                  <c:pt idx="43">
                    <c:v>13628.53</c:v>
                  </c:pt>
                  <c:pt idx="45">
                    <c:v>1944.89</c:v>
                  </c:pt>
                  <c:pt idx="48">
                    <c:v>2435.67</c:v>
                  </c:pt>
                  <c:pt idx="50">
                    <c:v>3200.62</c:v>
                  </c:pt>
                  <c:pt idx="56">
                    <c:v>1264.5</c:v>
                  </c:pt>
                  <c:pt idx="57">
                    <c:v>3331.77</c:v>
                  </c:pt>
                  <c:pt idx="59">
                    <c:v>12177.45</c:v>
                  </c:pt>
                  <c:pt idx="61">
                    <c:v>2846.55</c:v>
                  </c:pt>
                  <c:pt idx="63">
                    <c:v>2274.94</c:v>
                  </c:pt>
                  <c:pt idx="66">
                    <c:v>1379.58</c:v>
                  </c:pt>
                  <c:pt idx="67">
                    <c:v>2392.11</c:v>
                  </c:pt>
                  <c:pt idx="72">
                    <c:v>2266.40</c:v>
                  </c:pt>
                  <c:pt idx="75">
                    <c:v>2272.32</c:v>
                  </c:pt>
                  <c:pt idx="78">
                    <c:v>2105.65</c:v>
                  </c:pt>
                  <c:pt idx="81">
                    <c:v>15537.55</c:v>
                  </c:pt>
                  <c:pt idx="83">
                    <c:v>2308.77</c:v>
                  </c:pt>
                  <c:pt idx="85">
                    <c:v>2474.25</c:v>
                  </c:pt>
                  <c:pt idx="91">
                    <c:v>2264.76</c:v>
                  </c:pt>
                  <c:pt idx="94">
                    <c:v>7047.78</c:v>
                  </c:pt>
                  <c:pt idx="96">
                    <c:v>975.53</c:v>
                  </c:pt>
                  <c:pt idx="97">
                    <c:v>1003.12</c:v>
                  </c:pt>
                  <c:pt idx="99">
                    <c:v>2450.03</c:v>
                  </c:pt>
                  <c:pt idx="102">
                    <c:v>2335.94</c:v>
                  </c:pt>
                  <c:pt idx="103">
                    <c:v>6764.62</c:v>
                  </c:pt>
                  <c:pt idx="104">
                    <c:v>55155.93</c:v>
                  </c:pt>
                  <c:pt idx="107">
                    <c:v>2445.30</c:v>
                  </c:pt>
                  <c:pt idx="109">
                    <c:v>1053.83</c:v>
                  </c:pt>
                  <c:pt idx="110">
                    <c:v>1037.42</c:v>
                  </c:pt>
                  <c:pt idx="111">
                    <c:v>2444.37</c:v>
                  </c:pt>
                  <c:pt idx="112">
                    <c:v>1007.79</c:v>
                  </c:pt>
                  <c:pt idx="113">
                    <c:v>940.95</c:v>
                  </c:pt>
                  <c:pt idx="114">
                    <c:v>2074.19</c:v>
                  </c:pt>
                  <c:pt idx="115">
                    <c:v>1005.13</c:v>
                  </c:pt>
                  <c:pt idx="116">
                    <c:v>12008.98</c:v>
                  </c:pt>
                  <c:pt idx="118">
                    <c:v>2439.15</c:v>
                  </c:pt>
                  <c:pt idx="119">
                    <c:v>2044.44</c:v>
                  </c:pt>
                  <c:pt idx="120">
                    <c:v>2422.82</c:v>
                  </c:pt>
                  <c:pt idx="126">
                    <c:v>2366.62</c:v>
                  </c:pt>
                  <c:pt idx="128">
                    <c:v>3593.99</c:v>
                  </c:pt>
                  <c:pt idx="129">
                    <c:v>3435.07</c:v>
                  </c:pt>
                  <c:pt idx="132">
                    <c:v>16302.09</c:v>
                  </c:pt>
                  <c:pt idx="134">
                    <c:v>2184.40</c:v>
                  </c:pt>
                  <c:pt idx="135">
                    <c:v>2483.21</c:v>
                  </c:pt>
                  <c:pt idx="137">
                    <c:v>924.36</c:v>
                  </c:pt>
                  <c:pt idx="139">
                    <c:v>2382.74</c:v>
                  </c:pt>
                  <c:pt idx="140">
                    <c:v>1006.06</c:v>
                  </c:pt>
                  <c:pt idx="142">
                    <c:v>2350.32</c:v>
                  </c:pt>
                  <c:pt idx="145">
                    <c:v>2400.44</c:v>
                  </c:pt>
                  <c:pt idx="147">
                    <c:v>988.47</c:v>
                  </c:pt>
                  <c:pt idx="148">
                    <c:v>14720.00</c:v>
                  </c:pt>
                  <c:pt idx="150">
                    <c:v>2287.40</c:v>
                  </c:pt>
                  <c:pt idx="151">
                    <c:v>1024.13</c:v>
                  </c:pt>
                  <c:pt idx="152">
                    <c:v>1465.77</c:v>
                  </c:pt>
                  <c:pt idx="155">
                    <c:v>2378.23</c:v>
                  </c:pt>
                  <c:pt idx="157">
                    <c:v>2362.27</c:v>
                  </c:pt>
                  <c:pt idx="159">
                    <c:v>2405.86</c:v>
                  </c:pt>
                  <c:pt idx="161">
                    <c:v>2380.35</c:v>
                  </c:pt>
                  <c:pt idx="163">
                    <c:v>2431.99</c:v>
                  </c:pt>
                  <c:pt idx="164">
                    <c:v>2323.75</c:v>
                  </c:pt>
                  <c:pt idx="165">
                    <c:v>1343.70</c:v>
                  </c:pt>
                  <c:pt idx="166">
                    <c:v>990.38</c:v>
                  </c:pt>
                  <c:pt idx="168">
                    <c:v>21393.83</c:v>
                  </c:pt>
                  <c:pt idx="169">
                    <c:v>64424.90</c:v>
                  </c:pt>
                  <c:pt idx="170">
                    <c:v>178660.93</c:v>
                  </c:pt>
                  <c:pt idx="173">
                    <c:v>2323.26</c:v>
                  </c:pt>
                  <c:pt idx="176">
                    <c:v>2937.46</c:v>
                  </c:pt>
                  <c:pt idx="180">
                    <c:v>2162.65</c:v>
                  </c:pt>
                  <c:pt idx="182">
                    <c:v>2307.96</c:v>
                  </c:pt>
                  <c:pt idx="187">
                    <c:v>3321.56</c:v>
                  </c:pt>
                  <c:pt idx="192">
                    <c:v>13052.89</c:v>
                  </c:pt>
                  <c:pt idx="194">
                    <c:v>2302.20</c:v>
                  </c:pt>
                  <c:pt idx="197">
                    <c:v>2322.26</c:v>
                  </c:pt>
                  <c:pt idx="200">
                    <c:v>2402.26</c:v>
                  </c:pt>
                  <c:pt idx="202">
                    <c:v>2302.09</c:v>
                  </c:pt>
                  <c:pt idx="205">
                    <c:v>2339.81</c:v>
                  </c:pt>
                  <c:pt idx="207">
                    <c:v>880.09</c:v>
                  </c:pt>
                  <c:pt idx="209">
                    <c:v>804.42</c:v>
                  </c:pt>
                  <c:pt idx="210">
                    <c:v>13353.13</c:v>
                  </c:pt>
                  <c:pt idx="212">
                    <c:v>2263.76</c:v>
                  </c:pt>
                  <c:pt idx="216">
                    <c:v>2738.49</c:v>
                  </c:pt>
                  <c:pt idx="218">
                    <c:v>2447.18</c:v>
                  </c:pt>
                  <c:pt idx="221">
                    <c:v>7449.43</c:v>
                  </c:pt>
                  <c:pt idx="223">
                    <c:v>2332.64</c:v>
                  </c:pt>
                  <c:pt idx="224">
                    <c:v>2209.37</c:v>
                  </c:pt>
                  <c:pt idx="225">
                    <c:v>2345.68</c:v>
                  </c:pt>
                  <c:pt idx="227">
                    <c:v>2350.79</c:v>
                  </c:pt>
                  <c:pt idx="230">
                    <c:v>9238.48</c:v>
                  </c:pt>
                  <c:pt idx="232">
                    <c:v>2131.49</c:v>
                  </c:pt>
                  <c:pt idx="234">
                    <c:v>797.27</c:v>
                  </c:pt>
                  <c:pt idx="236">
                    <c:v>2626.22</c:v>
                  </c:pt>
                  <c:pt idx="238">
                    <c:v>5597.74</c:v>
                  </c:pt>
                  <c:pt idx="248">
                    <c:v>11152.72</c:v>
                  </c:pt>
                  <c:pt idx="249">
                    <c:v>54246.65</c:v>
                  </c:pt>
                  <c:pt idx="252">
                    <c:v>2293.14</c:v>
                  </c:pt>
                  <c:pt idx="257">
                    <c:v>2290.58</c:v>
                  </c:pt>
                  <c:pt idx="259">
                    <c:v>4548.15</c:v>
                  </c:pt>
                  <c:pt idx="264">
                    <c:v>2265.80</c:v>
                  </c:pt>
                  <c:pt idx="266">
                    <c:v>11397.67</c:v>
                  </c:pt>
                  <c:pt idx="268">
                    <c:v>2109.97</c:v>
                  </c:pt>
                  <c:pt idx="270">
                    <c:v>2809.36</c:v>
                  </c:pt>
                  <c:pt idx="272">
                    <c:v>995.97</c:v>
                  </c:pt>
                  <c:pt idx="273">
                    <c:v>2344.17</c:v>
                  </c:pt>
                  <c:pt idx="279">
                    <c:v>2202.45</c:v>
                  </c:pt>
                  <c:pt idx="282">
                    <c:v>2410.19</c:v>
                  </c:pt>
                  <c:pt idx="286">
                    <c:v>2372.16</c:v>
                  </c:pt>
                  <c:pt idx="291">
                    <c:v>15244.27</c:v>
                  </c:pt>
                  <c:pt idx="292">
                    <c:v>26641.94</c:v>
                  </c:pt>
                  <c:pt idx="295">
                    <c:v>6005.72</c:v>
                  </c:pt>
                  <c:pt idx="305">
                    <c:v>813.38</c:v>
                  </c:pt>
                  <c:pt idx="308">
                    <c:v>1908.91</c:v>
                  </c:pt>
                  <c:pt idx="310">
                    <c:v>1333.33</c:v>
                  </c:pt>
                  <c:pt idx="311">
                    <c:v>897.96</c:v>
                  </c:pt>
                  <c:pt idx="313">
                    <c:v>3903.51</c:v>
                  </c:pt>
                  <c:pt idx="320">
                    <c:v>14862.81</c:v>
                  </c:pt>
                  <c:pt idx="322">
                    <c:v>2180.6</c:v>
                  </c:pt>
                  <c:pt idx="326">
                    <c:v>2018.18</c:v>
                  </c:pt>
                  <c:pt idx="327">
                    <c:v>4198.78</c:v>
                  </c:pt>
                  <c:pt idx="329">
                    <c:v>2045.15</c:v>
                  </c:pt>
                  <c:pt idx="332">
                    <c:v>2045.15</c:v>
                  </c:pt>
                  <c:pt idx="334">
                    <c:v>858.74</c:v>
                  </c:pt>
                  <c:pt idx="337">
                    <c:v>1024.96</c:v>
                  </c:pt>
                  <c:pt idx="340">
                    <c:v>1415.18</c:v>
                  </c:pt>
                  <c:pt idx="345">
                    <c:v>1013.06</c:v>
                  </c:pt>
                  <c:pt idx="347">
                    <c:v>2299.36</c:v>
                  </c:pt>
                  <c:pt idx="349">
                    <c:v>2510.99</c:v>
                  </c:pt>
                  <c:pt idx="351">
                    <c:v>2468.03</c:v>
                  </c:pt>
                  <c:pt idx="352">
                    <c:v>11590.32</c:v>
                  </c:pt>
                  <c:pt idx="354">
                    <c:v>1954.76</c:v>
                  </c:pt>
                  <c:pt idx="355">
                    <c:v>1009.34</c:v>
                  </c:pt>
                  <c:pt idx="356">
                    <c:v>1369.86</c:v>
                  </c:pt>
                  <c:pt idx="359">
                    <c:v>900.60</c:v>
                  </c:pt>
                  <c:pt idx="361">
                    <c:v>5234.56</c:v>
                  </c:pt>
                  <c:pt idx="363">
                    <c:v>3062.30</c:v>
                  </c:pt>
                  <c:pt idx="366">
                    <c:v>900.57</c:v>
                  </c:pt>
                  <c:pt idx="367">
                    <c:v>2138.64</c:v>
                  </c:pt>
                  <c:pt idx="371">
                    <c:v>6101.51</c:v>
                  </c:pt>
                  <c:pt idx="373">
                    <c:v>2643.80</c:v>
                  </c:pt>
                  <c:pt idx="379">
                    <c:v>793.65</c:v>
                  </c:pt>
                  <c:pt idx="380">
                    <c:v>3889.97</c:v>
                  </c:pt>
                  <c:pt idx="385">
                    <c:v>7327.42</c:v>
                  </c:pt>
                  <c:pt idx="386">
                    <c:v>51360.55</c:v>
                  </c:pt>
                  <c:pt idx="389">
                    <c:v>1711.76</c:v>
                  </c:pt>
                  <c:pt idx="396">
                    <c:v>835.09</c:v>
                  </c:pt>
                  <c:pt idx="398">
                    <c:v>844.30</c:v>
                  </c:pt>
                  <c:pt idx="401">
                    <c:v>1497.21</c:v>
                  </c:pt>
                  <c:pt idx="410">
                    <c:v>1081.23</c:v>
                  </c:pt>
                  <c:pt idx="413">
                    <c:v>865.04</c:v>
                  </c:pt>
                  <c:pt idx="416">
                    <c:v>475.80</c:v>
                  </c:pt>
                  <c:pt idx="417">
                    <c:v>7310.43</c:v>
                  </c:pt>
                  <c:pt idx="419">
                    <c:v>2611.65</c:v>
                  </c:pt>
                  <c:pt idx="423">
                    <c:v>1866.97</c:v>
                  </c:pt>
                  <c:pt idx="429">
                    <c:v>854.48</c:v>
                  </c:pt>
                  <c:pt idx="431">
                    <c:v>5333.10</c:v>
                  </c:pt>
                  <c:pt idx="433">
                    <c:v>2958.59</c:v>
                  </c:pt>
                  <c:pt idx="440">
                    <c:v>766.1</c:v>
                  </c:pt>
                  <c:pt idx="443">
                    <c:v>3724.69</c:v>
                  </c:pt>
                  <c:pt idx="445">
                    <c:v>931.12</c:v>
                  </c:pt>
                  <c:pt idx="449">
                    <c:v>1824.5</c:v>
                  </c:pt>
                  <c:pt idx="451">
                    <c:v>2400.54</c:v>
                  </c:pt>
                  <c:pt idx="458">
                    <c:v>1623.13</c:v>
                  </c:pt>
                  <c:pt idx="460">
                    <c:v>6779.29</c:v>
                  </c:pt>
                  <c:pt idx="461">
                    <c:v>23147.51</c:v>
                  </c:pt>
                  <c:pt idx="464">
                    <c:v>2079.45</c:v>
                  </c:pt>
                  <c:pt idx="465">
                    <c:v>2026.59</c:v>
                  </c:pt>
                  <c:pt idx="466">
                    <c:v>2224.07</c:v>
                  </c:pt>
                  <c:pt idx="469">
                    <c:v>1052.05</c:v>
                  </c:pt>
                  <c:pt idx="471">
                    <c:v>2400.41</c:v>
                  </c:pt>
                  <c:pt idx="475">
                    <c:v>1868.70</c:v>
                  </c:pt>
                  <c:pt idx="480">
                    <c:v>1361.20</c:v>
                  </c:pt>
                  <c:pt idx="482">
                    <c:v>13012.47</c:v>
                  </c:pt>
                  <c:pt idx="484">
                    <c:v>2407.87</c:v>
                  </c:pt>
                  <c:pt idx="486">
                    <c:v>1227.22</c:v>
                  </c:pt>
                  <c:pt idx="487">
                    <c:v>1164.2</c:v>
                  </c:pt>
                  <c:pt idx="490">
                    <c:v>4799.29</c:v>
                  </c:pt>
                  <c:pt idx="491">
                    <c:v>17811.76</c:v>
                  </c:pt>
                  <c:pt idx="492">
                    <c:v>173208.41</c:v>
                  </c:pt>
                  <c:pt idx="493">
                    <c:v>351869.33</c:v>
                  </c:pt>
                  <c:pt idx="494">
                    <c:v>475.79</c:v>
                  </c:pt>
                  <c:pt idx="495">
                    <c:v>352345.12</c:v>
                  </c:pt>
                  <c:pt idx="499">
                    <c:v>70469.0248</c:v>
                  </c:pt>
                  <c:pt idx="500">
                    <c:v>422814.15</c:v>
                  </c:pt>
                  <c:pt idx="506">
                    <c:v>2722.39</c:v>
                  </c:pt>
                  <c:pt idx="507">
                    <c:v>3026.83</c:v>
                  </c:pt>
                  <c:pt idx="509">
                    <c:v>10495.71</c:v>
                  </c:pt>
                  <c:pt idx="511">
                    <c:v>1347.23</c:v>
                  </c:pt>
                  <c:pt idx="512">
                    <c:v>2131.80</c:v>
                  </c:pt>
                  <c:pt idx="515">
                    <c:v>1444.25</c:v>
                  </c:pt>
                  <c:pt idx="516">
                    <c:v>2448.13</c:v>
                  </c:pt>
                  <c:pt idx="518">
                    <c:v>773.85</c:v>
                  </c:pt>
                  <c:pt idx="521">
                    <c:v>1747.55</c:v>
                  </c:pt>
                  <c:pt idx="525">
                    <c:v>9892.81</c:v>
                  </c:pt>
                  <c:pt idx="526">
                    <c:v>32055.33</c:v>
                  </c:pt>
                  <c:pt idx="529">
                    <c:v>2440.66</c:v>
                  </c:pt>
                  <c:pt idx="531">
                    <c:v>1934.42</c:v>
                  </c:pt>
                  <c:pt idx="534">
                    <c:v>1883.19</c:v>
                  </c:pt>
                  <c:pt idx="538">
                    <c:v>511.98</c:v>
                  </c:pt>
                  <c:pt idx="539">
                    <c:v>1712.11</c:v>
                  </c:pt>
                  <c:pt idx="542">
                    <c:v>1802.91</c:v>
                  </c:pt>
                  <c:pt idx="543">
                    <c:v>1045.65</c:v>
                  </c:pt>
                  <c:pt idx="547">
                    <c:v>11330.92</c:v>
                  </c:pt>
                  <c:pt idx="549">
                    <c:v>2247.38</c:v>
                  </c:pt>
                  <c:pt idx="552">
                    <c:v>2614.91</c:v>
                  </c:pt>
                  <c:pt idx="554">
                    <c:v>5887.78</c:v>
                  </c:pt>
                  <c:pt idx="561">
                    <c:v>3995.77</c:v>
                  </c:pt>
                  <c:pt idx="563">
                    <c:v>14745.84</c:v>
                  </c:pt>
                  <c:pt idx="565">
                    <c:v>3946.09</c:v>
                  </c:pt>
                  <c:pt idx="567">
                    <c:v>2462.17</c:v>
                  </c:pt>
                  <c:pt idx="570">
                    <c:v>101.42</c:v>
                  </c:pt>
                  <c:pt idx="571">
                    <c:v>3091.32</c:v>
                  </c:pt>
                  <c:pt idx="576">
                    <c:v>3108.49</c:v>
                  </c:pt>
                  <c:pt idx="579">
                    <c:v>3021.82</c:v>
                  </c:pt>
                  <c:pt idx="582">
                    <c:v>2173.98</c:v>
                  </c:pt>
                  <c:pt idx="585">
                    <c:v>17905.290</c:v>
                  </c:pt>
                  <c:pt idx="587">
                    <c:v>2834.31</c:v>
                  </c:pt>
                  <c:pt idx="589">
                    <c:v>3620.08</c:v>
                  </c:pt>
                  <c:pt idx="595">
                    <c:v>1498.54</c:v>
                  </c:pt>
                  <c:pt idx="598">
                    <c:v>7952.93</c:v>
                  </c:pt>
                  <c:pt idx="600">
                    <c:v>1429.38</c:v>
                  </c:pt>
                  <c:pt idx="601">
                    <c:v>1208.51</c:v>
                  </c:pt>
                  <c:pt idx="603">
                    <c:v>2824.88</c:v>
                  </c:pt>
                  <c:pt idx="606">
                    <c:v>2288.35</c:v>
                  </c:pt>
                  <c:pt idx="607">
                    <c:v>7751.120</c:v>
                  </c:pt>
                  <c:pt idx="608">
                    <c:v>59686.100</c:v>
                  </c:pt>
                  <c:pt idx="611">
                    <c:v>3163.08</c:v>
                  </c:pt>
                  <c:pt idx="613">
                    <c:v>1263.96</c:v>
                  </c:pt>
                  <c:pt idx="614">
                    <c:v>1092.72</c:v>
                  </c:pt>
                  <c:pt idx="615">
                    <c:v>2943.18</c:v>
                  </c:pt>
                  <c:pt idx="616">
                    <c:v>1265.07</c:v>
                  </c:pt>
                  <c:pt idx="617">
                    <c:v>660.13</c:v>
                  </c:pt>
                  <c:pt idx="618">
                    <c:v>2559.72</c:v>
                  </c:pt>
                  <c:pt idx="619">
                    <c:v>1299.49</c:v>
                  </c:pt>
                  <c:pt idx="620">
                    <c:v>14247.35</c:v>
                  </c:pt>
                  <c:pt idx="622">
                    <c:v>3073.00</c:v>
                  </c:pt>
                  <c:pt idx="623">
                    <c:v>1433.73</c:v>
                  </c:pt>
                  <c:pt idx="624">
                    <c:v>3116.47</c:v>
                  </c:pt>
                  <c:pt idx="630">
                    <c:v>2790.07</c:v>
                  </c:pt>
                  <c:pt idx="632">
                    <c:v>4936.14</c:v>
                  </c:pt>
                  <c:pt idx="633">
                    <c:v>4877.87</c:v>
                  </c:pt>
                  <c:pt idx="636">
                    <c:v>20227.280</c:v>
                  </c:pt>
                  <c:pt idx="638">
                    <c:v>3434.12</c:v>
                  </c:pt>
                  <c:pt idx="639">
                    <c:v>2774.71</c:v>
                  </c:pt>
                  <c:pt idx="641">
                    <c:v>235.71</c:v>
                  </c:pt>
                  <c:pt idx="643">
                    <c:v>3585.77</c:v>
                  </c:pt>
                  <c:pt idx="644">
                    <c:v>1279.30</c:v>
                  </c:pt>
                  <c:pt idx="646">
                    <c:v>2098.89</c:v>
                  </c:pt>
                  <c:pt idx="649">
                    <c:v>2982.68</c:v>
                  </c:pt>
                  <c:pt idx="651">
                    <c:v>819.80</c:v>
                  </c:pt>
                  <c:pt idx="652">
                    <c:v>17210.98</c:v>
                  </c:pt>
                  <c:pt idx="654">
                    <c:v>2910.70</c:v>
                  </c:pt>
                  <c:pt idx="655">
                    <c:v>1298.44</c:v>
                  </c:pt>
                  <c:pt idx="656">
                    <c:v>1766.84</c:v>
                  </c:pt>
                  <c:pt idx="657">
                    <c:v>807.78</c:v>
                  </c:pt>
                  <c:pt idx="659">
                    <c:v>3487.13</c:v>
                  </c:pt>
                  <c:pt idx="661">
                    <c:v>3508.9</c:v>
                  </c:pt>
                  <c:pt idx="663">
                    <c:v>3308.18</c:v>
                  </c:pt>
                  <c:pt idx="665">
                    <c:v>3710.57</c:v>
                  </c:pt>
                  <c:pt idx="667">
                    <c:v>3660.04</c:v>
                  </c:pt>
                  <c:pt idx="668">
                    <c:v>3312.40</c:v>
                  </c:pt>
                  <c:pt idx="669">
                    <c:v>2011.06</c:v>
                  </c:pt>
                  <c:pt idx="670">
                    <c:v>1109.81</c:v>
                  </c:pt>
                  <c:pt idx="672">
                    <c:v>30891.850</c:v>
                  </c:pt>
                  <c:pt idx="673">
                    <c:v>82577.460</c:v>
                  </c:pt>
                  <c:pt idx="674">
                    <c:v>202942.640</c:v>
                  </c:pt>
                  <c:pt idx="677">
                    <c:v>2026.89</c:v>
                  </c:pt>
                  <c:pt idx="680">
                    <c:v>4229.69</c:v>
                  </c:pt>
                  <c:pt idx="684">
                    <c:v>2422.28</c:v>
                  </c:pt>
                  <c:pt idx="686">
                    <c:v>1025.29</c:v>
                  </c:pt>
                  <c:pt idx="691">
                    <c:v>2184.30</c:v>
                  </c:pt>
                  <c:pt idx="696">
                    <c:v>11888.45</c:v>
                  </c:pt>
                  <c:pt idx="698">
                    <c:v>2547.22</c:v>
                  </c:pt>
                  <c:pt idx="701">
                    <c:v>2728.21</c:v>
                  </c:pt>
                  <c:pt idx="704">
                    <c:v>2891.35</c:v>
                  </c:pt>
                  <c:pt idx="706">
                    <c:v>2649.38</c:v>
                  </c:pt>
                  <c:pt idx="709">
                    <c:v>3289.27</c:v>
                  </c:pt>
                  <c:pt idx="711">
                    <c:v>800.05</c:v>
                  </c:pt>
                  <c:pt idx="713">
                    <c:v>928.01</c:v>
                  </c:pt>
                  <c:pt idx="714">
                    <c:v>15833.49</c:v>
                  </c:pt>
                  <c:pt idx="716">
                    <c:v>2301.15</c:v>
                  </c:pt>
                  <c:pt idx="720">
                    <c:v>2792.40</c:v>
                  </c:pt>
                  <c:pt idx="722">
                    <c:v>3116.20</c:v>
                  </c:pt>
                  <c:pt idx="725">
                    <c:v>8209.75</c:v>
                  </c:pt>
                  <c:pt idx="727">
                    <c:v>2523.27</c:v>
                  </c:pt>
                  <c:pt idx="728">
                    <c:v>2951.52</c:v>
                  </c:pt>
                  <c:pt idx="729">
                    <c:v>2434.08</c:v>
                  </c:pt>
                  <c:pt idx="731">
                    <c:v>1436.46</c:v>
                  </c:pt>
                  <c:pt idx="734">
                    <c:v>9345.33</c:v>
                  </c:pt>
                  <c:pt idx="736">
                    <c:v>3066.54</c:v>
                  </c:pt>
                  <c:pt idx="738">
                    <c:v>970.39</c:v>
                  </c:pt>
                  <c:pt idx="740">
                    <c:v>3040.77</c:v>
                  </c:pt>
                  <c:pt idx="742">
                    <c:v>7402.02</c:v>
                  </c:pt>
                  <c:pt idx="752">
                    <c:v>14479.720</c:v>
                  </c:pt>
                  <c:pt idx="753">
                    <c:v>59756.740</c:v>
                  </c:pt>
                  <c:pt idx="756">
                    <c:v>2510.96</c:v>
                  </c:pt>
                  <c:pt idx="761">
                    <c:v>3257.43</c:v>
                  </c:pt>
                  <c:pt idx="763">
                    <c:v>6569.49</c:v>
                  </c:pt>
                  <c:pt idx="768">
                    <c:v>2722.99</c:v>
                  </c:pt>
                  <c:pt idx="770">
                    <c:v>15060.87</c:v>
                  </c:pt>
                  <c:pt idx="772">
                    <c:v>1707.04</c:v>
                  </c:pt>
                  <c:pt idx="774">
                    <c:v>3858.71</c:v>
                  </c:pt>
                  <c:pt idx="776">
                    <c:v>1329.27</c:v>
                  </c:pt>
                  <c:pt idx="777">
                    <c:v>3092.32</c:v>
                  </c:pt>
                  <c:pt idx="783">
                    <c:v>1459.82</c:v>
                  </c:pt>
                  <c:pt idx="786">
                    <c:v>3465.24</c:v>
                  </c:pt>
                  <c:pt idx="790">
                    <c:v>926.06</c:v>
                  </c:pt>
                  <c:pt idx="795">
                    <c:v>15838.460</c:v>
                  </c:pt>
                  <c:pt idx="796">
                    <c:v>30899.330</c:v>
                  </c:pt>
                  <c:pt idx="799">
                    <c:v>6048.33</c:v>
                  </c:pt>
                  <c:pt idx="809">
                    <c:v>376.20</c:v>
                  </c:pt>
                  <c:pt idx="812">
                    <c:v>416.61</c:v>
                  </c:pt>
                  <c:pt idx="814">
                    <c:v>114.28</c:v>
                  </c:pt>
                  <c:pt idx="815">
                    <c:v>556.78</c:v>
                  </c:pt>
                  <c:pt idx="817">
                    <c:v>2198.54</c:v>
                  </c:pt>
                  <c:pt idx="824">
                    <c:v>9710.74</c:v>
                  </c:pt>
                  <c:pt idx="826">
                    <c:v>2502.95</c:v>
                  </c:pt>
                  <c:pt idx="830">
                    <c:v>2077.96</c:v>
                  </c:pt>
                  <c:pt idx="831">
                    <c:v>4580.910</c:v>
                  </c:pt>
                  <c:pt idx="833">
                    <c:v>2371.14</c:v>
                  </c:pt>
                  <c:pt idx="836">
                    <c:v>2371.14</c:v>
                  </c:pt>
                  <c:pt idx="838">
                    <c:v>657.58</c:v>
                  </c:pt>
                  <c:pt idx="841">
                    <c:v>1496.24</c:v>
                  </c:pt>
                  <c:pt idx="844">
                    <c:v>2119.58</c:v>
                  </c:pt>
                  <c:pt idx="849">
                    <c:v>1353.75</c:v>
                  </c:pt>
                  <c:pt idx="851">
                    <c:v>2240.05</c:v>
                  </c:pt>
                  <c:pt idx="853">
                    <c:v>2476.19</c:v>
                  </c:pt>
                  <c:pt idx="855">
                    <c:v>3491.12</c:v>
                  </c:pt>
                  <c:pt idx="856">
                    <c:v>13834.510</c:v>
                  </c:pt>
                  <c:pt idx="858">
                    <c:v>786.21</c:v>
                  </c:pt>
                  <c:pt idx="859">
                    <c:v>1409.09</c:v>
                  </c:pt>
                  <c:pt idx="860">
                    <c:v>1837.71</c:v>
                  </c:pt>
                  <c:pt idx="863">
                    <c:v>844.56</c:v>
                  </c:pt>
                  <c:pt idx="865">
                    <c:v>4877.57</c:v>
                  </c:pt>
                  <c:pt idx="867">
                    <c:v>4265.93</c:v>
                  </c:pt>
                  <c:pt idx="870">
                    <c:v>1272.27</c:v>
                  </c:pt>
                  <c:pt idx="871">
                    <c:v>2002.72</c:v>
                  </c:pt>
                  <c:pt idx="875">
                    <c:v>7540.92</c:v>
                  </c:pt>
                  <c:pt idx="877">
                    <c:v>2602.97</c:v>
                  </c:pt>
                  <c:pt idx="883">
                    <c:v>990.90</c:v>
                  </c:pt>
                  <c:pt idx="884">
                    <c:v>5894.98</c:v>
                  </c:pt>
                  <c:pt idx="889">
                    <c:v>9488.850</c:v>
                  </c:pt>
                  <c:pt idx="890">
                    <c:v>52404.640</c:v>
                  </c:pt>
                  <c:pt idx="893">
                    <c:v>2020.84</c:v>
                  </c:pt>
                  <c:pt idx="900">
                    <c:v>735.53</c:v>
                  </c:pt>
                  <c:pt idx="902">
                    <c:v>854.19</c:v>
                  </c:pt>
                  <c:pt idx="905">
                    <c:v>1665.82</c:v>
                  </c:pt>
                  <c:pt idx="914">
                    <c:v>1534.12</c:v>
                  </c:pt>
                  <c:pt idx="917">
                    <c:v>1071.65</c:v>
                  </c:pt>
                  <c:pt idx="920">
                    <c:v>158.68</c:v>
                  </c:pt>
                  <c:pt idx="921">
                    <c:v>8040.83</c:v>
                  </c:pt>
                  <c:pt idx="923">
                    <c:v>3372.50</c:v>
                  </c:pt>
                  <c:pt idx="927">
                    <c:v>2093.25</c:v>
                  </c:pt>
                  <c:pt idx="933">
                    <c:v>813.40</c:v>
                  </c:pt>
                  <c:pt idx="935">
                    <c:v>6279.15</c:v>
                  </c:pt>
                  <c:pt idx="937">
                    <c:v>3083.19</c:v>
                  </c:pt>
                  <c:pt idx="944">
                    <c:v>325.16</c:v>
                  </c:pt>
                  <c:pt idx="947">
                    <c:v>3408.35</c:v>
                  </c:pt>
                  <c:pt idx="949">
                    <c:v>1168.58</c:v>
                  </c:pt>
                  <c:pt idx="953">
                    <c:v>1776.89</c:v>
                  </c:pt>
                  <c:pt idx="955">
                    <c:v>1653.67</c:v>
                  </c:pt>
                  <c:pt idx="962">
                    <c:v>1237.35</c:v>
                  </c:pt>
                  <c:pt idx="964">
                    <c:v>5836.49</c:v>
                  </c:pt>
                  <c:pt idx="965">
                    <c:v>23564.82</c:v>
                  </c:pt>
                  <c:pt idx="968">
                    <c:v>2322.10</c:v>
                  </c:pt>
                  <c:pt idx="969">
                    <c:v>1718.95</c:v>
                  </c:pt>
                  <c:pt idx="970">
                    <c:v>2993.34</c:v>
                  </c:pt>
                  <c:pt idx="973">
                    <c:v>1231.16</c:v>
                  </c:pt>
                  <c:pt idx="975">
                    <c:v>3053.96</c:v>
                  </c:pt>
                  <c:pt idx="979">
                    <c:v>1557.23</c:v>
                  </c:pt>
                  <c:pt idx="984">
                    <c:v>1400.41</c:v>
                  </c:pt>
                  <c:pt idx="986">
                    <c:v>14277.15</c:v>
                  </c:pt>
                  <c:pt idx="988">
                    <c:v>2498.36</c:v>
                  </c:pt>
                  <c:pt idx="990">
                    <c:v>1512.64</c:v>
                  </c:pt>
                  <c:pt idx="991">
                    <c:v>1232.17</c:v>
                  </c:pt>
                  <c:pt idx="994">
                    <c:v>5243.17</c:v>
                  </c:pt>
                  <c:pt idx="995">
                    <c:v>19520.32</c:v>
                  </c:pt>
                  <c:pt idx="996">
                    <c:v>186145.85</c:v>
                  </c:pt>
                  <c:pt idx="997">
                    <c:v>389088.49</c:v>
                  </c:pt>
                  <c:pt idx="999">
                    <c:v>5105.21</c:v>
                  </c:pt>
                  <c:pt idx="1001">
                    <c:v> 383,983.28 </c:v>
                  </c:pt>
                  <c:pt idx="1004">
                    <c:v>-21795.57</c:v>
                  </c:pt>
                </c:lvl>
                <c:lvl>
                  <c:pt idx="2">
                    <c:v>1939.10</c:v>
                  </c:pt>
                  <c:pt idx="3">
                    <c:v>1974.31</c:v>
                  </c:pt>
                  <c:pt idx="5">
                    <c:v>7526.20</c:v>
                  </c:pt>
                  <c:pt idx="7">
                    <c:v>1120.5</c:v>
                  </c:pt>
                  <c:pt idx="8">
                    <c:v>1722.03</c:v>
                  </c:pt>
                  <c:pt idx="11">
                    <c:v>861.65</c:v>
                  </c:pt>
                  <c:pt idx="12">
                    <c:v>1978.77</c:v>
                  </c:pt>
                  <c:pt idx="14">
                    <c:v>807.67</c:v>
                  </c:pt>
                  <c:pt idx="17">
                    <c:v>1875.75</c:v>
                  </c:pt>
                  <c:pt idx="21">
                    <c:v>8366.37</c:v>
                  </c:pt>
                  <c:pt idx="22">
                    <c:v>27196.65</c:v>
                  </c:pt>
                  <c:pt idx="25">
                    <c:v>1939.79</c:v>
                  </c:pt>
                  <c:pt idx="27">
                    <c:v>1980.05</c:v>
                  </c:pt>
                  <c:pt idx="30">
                    <c:v>1890.89</c:v>
                  </c:pt>
                  <c:pt idx="34">
                    <c:v>819.34</c:v>
                  </c:pt>
                  <c:pt idx="35">
                    <c:v>1450.36</c:v>
                  </c:pt>
                  <c:pt idx="38">
                    <c:v>1939.47</c:v>
                  </c:pt>
                  <c:pt idx="39">
                    <c:v>1967.98</c:v>
                  </c:pt>
                  <c:pt idx="43">
                    <c:v>11987.88</c:v>
                  </c:pt>
                  <c:pt idx="45">
                    <c:v>1722.68</c:v>
                  </c:pt>
                  <c:pt idx="48">
                    <c:v>1981.42</c:v>
                  </c:pt>
                  <c:pt idx="50">
                    <c:v>2628.68</c:v>
                  </c:pt>
                  <c:pt idx="56">
                    <c:v>1067.93</c:v>
                  </c:pt>
                  <c:pt idx="57">
                    <c:v>2671.98</c:v>
                  </c:pt>
                  <c:pt idx="59">
                    <c:v>10072.69</c:v>
                  </c:pt>
                  <c:pt idx="61">
                    <c:v>2391.65</c:v>
                  </c:pt>
                  <c:pt idx="63">
                    <c:v>1895.22</c:v>
                  </c:pt>
                  <c:pt idx="66">
                    <c:v>1984.45</c:v>
                  </c:pt>
                  <c:pt idx="67">
                    <c:v>1979.52</c:v>
                  </c:pt>
                  <c:pt idx="72">
                    <c:v>1971.77</c:v>
                  </c:pt>
                  <c:pt idx="75">
                    <c:v>1938.94</c:v>
                  </c:pt>
                  <c:pt idx="78">
                    <c:v>1894.14</c:v>
                  </c:pt>
                  <c:pt idx="81">
                    <c:v>14055.69</c:v>
                  </c:pt>
                  <c:pt idx="83">
                    <c:v>1939.63</c:v>
                  </c:pt>
                  <c:pt idx="85">
                    <c:v>1979.40</c:v>
                  </c:pt>
                  <c:pt idx="91">
                    <c:v>1890.20</c:v>
                  </c:pt>
                  <c:pt idx="94">
                    <c:v>5809.23</c:v>
                  </c:pt>
                  <c:pt idx="96">
                    <c:v>826.73</c:v>
                  </c:pt>
                  <c:pt idx="97">
                    <c:v>834.81</c:v>
                  </c:pt>
                  <c:pt idx="99">
                    <c:v>1980.06</c:v>
                  </c:pt>
                  <c:pt idx="102">
                    <c:v>1941.54</c:v>
                  </c:pt>
                  <c:pt idx="103">
                    <c:v>5583.14</c:v>
                  </c:pt>
                  <c:pt idx="104">
                    <c:v>47508.63</c:v>
                  </c:pt>
                  <c:pt idx="107">
                    <c:v>1965.37</c:v>
                  </c:pt>
                  <c:pt idx="109">
                    <c:v>855.39</c:v>
                  </c:pt>
                  <c:pt idx="110">
                    <c:v>852.44</c:v>
                  </c:pt>
                  <c:pt idx="111">
                    <c:v>1971.27</c:v>
                  </c:pt>
                  <c:pt idx="112">
                    <c:v>854.06</c:v>
                  </c:pt>
                  <c:pt idx="113">
                    <c:v>855.43</c:v>
                  </c:pt>
                  <c:pt idx="114">
                    <c:v>1714.14</c:v>
                  </c:pt>
                  <c:pt idx="115">
                    <c:v>811.24</c:v>
                  </c:pt>
                  <c:pt idx="116">
                    <c:v>9879.34</c:v>
                  </c:pt>
                  <c:pt idx="118">
                    <c:v>1961.25</c:v>
                  </c:pt>
                  <c:pt idx="119">
                    <c:v>1709.03</c:v>
                  </c:pt>
                  <c:pt idx="120">
                    <c:v>1966.72</c:v>
                  </c:pt>
                  <c:pt idx="126">
                    <c:v>1924.08</c:v>
                  </c:pt>
                  <c:pt idx="128">
                    <c:v>2829.91</c:v>
                  </c:pt>
                  <c:pt idx="129">
                    <c:v>2774.06</c:v>
                  </c:pt>
                  <c:pt idx="132">
                    <c:v>13165.05</c:v>
                  </c:pt>
                  <c:pt idx="134">
                    <c:v>1849.43</c:v>
                  </c:pt>
                  <c:pt idx="135">
                    <c:v>1984.83</c:v>
                  </c:pt>
                  <c:pt idx="137">
                    <c:v>854.47</c:v>
                  </c:pt>
                  <c:pt idx="139">
                    <c:v>1983.23</c:v>
                  </c:pt>
                  <c:pt idx="140">
                    <c:v>945.81</c:v>
                  </c:pt>
                  <c:pt idx="142">
                    <c:v>1934.43</c:v>
                  </c:pt>
                  <c:pt idx="145">
                    <c:v>1936.94</c:v>
                  </c:pt>
                  <c:pt idx="147">
                    <c:v>861.40</c:v>
                  </c:pt>
                  <c:pt idx="148">
                    <c:v>12350.54</c:v>
                  </c:pt>
                  <c:pt idx="150">
                    <c:v>1938.47</c:v>
                  </c:pt>
                  <c:pt idx="151">
                    <c:v>839.47</c:v>
                  </c:pt>
                  <c:pt idx="152">
                    <c:v>1201.32</c:v>
                  </c:pt>
                  <c:pt idx="155">
                    <c:v>1979.99</c:v>
                  </c:pt>
                  <c:pt idx="157">
                    <c:v>1981.76</c:v>
                  </c:pt>
                  <c:pt idx="159">
                    <c:v>1894.33</c:v>
                  </c:pt>
                  <c:pt idx="161">
                    <c:v>1937.43</c:v>
                  </c:pt>
                  <c:pt idx="163">
                    <c:v>1980.93</c:v>
                  </c:pt>
                  <c:pt idx="164">
                    <c:v>1936.46</c:v>
                  </c:pt>
                  <c:pt idx="165">
                    <c:v>1095.51</c:v>
                  </c:pt>
                  <c:pt idx="166">
                    <c:v>859.24</c:v>
                  </c:pt>
                  <c:pt idx="168">
                    <c:v>17644.91</c:v>
                  </c:pt>
                  <c:pt idx="169">
                    <c:v>53039.84</c:v>
                  </c:pt>
                  <c:pt idx="170">
                    <c:v>150904.92</c:v>
                  </c:pt>
                  <c:pt idx="173">
                    <c:v>1976.51</c:v>
                  </c:pt>
                  <c:pt idx="176">
                    <c:v>2579.78</c:v>
                  </c:pt>
                  <c:pt idx="180">
                    <c:v>1932.48</c:v>
                  </c:pt>
                  <c:pt idx="182">
                    <c:v>1935.87</c:v>
                  </c:pt>
                  <c:pt idx="187">
                    <c:v>2789.13</c:v>
                  </c:pt>
                  <c:pt idx="192">
                    <c:v>11213.77</c:v>
                  </c:pt>
                  <c:pt idx="194">
                    <c:v>1980.98</c:v>
                  </c:pt>
                  <c:pt idx="197">
                    <c:v>1960.81</c:v>
                  </c:pt>
                  <c:pt idx="200">
                    <c:v>1976.39</c:v>
                  </c:pt>
                  <c:pt idx="202">
                    <c:v>1935.16</c:v>
                  </c:pt>
                  <c:pt idx="205">
                    <c:v>1979.02</c:v>
                  </c:pt>
                  <c:pt idx="207">
                    <c:v>814.70</c:v>
                  </c:pt>
                  <c:pt idx="209">
                    <c:v>687.20</c:v>
                  </c:pt>
                  <c:pt idx="210">
                    <c:v>11334.26</c:v>
                  </c:pt>
                  <c:pt idx="212">
                    <c:v>1958.93</c:v>
                  </c:pt>
                  <c:pt idx="216">
                    <c:v>2406.91</c:v>
                  </c:pt>
                  <c:pt idx="218">
                    <c:v>1963.07</c:v>
                  </c:pt>
                  <c:pt idx="221">
                    <c:v>6328.91</c:v>
                  </c:pt>
                  <c:pt idx="223">
                    <c:v>1980.33</c:v>
                  </c:pt>
                  <c:pt idx="224">
                    <c:v>1895.35</c:v>
                  </c:pt>
                  <c:pt idx="225">
                    <c:v>1927.75</c:v>
                  </c:pt>
                  <c:pt idx="227">
                    <c:v>1975.47</c:v>
                  </c:pt>
                  <c:pt idx="230">
                    <c:v>7778.90</c:v>
                  </c:pt>
                  <c:pt idx="232">
                    <c:v>1957.35</c:v>
                  </c:pt>
                  <c:pt idx="234">
                    <c:v>759.69</c:v>
                  </c:pt>
                  <c:pt idx="236">
                    <c:v>2215.68</c:v>
                  </c:pt>
                  <c:pt idx="238">
                    <c:v>4473.80</c:v>
                  </c:pt>
                  <c:pt idx="248">
                    <c:v>9406.52</c:v>
                  </c:pt>
                  <c:pt idx="249">
                    <c:v>46062.36</c:v>
                  </c:pt>
                  <c:pt idx="252">
                    <c:v>1957.76</c:v>
                  </c:pt>
                  <c:pt idx="257">
                    <c:v>1882.23</c:v>
                  </c:pt>
                  <c:pt idx="259">
                    <c:v>3844.30</c:v>
                  </c:pt>
                  <c:pt idx="264">
                    <c:v>1926.01</c:v>
                  </c:pt>
                  <c:pt idx="266">
                    <c:v>9610.30</c:v>
                  </c:pt>
                  <c:pt idx="268">
                    <c:v>1892.88</c:v>
                  </c:pt>
                  <c:pt idx="270">
                    <c:v>2349.14</c:v>
                  </c:pt>
                  <c:pt idx="272">
                    <c:v>859.63</c:v>
                  </c:pt>
                  <c:pt idx="273">
                    <c:v>1925.00</c:v>
                  </c:pt>
                  <c:pt idx="279">
                    <c:v>1939.47</c:v>
                  </c:pt>
                  <c:pt idx="282">
                    <c:v>1793.48</c:v>
                  </c:pt>
                  <c:pt idx="286">
                    <c:v>1926.72</c:v>
                  </c:pt>
                  <c:pt idx="291">
                    <c:v>12686.32</c:v>
                  </c:pt>
                  <c:pt idx="292">
                    <c:v>22296.62</c:v>
                  </c:pt>
                  <c:pt idx="295">
                    <c:v>4961.68</c:v>
                  </c:pt>
                  <c:pt idx="305">
                    <c:v>767.38</c:v>
                  </c:pt>
                  <c:pt idx="308">
                    <c:v>1706.80</c:v>
                  </c:pt>
                  <c:pt idx="310">
                    <c:v>1303.47</c:v>
                  </c:pt>
                  <c:pt idx="311">
                    <c:v>823.82</c:v>
                  </c:pt>
                  <c:pt idx="313">
                    <c:v>3285.45</c:v>
                  </c:pt>
                  <c:pt idx="320">
                    <c:v>12848.60</c:v>
                  </c:pt>
                  <c:pt idx="322">
                    <c:v>1772.07</c:v>
                  </c:pt>
                  <c:pt idx="326">
                    <c:v>1700.07</c:v>
                  </c:pt>
                  <c:pt idx="327">
                    <c:v>3472.14</c:v>
                  </c:pt>
                  <c:pt idx="329">
                    <c:v>1693.41</c:v>
                  </c:pt>
                  <c:pt idx="332">
                    <c:v>1693.41</c:v>
                  </c:pt>
                  <c:pt idx="334">
                    <c:v>850.31</c:v>
                  </c:pt>
                  <c:pt idx="337">
                    <c:v>847.55</c:v>
                  </c:pt>
                  <c:pt idx="340">
                    <c:v>1147.63</c:v>
                  </c:pt>
                  <c:pt idx="345">
                    <c:v>855.44</c:v>
                  </c:pt>
                  <c:pt idx="347">
                    <c:v>1917.79</c:v>
                  </c:pt>
                  <c:pt idx="349">
                    <c:v>2058.45</c:v>
                  </c:pt>
                  <c:pt idx="351">
                    <c:v>1974.47</c:v>
                  </c:pt>
                  <c:pt idx="352">
                    <c:v>9651.64</c:v>
                  </c:pt>
                  <c:pt idx="354">
                    <c:v>1715.76</c:v>
                  </c:pt>
                  <c:pt idx="355">
                    <c:v>855.60</c:v>
                  </c:pt>
                  <c:pt idx="356">
                    <c:v>1370.81</c:v>
                  </c:pt>
                  <c:pt idx="359">
                    <c:v>855.85</c:v>
                  </c:pt>
                  <c:pt idx="361">
                    <c:v>4798.02</c:v>
                  </c:pt>
                  <c:pt idx="363">
                    <c:v>2572.17</c:v>
                  </c:pt>
                  <c:pt idx="366">
                    <c:v>859.92</c:v>
                  </c:pt>
                  <c:pt idx="367">
                    <c:v>1964.56</c:v>
                  </c:pt>
                  <c:pt idx="371">
                    <c:v>5396.65</c:v>
                  </c:pt>
                  <c:pt idx="373">
                    <c:v>2542.09</c:v>
                  </c:pt>
                  <c:pt idx="379">
                    <c:v>858.84</c:v>
                  </c:pt>
                  <c:pt idx="380">
                    <c:v>3234.93</c:v>
                  </c:pt>
                  <c:pt idx="385">
                    <c:v>6635.86</c:v>
                  </c:pt>
                  <c:pt idx="386">
                    <c:v>44496.32</c:v>
                  </c:pt>
                  <c:pt idx="389">
                    <c:v>1713.37</c:v>
                  </c:pt>
                  <c:pt idx="396">
                    <c:v>857.20</c:v>
                  </c:pt>
                  <c:pt idx="398">
                    <c:v>855.98</c:v>
                  </c:pt>
                  <c:pt idx="401">
                    <c:v>1497.08</c:v>
                  </c:pt>
                  <c:pt idx="410">
                    <c:v>855.06</c:v>
                  </c:pt>
                  <c:pt idx="413">
                    <c:v>856.29</c:v>
                  </c:pt>
                  <c:pt idx="416">
                    <c:v>550.00</c:v>
                  </c:pt>
                  <c:pt idx="417">
                    <c:v>7184.98</c:v>
                  </c:pt>
                  <c:pt idx="419">
                    <c:v>2153.14</c:v>
                  </c:pt>
                  <c:pt idx="423">
                    <c:v>1716.13</c:v>
                  </c:pt>
                  <c:pt idx="429">
                    <c:v>859.94</c:v>
                  </c:pt>
                  <c:pt idx="431">
                    <c:v>4729.21</c:v>
                  </c:pt>
                  <c:pt idx="433">
                    <c:v>2749.81</c:v>
                  </c:pt>
                  <c:pt idx="440">
                    <c:v>858.04</c:v>
                  </c:pt>
                  <c:pt idx="443">
                    <c:v>3607.85</c:v>
                  </c:pt>
                  <c:pt idx="445">
                    <c:v>858.22</c:v>
                  </c:pt>
                  <c:pt idx="449">
                    <c:v>1551.14</c:v>
                  </c:pt>
                  <c:pt idx="451">
                    <c:v>1935.38</c:v>
                  </c:pt>
                  <c:pt idx="458">
                    <c:v>1721.42</c:v>
                  </c:pt>
                  <c:pt idx="460">
                    <c:v>6066.16</c:v>
                  </c:pt>
                  <c:pt idx="461">
                    <c:v>21588.20</c:v>
                  </c:pt>
                  <c:pt idx="464">
                    <c:v>1706.05</c:v>
                  </c:pt>
                  <c:pt idx="465">
                    <c:v>1714.84</c:v>
                  </c:pt>
                  <c:pt idx="466">
                    <c:v>1824.94</c:v>
                  </c:pt>
                  <c:pt idx="469">
                    <c:v>849.86</c:v>
                  </c:pt>
                  <c:pt idx="471">
                    <c:v>1967.47</c:v>
                  </c:pt>
                  <c:pt idx="475">
                    <c:v>1533.36</c:v>
                  </c:pt>
                  <c:pt idx="480">
                    <c:v>1272.37</c:v>
                  </c:pt>
                  <c:pt idx="482">
                    <c:v>10868.89</c:v>
                  </c:pt>
                  <c:pt idx="484">
                    <c:v>1975.07</c:v>
                  </c:pt>
                  <c:pt idx="486">
                    <c:v>1005.99</c:v>
                  </c:pt>
                  <c:pt idx="487">
                    <c:v>962.02</c:v>
                  </c:pt>
                  <c:pt idx="490">
                    <c:v>3943.08</c:v>
                  </c:pt>
                  <c:pt idx="491">
                    <c:v>14811.97</c:v>
                  </c:pt>
                  <c:pt idx="492">
                    <c:v>149255.47</c:v>
                  </c:pt>
                  <c:pt idx="493">
                    <c:v>300160.39</c:v>
                  </c:pt>
                  <c:pt idx="504">
                    <c:v>0.000</c:v>
                  </c:pt>
                  <c:pt idx="505">
                    <c:v>0.000</c:v>
                  </c:pt>
                  <c:pt idx="506">
                    <c:v>0.090</c:v>
                  </c:pt>
                  <c:pt idx="507">
                    <c:v>0</c:v>
                  </c:pt>
                  <c:pt idx="508">
                    <c:v>0</c:v>
                  </c:pt>
                  <c:pt idx="509">
                    <c:v>0.09</c:v>
                  </c:pt>
                  <c:pt idx="511">
                    <c:v>0</c:v>
                  </c:pt>
                  <c:pt idx="512">
                    <c:v>0.000</c:v>
                  </c:pt>
                  <c:pt idx="513">
                    <c:v>0.000</c:v>
                  </c:pt>
                  <c:pt idx="514">
                    <c:v>0.000</c:v>
                  </c:pt>
                  <c:pt idx="515">
                    <c:v>0.000</c:v>
                  </c:pt>
                  <c:pt idx="516">
                    <c:v>0.700</c:v>
                  </c:pt>
                  <c:pt idx="517">
                    <c:v>0.000</c:v>
                  </c:pt>
                  <c:pt idx="518">
                    <c:v>0.000</c:v>
                  </c:pt>
                  <c:pt idx="519">
                    <c:v>0.000</c:v>
                  </c:pt>
                  <c:pt idx="520">
                    <c:v>0.000</c:v>
                  </c:pt>
                  <c:pt idx="521">
                    <c:v>0.000</c:v>
                  </c:pt>
                  <c:pt idx="522">
                    <c:v>0.150</c:v>
                  </c:pt>
                  <c:pt idx="523">
                    <c:v>0.000</c:v>
                  </c:pt>
                  <c:pt idx="524">
                    <c:v>0.000</c:v>
                  </c:pt>
                  <c:pt idx="525">
                    <c:v>0.85</c:v>
                  </c:pt>
                  <c:pt idx="526">
                    <c:v>2.91</c:v>
                  </c:pt>
                  <c:pt idx="529">
                    <c:v>0.000</c:v>
                  </c:pt>
                  <c:pt idx="530">
                    <c:v>0.000</c:v>
                  </c:pt>
                  <c:pt idx="531">
                    <c:v>0.000</c:v>
                  </c:pt>
                  <c:pt idx="532">
                    <c:v>0.000</c:v>
                  </c:pt>
                  <c:pt idx="533">
                    <c:v>0.000</c:v>
                  </c:pt>
                  <c:pt idx="534">
                    <c:v>0.000</c:v>
                  </c:pt>
                  <c:pt idx="535">
                    <c:v>0.000</c:v>
                  </c:pt>
                  <c:pt idx="536">
                    <c:v>0.000</c:v>
                  </c:pt>
                  <c:pt idx="537">
                    <c:v>0.000</c:v>
                  </c:pt>
                  <c:pt idx="538">
                    <c:v>0.000</c:v>
                  </c:pt>
                  <c:pt idx="539">
                    <c:v>0.000</c:v>
                  </c:pt>
                  <c:pt idx="540">
                    <c:v>0.000</c:v>
                  </c:pt>
                  <c:pt idx="541">
                    <c:v>0.000</c:v>
                  </c:pt>
                  <c:pt idx="542">
                    <c:v>0.000</c:v>
                  </c:pt>
                  <c:pt idx="543">
                    <c:v>0.000</c:v>
                  </c:pt>
                  <c:pt idx="544">
                    <c:v>0.000</c:v>
                  </c:pt>
                  <c:pt idx="545">
                    <c:v>0.000</c:v>
                  </c:pt>
                  <c:pt idx="546">
                    <c:v>0.000</c:v>
                  </c:pt>
                  <c:pt idx="547">
                    <c:v>0.000</c:v>
                  </c:pt>
                  <c:pt idx="549">
                    <c:v>0.000</c:v>
                  </c:pt>
                  <c:pt idx="550">
                    <c:v>0.000</c:v>
                  </c:pt>
                  <c:pt idx="551">
                    <c:v>0.000</c:v>
                  </c:pt>
                  <c:pt idx="552">
                    <c:v>0</c:v>
                  </c:pt>
                  <c:pt idx="553">
                    <c:v>0</c:v>
                  </c:pt>
                  <c:pt idx="554">
                    <c:v>0</c:v>
                  </c:pt>
                  <c:pt idx="555">
                    <c:v>0</c:v>
                  </c:pt>
                  <c:pt idx="556">
                    <c:v>0</c:v>
                  </c:pt>
                  <c:pt idx="557">
                    <c:v>0</c:v>
                  </c:pt>
                  <c:pt idx="558">
                    <c:v>0</c:v>
                  </c:pt>
                  <c:pt idx="559">
                    <c:v>0</c:v>
                  </c:pt>
                  <c:pt idx="560">
                    <c:v>0</c:v>
                  </c:pt>
                  <c:pt idx="561">
                    <c:v>0.000</c:v>
                  </c:pt>
                  <c:pt idx="562">
                    <c:v>0.000</c:v>
                  </c:pt>
                  <c:pt idx="563">
                    <c:v>0.000</c:v>
                  </c:pt>
                  <c:pt idx="565">
                    <c:v>0.000</c:v>
                  </c:pt>
                  <c:pt idx="566">
                    <c:v>0.000</c:v>
                  </c:pt>
                  <c:pt idx="567">
                    <c:v>0.000</c:v>
                  </c:pt>
                  <c:pt idx="568">
                    <c:v>0.000</c:v>
                  </c:pt>
                  <c:pt idx="569">
                    <c:v>0.000</c:v>
                  </c:pt>
                  <c:pt idx="570">
                    <c:v>0.000</c:v>
                  </c:pt>
                  <c:pt idx="571">
                    <c:v>0.000</c:v>
                  </c:pt>
                  <c:pt idx="572">
                    <c:v>0.000</c:v>
                  </c:pt>
                  <c:pt idx="573">
                    <c:v>0.000</c:v>
                  </c:pt>
                  <c:pt idx="574">
                    <c:v>0.000</c:v>
                  </c:pt>
                  <c:pt idx="575">
                    <c:v>0.000</c:v>
                  </c:pt>
                  <c:pt idx="576">
                    <c:v>0.000</c:v>
                  </c:pt>
                  <c:pt idx="577">
                    <c:v>0.000</c:v>
                  </c:pt>
                  <c:pt idx="578">
                    <c:v>0.000</c:v>
                  </c:pt>
                  <c:pt idx="579">
                    <c:v>0.000</c:v>
                  </c:pt>
                  <c:pt idx="580">
                    <c:v>0.000</c:v>
                  </c:pt>
                  <c:pt idx="581">
                    <c:v>0.000</c:v>
                  </c:pt>
                  <c:pt idx="582">
                    <c:v>0.000</c:v>
                  </c:pt>
                  <c:pt idx="583">
                    <c:v>0.000</c:v>
                  </c:pt>
                  <c:pt idx="584">
                    <c:v>0.000</c:v>
                  </c:pt>
                  <c:pt idx="585">
                    <c:v>0.000</c:v>
                  </c:pt>
                  <c:pt idx="587">
                    <c:v>0.000</c:v>
                  </c:pt>
                  <c:pt idx="588">
                    <c:v>0.000</c:v>
                  </c:pt>
                  <c:pt idx="589">
                    <c:v>0.000</c:v>
                  </c:pt>
                  <c:pt idx="590">
                    <c:v>0.000</c:v>
                  </c:pt>
                  <c:pt idx="591">
                    <c:v>0.000</c:v>
                  </c:pt>
                  <c:pt idx="592">
                    <c:v>0.000</c:v>
                  </c:pt>
                  <c:pt idx="593">
                    <c:v>0.000</c:v>
                  </c:pt>
                  <c:pt idx="594">
                    <c:v>0.000</c:v>
                  </c:pt>
                  <c:pt idx="595">
                    <c:v>0.815</c:v>
                  </c:pt>
                  <c:pt idx="596">
                    <c:v>0.000</c:v>
                  </c:pt>
                  <c:pt idx="597">
                    <c:v>0.212</c:v>
                  </c:pt>
                  <c:pt idx="598">
                    <c:v>1.027</c:v>
                  </c:pt>
                  <c:pt idx="600">
                    <c:v>0</c:v>
                  </c:pt>
                  <c:pt idx="601">
                    <c:v>0</c:v>
                  </c:pt>
                  <c:pt idx="602">
                    <c:v>0</c:v>
                  </c:pt>
                  <c:pt idx="603">
                    <c:v>0.000</c:v>
                  </c:pt>
                  <c:pt idx="604">
                    <c:v>0.000</c:v>
                  </c:pt>
                  <c:pt idx="605">
                    <c:v>0.000</c:v>
                  </c:pt>
                  <c:pt idx="606">
                    <c:v>0.000</c:v>
                  </c:pt>
                  <c:pt idx="607">
                    <c:v>0.000</c:v>
                  </c:pt>
                  <c:pt idx="608">
                    <c:v>1.027</c:v>
                  </c:pt>
                  <c:pt idx="611">
                    <c:v>0.000</c:v>
                  </c:pt>
                  <c:pt idx="612">
                    <c:v>0.000</c:v>
                  </c:pt>
                  <c:pt idx="613">
                    <c:v>0.000</c:v>
                  </c:pt>
                  <c:pt idx="614">
                    <c:v>0.00</c:v>
                  </c:pt>
                  <c:pt idx="615">
                    <c:v>0.000</c:v>
                  </c:pt>
                  <c:pt idx="616">
                    <c:v>0.000</c:v>
                  </c:pt>
                  <c:pt idx="617">
                    <c:v>0.010</c:v>
                  </c:pt>
                  <c:pt idx="618">
                    <c:v>0.000</c:v>
                  </c:pt>
                  <c:pt idx="619">
                    <c:v>0.000</c:v>
                  </c:pt>
                  <c:pt idx="620">
                    <c:v>0.010</c:v>
                  </c:pt>
                  <c:pt idx="622">
                    <c:v>0.000</c:v>
                  </c:pt>
                  <c:pt idx="623">
                    <c:v>0.000</c:v>
                  </c:pt>
                  <c:pt idx="624">
                    <c:v>0.000</c:v>
                  </c:pt>
                  <c:pt idx="625">
                    <c:v>0.000</c:v>
                  </c:pt>
                  <c:pt idx="626">
                    <c:v>0.000</c:v>
                  </c:pt>
                  <c:pt idx="630">
                    <c:v>0.000</c:v>
                  </c:pt>
                  <c:pt idx="631">
                    <c:v>0.000</c:v>
                  </c:pt>
                  <c:pt idx="632">
                    <c:v>0.000</c:v>
                  </c:pt>
                  <c:pt idx="633">
                    <c:v>0.000</c:v>
                  </c:pt>
                  <c:pt idx="634">
                    <c:v>0.000</c:v>
                  </c:pt>
                  <c:pt idx="635">
                    <c:v>0.000</c:v>
                  </c:pt>
                  <c:pt idx="636">
                    <c:v>0.000</c:v>
                  </c:pt>
                  <c:pt idx="638">
                    <c:v>0.000</c:v>
                  </c:pt>
                  <c:pt idx="639">
                    <c:v>0.000</c:v>
                  </c:pt>
                  <c:pt idx="640">
                    <c:v>0.000</c:v>
                  </c:pt>
                  <c:pt idx="641">
                    <c:v>3.815</c:v>
                  </c:pt>
                  <c:pt idx="642">
                    <c:v>5.430</c:v>
                  </c:pt>
                  <c:pt idx="643">
                    <c:v>0.000</c:v>
                  </c:pt>
                  <c:pt idx="644">
                    <c:v>0.000</c:v>
                  </c:pt>
                  <c:pt idx="645">
                    <c:v>0.000</c:v>
                  </c:pt>
                  <c:pt idx="646">
                    <c:v>0.003</c:v>
                  </c:pt>
                  <c:pt idx="647">
                    <c:v>0.000</c:v>
                  </c:pt>
                  <c:pt idx="648">
                    <c:v>0.000</c:v>
                  </c:pt>
                  <c:pt idx="649">
                    <c:v>0.000</c:v>
                  </c:pt>
                  <c:pt idx="650">
                    <c:v>0.000</c:v>
                  </c:pt>
                  <c:pt idx="651">
                    <c:v>0.000</c:v>
                  </c:pt>
                  <c:pt idx="652">
                    <c:v>9.248</c:v>
                  </c:pt>
                  <c:pt idx="654">
                    <c:v>0.000</c:v>
                  </c:pt>
                  <c:pt idx="655">
                    <c:v>0.000</c:v>
                  </c:pt>
                  <c:pt idx="656">
                    <c:v>0.000</c:v>
                  </c:pt>
                  <c:pt idx="657">
                    <c:v>0.000</c:v>
                  </c:pt>
                  <c:pt idx="658">
                    <c:v>0.000</c:v>
                  </c:pt>
                  <c:pt idx="659">
                    <c:v>0.000</c:v>
                  </c:pt>
                  <c:pt idx="660">
                    <c:v>3.230</c:v>
                  </c:pt>
                  <c:pt idx="661">
                    <c:v>0.000</c:v>
                  </c:pt>
                  <c:pt idx="662">
                    <c:v>0.000</c:v>
                  </c:pt>
                  <c:pt idx="663">
                    <c:v>0.000</c:v>
                  </c:pt>
                  <c:pt idx="664">
                    <c:v>0.000</c:v>
                  </c:pt>
                  <c:pt idx="665">
                    <c:v>0.000</c:v>
                  </c:pt>
                  <c:pt idx="666">
                    <c:v>0.000</c:v>
                  </c:pt>
                  <c:pt idx="667">
                    <c:v>0.000</c:v>
                  </c:pt>
                  <c:pt idx="668">
                    <c:v>0.005</c:v>
                  </c:pt>
                  <c:pt idx="669">
                    <c:v>0.000</c:v>
                  </c:pt>
                  <c:pt idx="670">
                    <c:v>0.000</c:v>
                  </c:pt>
                  <c:pt idx="671">
                    <c:v>0.000</c:v>
                  </c:pt>
                  <c:pt idx="672">
                    <c:v>3.235</c:v>
                  </c:pt>
                  <c:pt idx="673">
                    <c:v>12.493</c:v>
                  </c:pt>
                  <c:pt idx="674">
                    <c:v>16.930</c:v>
                  </c:pt>
                  <c:pt idx="677">
                    <c:v>0.000</c:v>
                  </c:pt>
                  <c:pt idx="678">
                    <c:v>0.000</c:v>
                  </c:pt>
                  <c:pt idx="679">
                    <c:v>0.000</c:v>
                  </c:pt>
                  <c:pt idx="680">
                    <c:v>0.297</c:v>
                  </c:pt>
                  <c:pt idx="681">
                    <c:v>0.000</c:v>
                  </c:pt>
                  <c:pt idx="682">
                    <c:v>0.000</c:v>
                  </c:pt>
                  <c:pt idx="683">
                    <c:v>0.000</c:v>
                  </c:pt>
                  <c:pt idx="684">
                    <c:v>0.000</c:v>
                  </c:pt>
                  <c:pt idx="685">
                    <c:v>0.000</c:v>
                  </c:pt>
                  <c:pt idx="686">
                    <c:v>1.970</c:v>
                  </c:pt>
                  <c:pt idx="687">
                    <c:v>6.500</c:v>
                  </c:pt>
                  <c:pt idx="688">
                    <c:v>0.000</c:v>
                  </c:pt>
                  <c:pt idx="689">
                    <c:v>0.000</c:v>
                  </c:pt>
                  <c:pt idx="690">
                    <c:v>0.200</c:v>
                  </c:pt>
                  <c:pt idx="691">
                    <c:v>0.590</c:v>
                  </c:pt>
                  <c:pt idx="692">
                    <c:v>3.700</c:v>
                  </c:pt>
                  <c:pt idx="693">
                    <c:v>4.630</c:v>
                  </c:pt>
                  <c:pt idx="694">
                    <c:v>2.950</c:v>
                  </c:pt>
                  <c:pt idx="695">
                    <c:v>0.000</c:v>
                  </c:pt>
                  <c:pt idx="696">
                    <c:v>20.837</c:v>
                  </c:pt>
                  <c:pt idx="698">
                    <c:v>0.000</c:v>
                  </c:pt>
                  <c:pt idx="699">
                    <c:v>0.000</c:v>
                  </c:pt>
                  <c:pt idx="700">
                    <c:v>0.000</c:v>
                  </c:pt>
                  <c:pt idx="701">
                    <c:v>0.000</c:v>
                  </c:pt>
                  <c:pt idx="702">
                    <c:v>0.000</c:v>
                  </c:pt>
                  <c:pt idx="703">
                    <c:v>0.000</c:v>
                  </c:pt>
                  <c:pt idx="704">
                    <c:v>0.000</c:v>
                  </c:pt>
                  <c:pt idx="705">
                    <c:v>0.000</c:v>
                  </c:pt>
                  <c:pt idx="706">
                    <c:v>0.000</c:v>
                  </c:pt>
                  <c:pt idx="707">
                    <c:v>0.000</c:v>
                  </c:pt>
                  <c:pt idx="708">
                    <c:v>0.000</c:v>
                  </c:pt>
                  <c:pt idx="709">
                    <c:v>0.000</c:v>
                  </c:pt>
                  <c:pt idx="710">
                    <c:v>0.000</c:v>
                  </c:pt>
                  <c:pt idx="711">
                    <c:v>0.000</c:v>
                  </c:pt>
                  <c:pt idx="712">
                    <c:v>0.000</c:v>
                  </c:pt>
                  <c:pt idx="713">
                    <c:v>0.000</c:v>
                  </c:pt>
                  <c:pt idx="714">
                    <c:v>0.000</c:v>
                  </c:pt>
                  <c:pt idx="716">
                    <c:v>0.000</c:v>
                  </c:pt>
                  <c:pt idx="717">
                    <c:v>0.000</c:v>
                  </c:pt>
                  <c:pt idx="718">
                    <c:v>0.000</c:v>
                  </c:pt>
                  <c:pt idx="719">
                    <c:v>0.000</c:v>
                  </c:pt>
                  <c:pt idx="720">
                    <c:v>0.000</c:v>
                  </c:pt>
                  <c:pt idx="721">
                    <c:v>0.000</c:v>
                  </c:pt>
                  <c:pt idx="722">
                    <c:v>0.000</c:v>
                  </c:pt>
                  <c:pt idx="723">
                    <c:v>0.000</c:v>
                  </c:pt>
                  <c:pt idx="724">
                    <c:v>0.000</c:v>
                  </c:pt>
                  <c:pt idx="727">
                    <c:v>0.000</c:v>
                  </c:pt>
                  <c:pt idx="728">
                    <c:v>0.000</c:v>
                  </c:pt>
                  <c:pt idx="729">
                    <c:v>0.000</c:v>
                  </c:pt>
                  <c:pt idx="730">
                    <c:v>0.000</c:v>
                  </c:pt>
                  <c:pt idx="731">
                    <c:v>0.000</c:v>
                  </c:pt>
                  <c:pt idx="732">
                    <c:v>0.000</c:v>
                  </c:pt>
                  <c:pt idx="733">
                    <c:v>0.000</c:v>
                  </c:pt>
                  <c:pt idx="736">
                    <c:v>0.000</c:v>
                  </c:pt>
                  <c:pt idx="737">
                    <c:v>0.000</c:v>
                  </c:pt>
                  <c:pt idx="738">
                    <c:v>0.000</c:v>
                  </c:pt>
                  <c:pt idx="739">
                    <c:v>0.000</c:v>
                  </c:pt>
                  <c:pt idx="740">
                    <c:v>0.000</c:v>
                  </c:pt>
                  <c:pt idx="741">
                    <c:v>0.000</c:v>
                  </c:pt>
                  <c:pt idx="742">
                    <c:v>0.000</c:v>
                  </c:pt>
                  <c:pt idx="743">
                    <c:v>0.000</c:v>
                  </c:pt>
                  <c:pt idx="744">
                    <c:v>0.000</c:v>
                  </c:pt>
                  <c:pt idx="745">
                    <c:v>0.000</c:v>
                  </c:pt>
                  <c:pt idx="746">
                    <c:v>0.000</c:v>
                  </c:pt>
                  <c:pt idx="747">
                    <c:v>0.000</c:v>
                  </c:pt>
                  <c:pt idx="748">
                    <c:v>0.000</c:v>
                  </c:pt>
                  <c:pt idx="749">
                    <c:v>0.000</c:v>
                  </c:pt>
                  <c:pt idx="750">
                    <c:v>0.000</c:v>
                  </c:pt>
                  <c:pt idx="751">
                    <c:v>0.000</c:v>
                  </c:pt>
                  <c:pt idx="752">
                    <c:v>0.000</c:v>
                  </c:pt>
                  <c:pt idx="753">
                    <c:v>20.837</c:v>
                  </c:pt>
                  <c:pt idx="756">
                    <c:v>0.002</c:v>
                  </c:pt>
                  <c:pt idx="757">
                    <c:v>0.000</c:v>
                  </c:pt>
                  <c:pt idx="758">
                    <c:v>0.000</c:v>
                  </c:pt>
                  <c:pt idx="759">
                    <c:v>0.000</c:v>
                  </c:pt>
                  <c:pt idx="760">
                    <c:v>0.000</c:v>
                  </c:pt>
                  <c:pt idx="761">
                    <c:v>0.000</c:v>
                  </c:pt>
                  <c:pt idx="762">
                    <c:v>0.000</c:v>
                  </c:pt>
                  <c:pt idx="763">
                    <c:v>0.000</c:v>
                  </c:pt>
                  <c:pt idx="764">
                    <c:v>0.000</c:v>
                  </c:pt>
                  <c:pt idx="765">
                    <c:v>0.180</c:v>
                  </c:pt>
                  <c:pt idx="766">
                    <c:v>0.000</c:v>
                  </c:pt>
                  <c:pt idx="767">
                    <c:v>0.000</c:v>
                  </c:pt>
                  <c:pt idx="768">
                    <c:v>0.000</c:v>
                  </c:pt>
                  <c:pt idx="769">
                    <c:v>0.030</c:v>
                  </c:pt>
                  <c:pt idx="770">
                    <c:v>0.212</c:v>
                  </c:pt>
                  <c:pt idx="772">
                    <c:v>0.000</c:v>
                  </c:pt>
                  <c:pt idx="773">
                    <c:v>0.000</c:v>
                  </c:pt>
                  <c:pt idx="774">
                    <c:v>0.000</c:v>
                  </c:pt>
                  <c:pt idx="775">
                    <c:v>0.000</c:v>
                  </c:pt>
                  <c:pt idx="776">
                    <c:v>0.000</c:v>
                  </c:pt>
                  <c:pt idx="777">
                    <c:v>0.000</c:v>
                  </c:pt>
                  <c:pt idx="778">
                    <c:v>0.000</c:v>
                  </c:pt>
                  <c:pt idx="779">
                    <c:v>0.000</c:v>
                  </c:pt>
                  <c:pt idx="780">
                    <c:v>0.000</c:v>
                  </c:pt>
                  <c:pt idx="781">
                    <c:v>0.000</c:v>
                  </c:pt>
                  <c:pt idx="782">
                    <c:v>0.000</c:v>
                  </c:pt>
                  <c:pt idx="783">
                    <c:v>0.000</c:v>
                  </c:pt>
                  <c:pt idx="784">
                    <c:v>0.000</c:v>
                  </c:pt>
                  <c:pt idx="785">
                    <c:v>0.000</c:v>
                  </c:pt>
                  <c:pt idx="786">
                    <c:v>0.000</c:v>
                  </c:pt>
                  <c:pt idx="787">
                    <c:v>0.000</c:v>
                  </c:pt>
                  <c:pt idx="788">
                    <c:v>0.000</c:v>
                  </c:pt>
                  <c:pt idx="789">
                    <c:v>0.000</c:v>
                  </c:pt>
                  <c:pt idx="790">
                    <c:v>1.130</c:v>
                  </c:pt>
                  <c:pt idx="791">
                    <c:v>0.000</c:v>
                  </c:pt>
                  <c:pt idx="792">
                    <c:v>0.000</c:v>
                  </c:pt>
                  <c:pt idx="793">
                    <c:v>0.000</c:v>
                  </c:pt>
                  <c:pt idx="794">
                    <c:v>0.000</c:v>
                  </c:pt>
                  <c:pt idx="795">
                    <c:v>1.130</c:v>
                  </c:pt>
                  <c:pt idx="796">
                    <c:v>1.342</c:v>
                  </c:pt>
                  <c:pt idx="799">
                    <c:v>0.000</c:v>
                  </c:pt>
                  <c:pt idx="800">
                    <c:v>0.000</c:v>
                  </c:pt>
                  <c:pt idx="801">
                    <c:v>0.000</c:v>
                  </c:pt>
                  <c:pt idx="802">
                    <c:v>0.000</c:v>
                  </c:pt>
                  <c:pt idx="803">
                    <c:v>0.000</c:v>
                  </c:pt>
                  <c:pt idx="804">
                    <c:v>0.000</c:v>
                  </c:pt>
                  <c:pt idx="805">
                    <c:v>0.000</c:v>
                  </c:pt>
                  <c:pt idx="806">
                    <c:v>0.000</c:v>
                  </c:pt>
                  <c:pt idx="807">
                    <c:v>0.000</c:v>
                  </c:pt>
                  <c:pt idx="808">
                    <c:v>0.000</c:v>
                  </c:pt>
                  <c:pt idx="809">
                    <c:v>0.000</c:v>
                  </c:pt>
                  <c:pt idx="810">
                    <c:v>0.000</c:v>
                  </c:pt>
                  <c:pt idx="811">
                    <c:v>0.000</c:v>
                  </c:pt>
                  <c:pt idx="812">
                    <c:v>0.100</c:v>
                  </c:pt>
                  <c:pt idx="813">
                    <c:v>0.000</c:v>
                  </c:pt>
                  <c:pt idx="814">
                    <c:v>3.800</c:v>
                  </c:pt>
                  <c:pt idx="815">
                    <c:v>0.005</c:v>
                  </c:pt>
                  <c:pt idx="816">
                    <c:v>0.000</c:v>
                  </c:pt>
                  <c:pt idx="817">
                    <c:v>0.000</c:v>
                  </c:pt>
                  <c:pt idx="818">
                    <c:v>0.000</c:v>
                  </c:pt>
                  <c:pt idx="819">
                    <c:v>0.000</c:v>
                  </c:pt>
                  <c:pt idx="820">
                    <c:v>0.000</c:v>
                  </c:pt>
                  <c:pt idx="821">
                    <c:v>0.000</c:v>
                  </c:pt>
                  <c:pt idx="822">
                    <c:v>0.000</c:v>
                  </c:pt>
                  <c:pt idx="823">
                    <c:v>0.000</c:v>
                  </c:pt>
                  <c:pt idx="824">
                    <c:v>3.905</c:v>
                  </c:pt>
                  <c:pt idx="826">
                    <c:v>0.000</c:v>
                  </c:pt>
                  <c:pt idx="827">
                    <c:v>0.000</c:v>
                  </c:pt>
                  <c:pt idx="828">
                    <c:v>0.000</c:v>
                  </c:pt>
                  <c:pt idx="829">
                    <c:v>0.000</c:v>
                  </c:pt>
                  <c:pt idx="830">
                    <c:v>1.250</c:v>
                  </c:pt>
                  <c:pt idx="831">
                    <c:v>1.250</c:v>
                  </c:pt>
                  <c:pt idx="833">
                    <c:v>0.000</c:v>
                  </c:pt>
                  <c:pt idx="834">
                    <c:v>0.030</c:v>
                  </c:pt>
                  <c:pt idx="835">
                    <c:v>0.000</c:v>
                  </c:pt>
                  <c:pt idx="836">
                    <c:v>0.030</c:v>
                  </c:pt>
                  <c:pt idx="838">
                    <c:v>0.000</c:v>
                  </c:pt>
                  <c:pt idx="839">
                    <c:v>0.000</c:v>
                  </c:pt>
                  <c:pt idx="840">
                    <c:v>0.000</c:v>
                  </c:pt>
                  <c:pt idx="841">
                    <c:v>0.000</c:v>
                  </c:pt>
                  <c:pt idx="842">
                    <c:v>0.000</c:v>
                  </c:pt>
                  <c:pt idx="843">
                    <c:v>0.000</c:v>
                  </c:pt>
                  <c:pt idx="844">
                    <c:v>0.000</c:v>
                  </c:pt>
                  <c:pt idx="845">
                    <c:v>0.000</c:v>
                  </c:pt>
                  <c:pt idx="846">
                    <c:v>0.000</c:v>
                  </c:pt>
                  <c:pt idx="847">
                    <c:v>0.000</c:v>
                  </c:pt>
                  <c:pt idx="848">
                    <c:v>0.000</c:v>
                  </c:pt>
                  <c:pt idx="849">
                    <c:v>0.000</c:v>
                  </c:pt>
                  <c:pt idx="850">
                    <c:v>0.000</c:v>
                  </c:pt>
                  <c:pt idx="851">
                    <c:v>0.000</c:v>
                  </c:pt>
                  <c:pt idx="852">
                    <c:v>0.000</c:v>
                  </c:pt>
                  <c:pt idx="853">
                    <c:v>0.000</c:v>
                  </c:pt>
                  <c:pt idx="854">
                    <c:v>0.000</c:v>
                  </c:pt>
                  <c:pt idx="855">
                    <c:v>0.000</c:v>
                  </c:pt>
                  <c:pt idx="856">
                    <c:v>0.000</c:v>
                  </c:pt>
                  <c:pt idx="858">
                    <c:v>0.000</c:v>
                  </c:pt>
                  <c:pt idx="859">
                    <c:v>0.000</c:v>
                  </c:pt>
                  <c:pt idx="860">
                    <c:v>0.000</c:v>
                  </c:pt>
                  <c:pt idx="861">
                    <c:v>0.000</c:v>
                  </c:pt>
                  <c:pt idx="862">
                    <c:v>0.000</c:v>
                  </c:pt>
                  <c:pt idx="863">
                    <c:v>0.000</c:v>
                  </c:pt>
                  <c:pt idx="864">
                    <c:v>0.000</c:v>
                  </c:pt>
                  <c:pt idx="867">
                    <c:v>0.000</c:v>
                  </c:pt>
                  <c:pt idx="868">
                    <c:v>0.000</c:v>
                  </c:pt>
                  <c:pt idx="869">
                    <c:v>0.000</c:v>
                  </c:pt>
                  <c:pt idx="870">
                    <c:v>0.000</c:v>
                  </c:pt>
                  <c:pt idx="871">
                    <c:v>0.000</c:v>
                  </c:pt>
                  <c:pt idx="872">
                    <c:v>0.000</c:v>
                  </c:pt>
                  <c:pt idx="873">
                    <c:v>0.000</c:v>
                  </c:pt>
                  <c:pt idx="874">
                    <c:v>0.000</c:v>
                  </c:pt>
                  <c:pt idx="877">
                    <c:v>0.000</c:v>
                  </c:pt>
                  <c:pt idx="878">
                    <c:v>0.000</c:v>
                  </c:pt>
                  <c:pt idx="879">
                    <c:v>0.000</c:v>
                  </c:pt>
                  <c:pt idx="880">
                    <c:v>0.000</c:v>
                  </c:pt>
                  <c:pt idx="881">
                    <c:v>0.000</c:v>
                  </c:pt>
                  <c:pt idx="882">
                    <c:v>0.000</c:v>
                  </c:pt>
                  <c:pt idx="883">
                    <c:v>0.000</c:v>
                  </c:pt>
                  <c:pt idx="884">
                    <c:v>0.000</c:v>
                  </c:pt>
                  <c:pt idx="885">
                    <c:v>0.000</c:v>
                  </c:pt>
                  <c:pt idx="886">
                    <c:v>0.000</c:v>
                  </c:pt>
                  <c:pt idx="887">
                    <c:v>0.000</c:v>
                  </c:pt>
                  <c:pt idx="888">
                    <c:v>0.000</c:v>
                  </c:pt>
                  <c:pt idx="889">
                    <c:v>0.000</c:v>
                  </c:pt>
                  <c:pt idx="890">
                    <c:v>5.185</c:v>
                  </c:pt>
                  <c:pt idx="893">
                    <c:v>0.000</c:v>
                  </c:pt>
                  <c:pt idx="894">
                    <c:v>0.000</c:v>
                  </c:pt>
                  <c:pt idx="895">
                    <c:v>0.000</c:v>
                  </c:pt>
                  <c:pt idx="896">
                    <c:v>0.000</c:v>
                  </c:pt>
                  <c:pt idx="897">
                    <c:v>0.000</c:v>
                  </c:pt>
                  <c:pt idx="898">
                    <c:v>0.000</c:v>
                  </c:pt>
                  <c:pt idx="899">
                    <c:v>0.000</c:v>
                  </c:pt>
                  <c:pt idx="900">
                    <c:v>0.000</c:v>
                  </c:pt>
                  <c:pt idx="901">
                    <c:v>0.000</c:v>
                  </c:pt>
                  <c:pt idx="902">
                    <c:v>0.000</c:v>
                  </c:pt>
                  <c:pt idx="903">
                    <c:v>0.000</c:v>
                  </c:pt>
                  <c:pt idx="904">
                    <c:v>1.142</c:v>
                  </c:pt>
                  <c:pt idx="905">
                    <c:v>0.000</c:v>
                  </c:pt>
                  <c:pt idx="906">
                    <c:v>0.000</c:v>
                  </c:pt>
                  <c:pt idx="907">
                    <c:v>0.000</c:v>
                  </c:pt>
                  <c:pt idx="908">
                    <c:v>0.000</c:v>
                  </c:pt>
                  <c:pt idx="909">
                    <c:v>0.210</c:v>
                  </c:pt>
                  <c:pt idx="910">
                    <c:v>0.150</c:v>
                  </c:pt>
                  <c:pt idx="911">
                    <c:v>0.000</c:v>
                  </c:pt>
                  <c:pt idx="912">
                    <c:v>0.000</c:v>
                  </c:pt>
                  <c:pt idx="913">
                    <c:v>0.000</c:v>
                  </c:pt>
                  <c:pt idx="914">
                    <c:v>0.000</c:v>
                  </c:pt>
                  <c:pt idx="915">
                    <c:v>0.000</c:v>
                  </c:pt>
                  <c:pt idx="916">
                    <c:v>0.000</c:v>
                  </c:pt>
                  <c:pt idx="917">
                    <c:v>0.000</c:v>
                  </c:pt>
                  <c:pt idx="918">
                    <c:v>0.000</c:v>
                  </c:pt>
                  <c:pt idx="919">
                    <c:v>0.000</c:v>
                  </c:pt>
                  <c:pt idx="920">
                    <c:v>0.755</c:v>
                  </c:pt>
                  <c:pt idx="921">
                    <c:v>1.502</c:v>
                  </c:pt>
                  <c:pt idx="923">
                    <c:v>0.000</c:v>
                  </c:pt>
                  <c:pt idx="924">
                    <c:v>0.000</c:v>
                  </c:pt>
                  <c:pt idx="925">
                    <c:v>0.000</c:v>
                  </c:pt>
                  <c:pt idx="926">
                    <c:v>0.000</c:v>
                  </c:pt>
                  <c:pt idx="927">
                    <c:v>0.000</c:v>
                  </c:pt>
                  <c:pt idx="928">
                    <c:v>0.000</c:v>
                  </c:pt>
                  <c:pt idx="929">
                    <c:v>0.000</c:v>
                  </c:pt>
                  <c:pt idx="930">
                    <c:v>0.000</c:v>
                  </c:pt>
                  <c:pt idx="931">
                    <c:v>0.000</c:v>
                  </c:pt>
                  <c:pt idx="932">
                    <c:v>0.000</c:v>
                  </c:pt>
                  <c:pt idx="933">
                    <c:v>0.000</c:v>
                  </c:pt>
                  <c:pt idx="934">
                    <c:v>0.005</c:v>
                  </c:pt>
                  <c:pt idx="935">
                    <c:v>0.005</c:v>
                  </c:pt>
                  <c:pt idx="937">
                    <c:v>0.000</c:v>
                  </c:pt>
                  <c:pt idx="938">
                    <c:v>0.000</c:v>
                  </c:pt>
                  <c:pt idx="939">
                    <c:v>0.000</c:v>
                  </c:pt>
                  <c:pt idx="940">
                    <c:v>0.000</c:v>
                  </c:pt>
                  <c:pt idx="941">
                    <c:v>0.000</c:v>
                  </c:pt>
                  <c:pt idx="942">
                    <c:v>0.000</c:v>
                  </c:pt>
                  <c:pt idx="943">
                    <c:v>0.000</c:v>
                  </c:pt>
                  <c:pt idx="944">
                    <c:v>0.000</c:v>
                  </c:pt>
                  <c:pt idx="945">
                    <c:v>0.000</c:v>
                  </c:pt>
                  <c:pt idx="946">
                    <c:v>0.000</c:v>
                  </c:pt>
                  <c:pt idx="947">
                    <c:v>0.000</c:v>
                  </c:pt>
                  <c:pt idx="949">
                    <c:v>0.000</c:v>
                  </c:pt>
                  <c:pt idx="950">
                    <c:v>0.000</c:v>
                  </c:pt>
                  <c:pt idx="951">
                    <c:v>0.000</c:v>
                  </c:pt>
                  <c:pt idx="952">
                    <c:v>0.000</c:v>
                  </c:pt>
                  <c:pt idx="953">
                    <c:v>0.000</c:v>
                  </c:pt>
                  <c:pt idx="954">
                    <c:v>0.000</c:v>
                  </c:pt>
                  <c:pt idx="955">
                    <c:v>0.000</c:v>
                  </c:pt>
                  <c:pt idx="956">
                    <c:v>0.000</c:v>
                  </c:pt>
                  <c:pt idx="957">
                    <c:v>0.000</c:v>
                  </c:pt>
                  <c:pt idx="958">
                    <c:v>0.000</c:v>
                  </c:pt>
                  <c:pt idx="959">
                    <c:v>0.000</c:v>
                  </c:pt>
                  <c:pt idx="960">
                    <c:v>0.710</c:v>
                  </c:pt>
                  <c:pt idx="961">
                    <c:v>0.000</c:v>
                  </c:pt>
                  <c:pt idx="962">
                    <c:v>0.000</c:v>
                  </c:pt>
                  <c:pt idx="963">
                    <c:v>0.000</c:v>
                  </c:pt>
                  <c:pt idx="964">
                    <c:v>0.710</c:v>
                  </c:pt>
                  <c:pt idx="965">
                    <c:v>2.217</c:v>
                  </c:pt>
                  <c:pt idx="968">
                    <c:v>0.000</c:v>
                  </c:pt>
                  <c:pt idx="969">
                    <c:v>0.000</c:v>
                  </c:pt>
                  <c:pt idx="970">
                    <c:v>0.000</c:v>
                  </c:pt>
                  <c:pt idx="971">
                    <c:v>0.000</c:v>
                  </c:pt>
                  <c:pt idx="972">
                    <c:v>0.000</c:v>
                  </c:pt>
                  <c:pt idx="973">
                    <c:v>0.000</c:v>
                  </c:pt>
                  <c:pt idx="974">
                    <c:v>0.000</c:v>
                  </c:pt>
                  <c:pt idx="975">
                    <c:v>0.000</c:v>
                  </c:pt>
                  <c:pt idx="976">
                    <c:v>0.000</c:v>
                  </c:pt>
                  <c:pt idx="977">
                    <c:v>0.000</c:v>
                  </c:pt>
                  <c:pt idx="978">
                    <c:v>0.000</c:v>
                  </c:pt>
                  <c:pt idx="979">
                    <c:v>0.000</c:v>
                  </c:pt>
                  <c:pt idx="980">
                    <c:v>0.000</c:v>
                  </c:pt>
                  <c:pt idx="981">
                    <c:v>0.000</c:v>
                  </c:pt>
                  <c:pt idx="982">
                    <c:v>0.000</c:v>
                  </c:pt>
                  <c:pt idx="983">
                    <c:v>0.000</c:v>
                  </c:pt>
                  <c:pt idx="984">
                    <c:v>0.000</c:v>
                  </c:pt>
                  <c:pt idx="985">
                    <c:v>0.000</c:v>
                  </c:pt>
                  <c:pt idx="988">
                    <c:v>0.000</c:v>
                  </c:pt>
                  <c:pt idx="989">
                    <c:v>0.000</c:v>
                  </c:pt>
                  <c:pt idx="990">
                    <c:v>0.000</c:v>
                  </c:pt>
                  <c:pt idx="991">
                    <c:v>0.000</c:v>
                  </c:pt>
                  <c:pt idx="992">
                    <c:v>0.000</c:v>
                  </c:pt>
                  <c:pt idx="993">
                    <c:v>0.000</c:v>
                  </c:pt>
                  <c:pt idx="994">
                    <c:v>0.000</c:v>
                  </c:pt>
                  <c:pt idx="995">
                    <c:v>0.000</c:v>
                  </c:pt>
                  <c:pt idx="996">
                    <c:v>29.581</c:v>
                  </c:pt>
                  <c:pt idx="997">
                    <c:v>49.411</c:v>
                  </c:pt>
                  <c:pt idx="1004">
                    <c:v>547.451</c:v>
                  </c:pt>
                </c:lvl>
                <c:lvl>
                  <c:pt idx="2">
                    <c:v>2250.00</c:v>
                  </c:pt>
                  <c:pt idx="3">
                    <c:v>2300</c:v>
                  </c:pt>
                  <c:pt idx="5">
                    <c:v>8750.00</c:v>
                  </c:pt>
                  <c:pt idx="7">
                    <c:v>1300</c:v>
                  </c:pt>
                  <c:pt idx="8">
                    <c:v>2000.00</c:v>
                  </c:pt>
                  <c:pt idx="11">
                    <c:v>1000.00</c:v>
                  </c:pt>
                  <c:pt idx="12">
                    <c:v>2300.00</c:v>
                  </c:pt>
                  <c:pt idx="14">
                    <c:v>950.00</c:v>
                  </c:pt>
                  <c:pt idx="17">
                    <c:v>2200.00</c:v>
                  </c:pt>
                  <c:pt idx="21">
                    <c:v>9750.00</c:v>
                  </c:pt>
                  <c:pt idx="22">
                    <c:v>31700.00</c:v>
                  </c:pt>
                  <c:pt idx="25">
                    <c:v>2250.00</c:v>
                  </c:pt>
                  <c:pt idx="27">
                    <c:v>2300.00</c:v>
                  </c:pt>
                  <c:pt idx="30">
                    <c:v>2200.00</c:v>
                  </c:pt>
                  <c:pt idx="34">
                    <c:v>950.00</c:v>
                  </c:pt>
                  <c:pt idx="35">
                    <c:v>1700.00</c:v>
                  </c:pt>
                  <c:pt idx="38">
                    <c:v>2250.00</c:v>
                  </c:pt>
                  <c:pt idx="39">
                    <c:v>2300.00</c:v>
                  </c:pt>
                  <c:pt idx="43">
                    <c:v>13950.00</c:v>
                  </c:pt>
                  <c:pt idx="45">
                    <c:v>2000.00</c:v>
                  </c:pt>
                  <c:pt idx="48">
                    <c:v>2300</c:v>
                  </c:pt>
                  <c:pt idx="50">
                    <c:v>3050</c:v>
                  </c:pt>
                  <c:pt idx="56">
                    <c:v>1250</c:v>
                  </c:pt>
                  <c:pt idx="57">
                    <c:v>3100.00</c:v>
                  </c:pt>
                  <c:pt idx="59">
                    <c:v>11700.00</c:v>
                  </c:pt>
                  <c:pt idx="61">
                    <c:v>2775.00</c:v>
                  </c:pt>
                  <c:pt idx="63">
                    <c:v>2200.00</c:v>
                  </c:pt>
                  <c:pt idx="66">
                    <c:v>2300.00</c:v>
                  </c:pt>
                  <c:pt idx="67">
                    <c:v>2300.00</c:v>
                  </c:pt>
                  <c:pt idx="72">
                    <c:v>2300.00</c:v>
                  </c:pt>
                  <c:pt idx="75">
                    <c:v>2250</c:v>
                  </c:pt>
                  <c:pt idx="78">
                    <c:v>2200</c:v>
                  </c:pt>
                  <c:pt idx="81">
                    <c:v>16325.00</c:v>
                  </c:pt>
                  <c:pt idx="83">
                    <c:v>2250.00</c:v>
                  </c:pt>
                  <c:pt idx="85">
                    <c:v>2300.00</c:v>
                  </c:pt>
                  <c:pt idx="91">
                    <c:v>2250.00</c:v>
                  </c:pt>
                  <c:pt idx="94">
                    <c:v>6800.00</c:v>
                  </c:pt>
                  <c:pt idx="96">
                    <c:v>970</c:v>
                  </c:pt>
                  <c:pt idx="97">
                    <c:v>980</c:v>
                  </c:pt>
                  <c:pt idx="99">
                    <c:v>2300.00</c:v>
                  </c:pt>
                  <c:pt idx="102">
                    <c:v>2250.00</c:v>
                  </c:pt>
                  <c:pt idx="103">
                    <c:v>6500.00</c:v>
                  </c:pt>
                  <c:pt idx="104">
                    <c:v>55275.00</c:v>
                  </c:pt>
                  <c:pt idx="107">
                    <c:v>2300.00</c:v>
                  </c:pt>
                  <c:pt idx="109">
                    <c:v>1000.00</c:v>
                  </c:pt>
                  <c:pt idx="110">
                    <c:v>1000.00</c:v>
                  </c:pt>
                  <c:pt idx="111">
                    <c:v>2300.00</c:v>
                  </c:pt>
                  <c:pt idx="112">
                    <c:v>1000.00</c:v>
                  </c:pt>
                  <c:pt idx="113">
                    <c:v>1000.00</c:v>
                  </c:pt>
                  <c:pt idx="114">
                    <c:v>2000.00</c:v>
                  </c:pt>
                  <c:pt idx="115">
                    <c:v>950.00</c:v>
                  </c:pt>
                  <c:pt idx="116">
                    <c:v>11550.00</c:v>
                  </c:pt>
                  <c:pt idx="118">
                    <c:v>2300.00</c:v>
                  </c:pt>
                  <c:pt idx="119">
                    <c:v>2000.00</c:v>
                  </c:pt>
                  <c:pt idx="120">
                    <c:v>2300.00</c:v>
                  </c:pt>
                  <c:pt idx="126">
                    <c:v>2250.00</c:v>
                  </c:pt>
                  <c:pt idx="128">
                    <c:v>3300.00</c:v>
                  </c:pt>
                  <c:pt idx="129">
                    <c:v>3250.00</c:v>
                  </c:pt>
                  <c:pt idx="132">
                    <c:v>15400.00</c:v>
                  </c:pt>
                  <c:pt idx="134">
                    <c:v>2150.00</c:v>
                  </c:pt>
                  <c:pt idx="135">
                    <c:v>2300.00</c:v>
                  </c:pt>
                  <c:pt idx="137">
                    <c:v>1000.00</c:v>
                  </c:pt>
                  <c:pt idx="139">
                    <c:v>2300.00</c:v>
                  </c:pt>
                  <c:pt idx="140">
                    <c:v>1100.00</c:v>
                  </c:pt>
                  <c:pt idx="142">
                    <c:v>2250.00</c:v>
                  </c:pt>
                  <c:pt idx="145">
                    <c:v>2250.00</c:v>
                  </c:pt>
                  <c:pt idx="147">
                    <c:v>1000.00</c:v>
                  </c:pt>
                  <c:pt idx="148">
                    <c:v>14350.00</c:v>
                  </c:pt>
                  <c:pt idx="150">
                    <c:v>2250.00</c:v>
                  </c:pt>
                  <c:pt idx="151">
                    <c:v>975.00</c:v>
                  </c:pt>
                  <c:pt idx="152">
                    <c:v>1400.00</c:v>
                  </c:pt>
                  <c:pt idx="155">
                    <c:v>2300.00</c:v>
                  </c:pt>
                  <c:pt idx="157">
                    <c:v>2300.00</c:v>
                  </c:pt>
                  <c:pt idx="159">
                    <c:v>2200.00</c:v>
                  </c:pt>
                  <c:pt idx="161">
                    <c:v>2250.00</c:v>
                  </c:pt>
                  <c:pt idx="163">
                    <c:v>2300.00</c:v>
                  </c:pt>
                  <c:pt idx="164">
                    <c:v>2250.00</c:v>
                  </c:pt>
                  <c:pt idx="165">
                    <c:v>1275.00</c:v>
                  </c:pt>
                  <c:pt idx="166">
                    <c:v>1000.00</c:v>
                  </c:pt>
                  <c:pt idx="168">
                    <c:v>20500.00</c:v>
                  </c:pt>
                  <c:pt idx="169">
                    <c:v>61800.00</c:v>
                  </c:pt>
                  <c:pt idx="170">
                    <c:v>175675.00</c:v>
                  </c:pt>
                  <c:pt idx="173">
                    <c:v>2300.00</c:v>
                  </c:pt>
                  <c:pt idx="176">
                    <c:v>3000.00</c:v>
                  </c:pt>
                  <c:pt idx="180">
                    <c:v>2250.00</c:v>
                  </c:pt>
                  <c:pt idx="182">
                    <c:v>2250.00</c:v>
                  </c:pt>
                  <c:pt idx="187">
                    <c:v>3250.00</c:v>
                  </c:pt>
                  <c:pt idx="192">
                    <c:v>13050.00</c:v>
                  </c:pt>
                  <c:pt idx="194">
                    <c:v>2300.00</c:v>
                  </c:pt>
                  <c:pt idx="197">
                    <c:v>2300.00</c:v>
                  </c:pt>
                  <c:pt idx="200">
                    <c:v>2300.00</c:v>
                  </c:pt>
                  <c:pt idx="202">
                    <c:v>2250.00</c:v>
                  </c:pt>
                  <c:pt idx="205">
                    <c:v>2300.00</c:v>
                  </c:pt>
                  <c:pt idx="207">
                    <c:v>950.00</c:v>
                  </c:pt>
                  <c:pt idx="209">
                    <c:v>800.00</c:v>
                  </c:pt>
                  <c:pt idx="210">
                    <c:v>13200.00</c:v>
                  </c:pt>
                  <c:pt idx="212">
                    <c:v>2300.00</c:v>
                  </c:pt>
                  <c:pt idx="216">
                    <c:v>2800.00</c:v>
                  </c:pt>
                  <c:pt idx="218">
                    <c:v>2300.00</c:v>
                  </c:pt>
                  <c:pt idx="221">
                    <c:v>7400.00</c:v>
                  </c:pt>
                  <c:pt idx="223">
                    <c:v>2300.00</c:v>
                  </c:pt>
                  <c:pt idx="224">
                    <c:v>2200.00</c:v>
                  </c:pt>
                  <c:pt idx="225">
                    <c:v>2250.00</c:v>
                  </c:pt>
                  <c:pt idx="227">
                    <c:v>2300.00</c:v>
                  </c:pt>
                  <c:pt idx="230">
                    <c:v>9050.00</c:v>
                  </c:pt>
                  <c:pt idx="232">
                    <c:v>2300.00</c:v>
                  </c:pt>
                  <c:pt idx="234">
                    <c:v>900.00</c:v>
                  </c:pt>
                  <c:pt idx="236">
                    <c:v>2600.00</c:v>
                  </c:pt>
                  <c:pt idx="238">
                    <c:v>5250.00</c:v>
                  </c:pt>
                  <c:pt idx="248">
                    <c:v>11050.00</c:v>
                  </c:pt>
                  <c:pt idx="249">
                    <c:v>53750.00</c:v>
                  </c:pt>
                  <c:pt idx="252">
                    <c:v>2300.00</c:v>
                  </c:pt>
                  <c:pt idx="257">
                    <c:v>2200.00</c:v>
                  </c:pt>
                  <c:pt idx="259">
                    <c:v>4500.00</c:v>
                  </c:pt>
                  <c:pt idx="264">
                    <c:v>2250.00</c:v>
                  </c:pt>
                  <c:pt idx="266">
                    <c:v>11250.00</c:v>
                  </c:pt>
                  <c:pt idx="268">
                    <c:v>2200.00</c:v>
                  </c:pt>
                  <c:pt idx="270">
                    <c:v>2750.00</c:v>
                  </c:pt>
                  <c:pt idx="272">
                    <c:v>1000.00</c:v>
                  </c:pt>
                  <c:pt idx="273">
                    <c:v>2250.00</c:v>
                  </c:pt>
                  <c:pt idx="279">
                    <c:v>2250.00</c:v>
                  </c:pt>
                  <c:pt idx="282">
                    <c:v>2100.00</c:v>
                  </c:pt>
                  <c:pt idx="286">
                    <c:v>2250.00</c:v>
                  </c:pt>
                  <c:pt idx="291">
                    <c:v>14800.00</c:v>
                  </c:pt>
                  <c:pt idx="292">
                    <c:v>26050.00</c:v>
                  </c:pt>
                  <c:pt idx="295">
                    <c:v>5800.00</c:v>
                  </c:pt>
                  <c:pt idx="305">
                    <c:v>900.00</c:v>
                  </c:pt>
                  <c:pt idx="308">
                    <c:v>2100.00</c:v>
                  </c:pt>
                  <c:pt idx="310">
                    <c:v>1500.00</c:v>
                  </c:pt>
                  <c:pt idx="311">
                    <c:v>950.00</c:v>
                  </c:pt>
                  <c:pt idx="313">
                    <c:v>3800.00</c:v>
                  </c:pt>
                  <c:pt idx="320">
                    <c:v>15050.00</c:v>
                  </c:pt>
                  <c:pt idx="322">
                    <c:v>2100.00</c:v>
                  </c:pt>
                  <c:pt idx="326">
                    <c:v>2000.00</c:v>
                  </c:pt>
                  <c:pt idx="327">
                    <c:v>4100.00</c:v>
                  </c:pt>
                  <c:pt idx="329">
                    <c:v>1950.00</c:v>
                  </c:pt>
                  <c:pt idx="332">
                    <c:v>1950.00</c:v>
                  </c:pt>
                  <c:pt idx="334">
                    <c:v>1000.00</c:v>
                  </c:pt>
                  <c:pt idx="337">
                    <c:v>1000.00</c:v>
                  </c:pt>
                  <c:pt idx="340">
                    <c:v>1350.00</c:v>
                  </c:pt>
                  <c:pt idx="345">
                    <c:v>1000.00</c:v>
                  </c:pt>
                  <c:pt idx="347">
                    <c:v>2250.00</c:v>
                  </c:pt>
                  <c:pt idx="349">
                    <c:v>2400.00</c:v>
                  </c:pt>
                  <c:pt idx="351">
                    <c:v>2300.00</c:v>
                  </c:pt>
                  <c:pt idx="352">
                    <c:v>11300.00</c:v>
                  </c:pt>
                  <c:pt idx="354">
                    <c:v>2000.00</c:v>
                  </c:pt>
                  <c:pt idx="355">
                    <c:v>1000.00</c:v>
                  </c:pt>
                  <c:pt idx="356">
                    <c:v>1600.00</c:v>
                  </c:pt>
                  <c:pt idx="359">
                    <c:v>1000.00</c:v>
                  </c:pt>
                  <c:pt idx="361">
                    <c:v>5600.00</c:v>
                  </c:pt>
                  <c:pt idx="363">
                    <c:v>3000.00</c:v>
                  </c:pt>
                  <c:pt idx="366">
                    <c:v>1000.00</c:v>
                  </c:pt>
                  <c:pt idx="367">
                    <c:v>2300.00</c:v>
                  </c:pt>
                  <c:pt idx="371">
                    <c:v>6300.00</c:v>
                  </c:pt>
                  <c:pt idx="373">
                    <c:v>3000.00</c:v>
                  </c:pt>
                  <c:pt idx="379">
                    <c:v>1000.00</c:v>
                  </c:pt>
                  <c:pt idx="380">
                    <c:v>3800.00</c:v>
                  </c:pt>
                  <c:pt idx="385">
                    <c:v>7800.00</c:v>
                  </c:pt>
                  <c:pt idx="386">
                    <c:v>52100.00</c:v>
                  </c:pt>
                  <c:pt idx="389">
                    <c:v>2000.00</c:v>
                  </c:pt>
                  <c:pt idx="396">
                    <c:v>1000.00</c:v>
                  </c:pt>
                  <c:pt idx="398">
                    <c:v>1000.00</c:v>
                  </c:pt>
                  <c:pt idx="401">
                    <c:v>1750.00</c:v>
                  </c:pt>
                  <c:pt idx="410">
                    <c:v>1000.00</c:v>
                  </c:pt>
                  <c:pt idx="413">
                    <c:v>1000.00</c:v>
                  </c:pt>
                  <c:pt idx="416">
                    <c:v>550.00</c:v>
                  </c:pt>
                  <c:pt idx="417">
                    <c:v>8300.00</c:v>
                  </c:pt>
                  <c:pt idx="419">
                    <c:v>2500.00</c:v>
                  </c:pt>
                  <c:pt idx="423">
                    <c:v>2000.00</c:v>
                  </c:pt>
                  <c:pt idx="429">
                    <c:v>1000.00</c:v>
                  </c:pt>
                  <c:pt idx="431">
                    <c:v>5500.00</c:v>
                  </c:pt>
                  <c:pt idx="433">
                    <c:v>3200.00</c:v>
                  </c:pt>
                  <c:pt idx="440">
                    <c:v>1000.00</c:v>
                  </c:pt>
                  <c:pt idx="443">
                    <c:v>4200.00</c:v>
                  </c:pt>
                  <c:pt idx="445">
                    <c:v>1000.00</c:v>
                  </c:pt>
                  <c:pt idx="449">
                    <c:v>1800.00</c:v>
                  </c:pt>
                  <c:pt idx="451">
                    <c:v>2250</c:v>
                  </c:pt>
                  <c:pt idx="458">
                    <c:v>2000.00</c:v>
                  </c:pt>
                  <c:pt idx="460">
                    <c:v>7050.00</c:v>
                  </c:pt>
                  <c:pt idx="461">
                    <c:v>25050.00</c:v>
                  </c:pt>
                  <c:pt idx="464">
                    <c:v>2000.00</c:v>
                  </c:pt>
                  <c:pt idx="465">
                    <c:v>2000.00</c:v>
                  </c:pt>
                  <c:pt idx="466">
                    <c:v>2150.00</c:v>
                  </c:pt>
                  <c:pt idx="469">
                    <c:v>1000.00</c:v>
                  </c:pt>
                  <c:pt idx="471">
                    <c:v>2300.00</c:v>
                  </c:pt>
                  <c:pt idx="475">
                    <c:v>1800.00</c:v>
                  </c:pt>
                  <c:pt idx="480">
                    <c:v>1500.00</c:v>
                  </c:pt>
                  <c:pt idx="482">
                    <c:v>12750.00</c:v>
                  </c:pt>
                  <c:pt idx="484">
                    <c:v>2300.00</c:v>
                  </c:pt>
                  <c:pt idx="486">
                    <c:v>1175.00</c:v>
                  </c:pt>
                  <c:pt idx="487">
                    <c:v>1125.00</c:v>
                  </c:pt>
                  <c:pt idx="490">
                    <c:v>4600.00</c:v>
                  </c:pt>
                  <c:pt idx="491">
                    <c:v>17350.00</c:v>
                  </c:pt>
                  <c:pt idx="492">
                    <c:v>174300.00</c:v>
                  </c:pt>
                  <c:pt idx="493">
                    <c:v>349975.00</c:v>
                  </c:pt>
                  <c:pt idx="501">
                    <c:v>0.00</c:v>
                  </c:pt>
                  <c:pt idx="504">
                    <c:v>0.00%</c:v>
                  </c:pt>
                  <c:pt idx="505">
                    <c:v>100.00%</c:v>
                  </c:pt>
                  <c:pt idx="506">
                    <c:v>99.12%</c:v>
                  </c:pt>
                  <c:pt idx="507">
                    <c:v>100%</c:v>
                  </c:pt>
                  <c:pt idx="508">
                    <c:v>100%</c:v>
                  </c:pt>
                  <c:pt idx="511">
                    <c:v>100%</c:v>
                  </c:pt>
                  <c:pt idx="512">
                    <c:v>100.00%</c:v>
                  </c:pt>
                  <c:pt idx="513">
                    <c:v>100.00%</c:v>
                  </c:pt>
                  <c:pt idx="514">
                    <c:v>100.00%</c:v>
                  </c:pt>
                  <c:pt idx="515">
                    <c:v>100.00%</c:v>
                  </c:pt>
                  <c:pt idx="516">
                    <c:v>92.84%</c:v>
                  </c:pt>
                  <c:pt idx="517">
                    <c:v>100.00%</c:v>
                  </c:pt>
                  <c:pt idx="518">
                    <c:v>100.00%</c:v>
                  </c:pt>
                  <c:pt idx="519">
                    <c:v>100.00%</c:v>
                  </c:pt>
                  <c:pt idx="520">
                    <c:v>100.00%</c:v>
                  </c:pt>
                  <c:pt idx="521">
                    <c:v>100.00%</c:v>
                  </c:pt>
                  <c:pt idx="522">
                    <c:v>89.66%</c:v>
                  </c:pt>
                  <c:pt idx="523">
                    <c:v>0.00%</c:v>
                  </c:pt>
                  <c:pt idx="524">
                    <c:v>100.00%</c:v>
                  </c:pt>
                  <c:pt idx="529">
                    <c:v>100.00%</c:v>
                  </c:pt>
                  <c:pt idx="530">
                    <c:v>100.00%</c:v>
                  </c:pt>
                  <c:pt idx="531">
                    <c:v>100.00%</c:v>
                  </c:pt>
                  <c:pt idx="532">
                    <c:v>100.00%</c:v>
                  </c:pt>
                  <c:pt idx="533">
                    <c:v>100.00%</c:v>
                  </c:pt>
                  <c:pt idx="534">
                    <c:v>100.00%</c:v>
                  </c:pt>
                  <c:pt idx="535">
                    <c:v>100.00%</c:v>
                  </c:pt>
                  <c:pt idx="536">
                    <c:v>100.00%</c:v>
                  </c:pt>
                  <c:pt idx="537">
                    <c:v>100.00%</c:v>
                  </c:pt>
                  <c:pt idx="538">
                    <c:v>100.00%</c:v>
                  </c:pt>
                  <c:pt idx="539">
                    <c:v>100.00%</c:v>
                  </c:pt>
                  <c:pt idx="540">
                    <c:v>100.00%</c:v>
                  </c:pt>
                  <c:pt idx="541">
                    <c:v>100.00%</c:v>
                  </c:pt>
                  <c:pt idx="542">
                    <c:v>100.00%</c:v>
                  </c:pt>
                  <c:pt idx="543">
                    <c:v>100.00%</c:v>
                  </c:pt>
                  <c:pt idx="544">
                    <c:v>100.00%</c:v>
                  </c:pt>
                  <c:pt idx="545">
                    <c:v>100.00%</c:v>
                  </c:pt>
                  <c:pt idx="546">
                    <c:v>100.00%</c:v>
                  </c:pt>
                  <c:pt idx="549">
                    <c:v>100.00%</c:v>
                  </c:pt>
                  <c:pt idx="550">
                    <c:v>100.00%</c:v>
                  </c:pt>
                  <c:pt idx="551">
                    <c:v>100.00%</c:v>
                  </c:pt>
                  <c:pt idx="552">
                    <c:v>100.00%</c:v>
                  </c:pt>
                  <c:pt idx="553">
                    <c:v>100.00%</c:v>
                  </c:pt>
                  <c:pt idx="554">
                    <c:v>100.00%</c:v>
                  </c:pt>
                  <c:pt idx="555">
                    <c:v>100.00%</c:v>
                  </c:pt>
                  <c:pt idx="556">
                    <c:v>100.00%</c:v>
                  </c:pt>
                  <c:pt idx="557">
                    <c:v>100.00%</c:v>
                  </c:pt>
                  <c:pt idx="558">
                    <c:v>100.00%</c:v>
                  </c:pt>
                  <c:pt idx="559">
                    <c:v>100.00%</c:v>
                  </c:pt>
                  <c:pt idx="560">
                    <c:v>100.00%</c:v>
                  </c:pt>
                  <c:pt idx="561">
                    <c:v>100.00%</c:v>
                  </c:pt>
                  <c:pt idx="562">
                    <c:v>100.00%</c:v>
                  </c:pt>
                  <c:pt idx="565">
                    <c:v>100.00%</c:v>
                  </c:pt>
                  <c:pt idx="566">
                    <c:v>100.00%</c:v>
                  </c:pt>
                  <c:pt idx="567">
                    <c:v>100.00%</c:v>
                  </c:pt>
                  <c:pt idx="568">
                    <c:v>100.00%</c:v>
                  </c:pt>
                  <c:pt idx="569">
                    <c:v>100.00%</c:v>
                  </c:pt>
                  <c:pt idx="570">
                    <c:v>100.00%</c:v>
                  </c:pt>
                  <c:pt idx="571">
                    <c:v>100.00%</c:v>
                  </c:pt>
                  <c:pt idx="572">
                    <c:v>100.00%</c:v>
                  </c:pt>
                  <c:pt idx="573">
                    <c:v>100.00%</c:v>
                  </c:pt>
                  <c:pt idx="574">
                    <c:v>100.00%</c:v>
                  </c:pt>
                  <c:pt idx="575">
                    <c:v>100.00%</c:v>
                  </c:pt>
                  <c:pt idx="576">
                    <c:v>100.00%</c:v>
                  </c:pt>
                  <c:pt idx="577">
                    <c:v>100.00%</c:v>
                  </c:pt>
                  <c:pt idx="578">
                    <c:v>100.00%</c:v>
                  </c:pt>
                  <c:pt idx="579">
                    <c:v>100.00%</c:v>
                  </c:pt>
                  <c:pt idx="580">
                    <c:v>100.00%</c:v>
                  </c:pt>
                  <c:pt idx="581">
                    <c:v>100.00%</c:v>
                  </c:pt>
                  <c:pt idx="582">
                    <c:v>100.00%</c:v>
                  </c:pt>
                  <c:pt idx="583">
                    <c:v>100.00%</c:v>
                  </c:pt>
                  <c:pt idx="584">
                    <c:v>100.00%</c:v>
                  </c:pt>
                  <c:pt idx="587">
                    <c:v>100.00%</c:v>
                  </c:pt>
                  <c:pt idx="588">
                    <c:v>100.00%</c:v>
                  </c:pt>
                  <c:pt idx="589">
                    <c:v>100.00%</c:v>
                  </c:pt>
                  <c:pt idx="590">
                    <c:v>100.00%</c:v>
                  </c:pt>
                  <c:pt idx="591">
                    <c:v>100.00%</c:v>
                  </c:pt>
                  <c:pt idx="592">
                    <c:v>100.00%</c:v>
                  </c:pt>
                  <c:pt idx="593">
                    <c:v>100.00%</c:v>
                  </c:pt>
                  <c:pt idx="594">
                    <c:v>100.00%</c:v>
                  </c:pt>
                  <c:pt idx="595">
                    <c:v>90.86%</c:v>
                  </c:pt>
                  <c:pt idx="596">
                    <c:v>100.00%</c:v>
                  </c:pt>
                  <c:pt idx="597">
                    <c:v>94.45%</c:v>
                  </c:pt>
                  <c:pt idx="600">
                    <c:v>100%</c:v>
                  </c:pt>
                  <c:pt idx="601">
                    <c:v>100%</c:v>
                  </c:pt>
                  <c:pt idx="602">
                    <c:v>100%</c:v>
                  </c:pt>
                  <c:pt idx="603">
                    <c:v>100.00%</c:v>
                  </c:pt>
                  <c:pt idx="604">
                    <c:v>100.00%</c:v>
                  </c:pt>
                  <c:pt idx="605">
                    <c:v>100.00%</c:v>
                  </c:pt>
                  <c:pt idx="606">
                    <c:v>100.00%</c:v>
                  </c:pt>
                  <c:pt idx="611">
                    <c:v>100.00%</c:v>
                  </c:pt>
                  <c:pt idx="612">
                    <c:v>100.00%</c:v>
                  </c:pt>
                  <c:pt idx="613">
                    <c:v>100.00%</c:v>
                  </c:pt>
                  <c:pt idx="614">
                    <c:v>100.0%</c:v>
                  </c:pt>
                  <c:pt idx="615">
                    <c:v>100.00%</c:v>
                  </c:pt>
                  <c:pt idx="616">
                    <c:v>100.00%</c:v>
                  </c:pt>
                  <c:pt idx="617">
                    <c:v>99.83%</c:v>
                  </c:pt>
                  <c:pt idx="618">
                    <c:v>100.00%</c:v>
                  </c:pt>
                  <c:pt idx="619">
                    <c:v>100.00%</c:v>
                  </c:pt>
                  <c:pt idx="622">
                    <c:v>100.00%</c:v>
                  </c:pt>
                  <c:pt idx="623">
                    <c:v>100.00%</c:v>
                  </c:pt>
                  <c:pt idx="624">
                    <c:v>100.00%</c:v>
                  </c:pt>
                  <c:pt idx="625">
                    <c:v>0.00%</c:v>
                  </c:pt>
                  <c:pt idx="626">
                    <c:v>100.00%</c:v>
                  </c:pt>
                  <c:pt idx="630">
                    <c:v>100.00%</c:v>
                  </c:pt>
                  <c:pt idx="631">
                    <c:v>100.00%</c:v>
                  </c:pt>
                  <c:pt idx="632">
                    <c:v>100.00%</c:v>
                  </c:pt>
                  <c:pt idx="633">
                    <c:v>100.00%</c:v>
                  </c:pt>
                  <c:pt idx="634">
                    <c:v>100.00%</c:v>
                  </c:pt>
                  <c:pt idx="635">
                    <c:v>100.00%</c:v>
                  </c:pt>
                  <c:pt idx="638">
                    <c:v>100.00%</c:v>
                  </c:pt>
                  <c:pt idx="639">
                    <c:v>100.00%</c:v>
                  </c:pt>
                  <c:pt idx="640">
                    <c:v>100.00%</c:v>
                  </c:pt>
                  <c:pt idx="641">
                    <c:v>59.26%</c:v>
                  </c:pt>
                  <c:pt idx="642">
                    <c:v>0.00%</c:v>
                  </c:pt>
                  <c:pt idx="643">
                    <c:v>100.00%</c:v>
                  </c:pt>
                  <c:pt idx="644">
                    <c:v>100.00%</c:v>
                  </c:pt>
                  <c:pt idx="645">
                    <c:v>100.00%</c:v>
                  </c:pt>
                  <c:pt idx="646">
                    <c:v>99.96%</c:v>
                  </c:pt>
                  <c:pt idx="647">
                    <c:v>100.00%</c:v>
                  </c:pt>
                  <c:pt idx="648">
                    <c:v>100.00%</c:v>
                  </c:pt>
                  <c:pt idx="649">
                    <c:v>100.00%</c:v>
                  </c:pt>
                  <c:pt idx="650">
                    <c:v>100.00%</c:v>
                  </c:pt>
                  <c:pt idx="651">
                    <c:v>100.00%</c:v>
                  </c:pt>
                  <c:pt idx="654">
                    <c:v>100%</c:v>
                  </c:pt>
                  <c:pt idx="655">
                    <c:v>100%</c:v>
                  </c:pt>
                  <c:pt idx="656">
                    <c:v>100%</c:v>
                  </c:pt>
                  <c:pt idx="657">
                    <c:v>100%</c:v>
                  </c:pt>
                  <c:pt idx="658">
                    <c:v>100%</c:v>
                  </c:pt>
                  <c:pt idx="659">
                    <c:v>100%</c:v>
                  </c:pt>
                  <c:pt idx="660">
                    <c:v>0%</c:v>
                  </c:pt>
                  <c:pt idx="661">
                    <c:v>100%</c:v>
                  </c:pt>
                  <c:pt idx="662">
                    <c:v>100%</c:v>
                  </c:pt>
                  <c:pt idx="663">
                    <c:v>100%</c:v>
                  </c:pt>
                  <c:pt idx="664">
                    <c:v>100%</c:v>
                  </c:pt>
                  <c:pt idx="665">
                    <c:v>100%</c:v>
                  </c:pt>
                  <c:pt idx="666">
                    <c:v>100%</c:v>
                  </c:pt>
                  <c:pt idx="667">
                    <c:v>100%</c:v>
                  </c:pt>
                  <c:pt idx="668">
                    <c:v>100%</c:v>
                  </c:pt>
                  <c:pt idx="669">
                    <c:v>100%</c:v>
                  </c:pt>
                  <c:pt idx="670">
                    <c:v>100%</c:v>
                  </c:pt>
                  <c:pt idx="671">
                    <c:v>100%</c:v>
                  </c:pt>
                  <c:pt idx="677">
                    <c:v>100.00%</c:v>
                  </c:pt>
                  <c:pt idx="678">
                    <c:v>100.00%</c:v>
                  </c:pt>
                  <c:pt idx="679">
                    <c:v>100.00%</c:v>
                  </c:pt>
                  <c:pt idx="680">
                    <c:v>94.97%</c:v>
                  </c:pt>
                  <c:pt idx="681">
                    <c:v>100.00%</c:v>
                  </c:pt>
                  <c:pt idx="682">
                    <c:v>100.00%</c:v>
                  </c:pt>
                  <c:pt idx="683">
                    <c:v>100.00%</c:v>
                  </c:pt>
                  <c:pt idx="684">
                    <c:v>100.00%</c:v>
                  </c:pt>
                  <c:pt idx="685">
                    <c:v>100.00%</c:v>
                  </c:pt>
                  <c:pt idx="686">
                    <c:v>0.00%</c:v>
                  </c:pt>
                  <c:pt idx="687">
                    <c:v>0.00%</c:v>
                  </c:pt>
                  <c:pt idx="688">
                    <c:v>100.00%</c:v>
                  </c:pt>
                  <c:pt idx="689">
                    <c:v>100.00%</c:v>
                  </c:pt>
                  <c:pt idx="690">
                    <c:v>94.40%</c:v>
                  </c:pt>
                  <c:pt idx="691">
                    <c:v>81.62%</c:v>
                  </c:pt>
                  <c:pt idx="692">
                    <c:v>0.00%</c:v>
                  </c:pt>
                  <c:pt idx="693">
                    <c:v>46.35%</c:v>
                  </c:pt>
                  <c:pt idx="694">
                    <c:v>53.17%</c:v>
                  </c:pt>
                  <c:pt idx="695">
                    <c:v>100.00%</c:v>
                  </c:pt>
                  <c:pt idx="698">
                    <c:v>100.00%</c:v>
                  </c:pt>
                  <c:pt idx="699">
                    <c:v>100.00%</c:v>
                  </c:pt>
                  <c:pt idx="700">
                    <c:v>100.00%</c:v>
                  </c:pt>
                  <c:pt idx="701">
                    <c:v>100.00%</c:v>
                  </c:pt>
                  <c:pt idx="702">
                    <c:v>100.00%</c:v>
                  </c:pt>
                  <c:pt idx="703">
                    <c:v>100.00%</c:v>
                  </c:pt>
                  <c:pt idx="704">
                    <c:v>100.00%</c:v>
                  </c:pt>
                  <c:pt idx="705">
                    <c:v>100.00%</c:v>
                  </c:pt>
                  <c:pt idx="706">
                    <c:v>100.00%</c:v>
                  </c:pt>
                  <c:pt idx="707">
                    <c:v>100.00%</c:v>
                  </c:pt>
                  <c:pt idx="708">
                    <c:v>100.00%</c:v>
                  </c:pt>
                  <c:pt idx="709">
                    <c:v>100.00%</c:v>
                  </c:pt>
                  <c:pt idx="710">
                    <c:v>100.00%</c:v>
                  </c:pt>
                  <c:pt idx="711">
                    <c:v>100.00%</c:v>
                  </c:pt>
                  <c:pt idx="712">
                    <c:v>100.00%</c:v>
                  </c:pt>
                  <c:pt idx="713">
                    <c:v>100.00%</c:v>
                  </c:pt>
                  <c:pt idx="716">
                    <c:v>100.00%</c:v>
                  </c:pt>
                  <c:pt idx="717">
                    <c:v>100.00%</c:v>
                  </c:pt>
                  <c:pt idx="718">
                    <c:v>100.00%</c:v>
                  </c:pt>
                  <c:pt idx="719">
                    <c:v>100.00%</c:v>
                  </c:pt>
                  <c:pt idx="720">
                    <c:v>100.00%</c:v>
                  </c:pt>
                  <c:pt idx="721">
                    <c:v>100.00%</c:v>
                  </c:pt>
                  <c:pt idx="722">
                    <c:v>100.00%</c:v>
                  </c:pt>
                  <c:pt idx="723">
                    <c:v>100.00%</c:v>
                  </c:pt>
                  <c:pt idx="724">
                    <c:v>100.00%</c:v>
                  </c:pt>
                  <c:pt idx="727">
                    <c:v>100.00%</c:v>
                  </c:pt>
                  <c:pt idx="728">
                    <c:v>100.00%</c:v>
                  </c:pt>
                  <c:pt idx="729">
                    <c:v>100.00%</c:v>
                  </c:pt>
                  <c:pt idx="730">
                    <c:v>100.00%</c:v>
                  </c:pt>
                  <c:pt idx="731">
                    <c:v>100.00%</c:v>
                  </c:pt>
                  <c:pt idx="732">
                    <c:v>100.00%</c:v>
                  </c:pt>
                  <c:pt idx="733">
                    <c:v>100.00%</c:v>
                  </c:pt>
                  <c:pt idx="736">
                    <c:v>100.00%</c:v>
                  </c:pt>
                  <c:pt idx="737">
                    <c:v>100.00%</c:v>
                  </c:pt>
                  <c:pt idx="738">
                    <c:v>100.00%</c:v>
                  </c:pt>
                  <c:pt idx="739">
                    <c:v>100.00%</c:v>
                  </c:pt>
                  <c:pt idx="740">
                    <c:v>100.00%</c:v>
                  </c:pt>
                  <c:pt idx="741">
                    <c:v>100.00%</c:v>
                  </c:pt>
                  <c:pt idx="742">
                    <c:v>100.00%</c:v>
                  </c:pt>
                  <c:pt idx="743">
                    <c:v>100.00%</c:v>
                  </c:pt>
                  <c:pt idx="744">
                    <c:v>100.00%</c:v>
                  </c:pt>
                  <c:pt idx="745">
                    <c:v>100.00%</c:v>
                  </c:pt>
                  <c:pt idx="746">
                    <c:v>100.00%</c:v>
                  </c:pt>
                  <c:pt idx="747">
                    <c:v>100.00%</c:v>
                  </c:pt>
                  <c:pt idx="748">
                    <c:v>100.00%</c:v>
                  </c:pt>
                  <c:pt idx="749">
                    <c:v>100.00%</c:v>
                  </c:pt>
                  <c:pt idx="750">
                    <c:v>100.00%</c:v>
                  </c:pt>
                  <c:pt idx="751">
                    <c:v>100.00%</c:v>
                  </c:pt>
                  <c:pt idx="756">
                    <c:v>99.86%</c:v>
                  </c:pt>
                  <c:pt idx="757">
                    <c:v>100.00%</c:v>
                  </c:pt>
                  <c:pt idx="758">
                    <c:v>100.00%</c:v>
                  </c:pt>
                  <c:pt idx="759">
                    <c:v>100.00%</c:v>
                  </c:pt>
                  <c:pt idx="760">
                    <c:v>100.00%</c:v>
                  </c:pt>
                  <c:pt idx="761">
                    <c:v>100.00%</c:v>
                  </c:pt>
                  <c:pt idx="762">
                    <c:v>100.00%</c:v>
                  </c:pt>
                  <c:pt idx="763">
                    <c:v>100.00%</c:v>
                  </c:pt>
                  <c:pt idx="764">
                    <c:v>100.00%</c:v>
                  </c:pt>
                  <c:pt idx="765">
                    <c:v>96.41%</c:v>
                  </c:pt>
                  <c:pt idx="766">
                    <c:v>100.00%</c:v>
                  </c:pt>
                  <c:pt idx="767">
                    <c:v>100.00%</c:v>
                  </c:pt>
                  <c:pt idx="768">
                    <c:v>100.00%</c:v>
                  </c:pt>
                  <c:pt idx="769">
                    <c:v>99.68%</c:v>
                  </c:pt>
                  <c:pt idx="772">
                    <c:v>100.00%</c:v>
                  </c:pt>
                  <c:pt idx="773">
                    <c:v>100.00%</c:v>
                  </c:pt>
                  <c:pt idx="774">
                    <c:v>100.00%</c:v>
                  </c:pt>
                  <c:pt idx="775">
                    <c:v>100.00%</c:v>
                  </c:pt>
                  <c:pt idx="776">
                    <c:v>100.00%</c:v>
                  </c:pt>
                  <c:pt idx="777">
                    <c:v>100.00%</c:v>
                  </c:pt>
                  <c:pt idx="778">
                    <c:v>100.00%</c:v>
                  </c:pt>
                  <c:pt idx="779">
                    <c:v>100.00%</c:v>
                  </c:pt>
                  <c:pt idx="780">
                    <c:v>100.00%</c:v>
                  </c:pt>
                  <c:pt idx="781">
                    <c:v>100.00%</c:v>
                  </c:pt>
                  <c:pt idx="782">
                    <c:v>100.00%</c:v>
                  </c:pt>
                  <c:pt idx="783">
                    <c:v>100.00%</c:v>
                  </c:pt>
                  <c:pt idx="784">
                    <c:v>100.00%</c:v>
                  </c:pt>
                  <c:pt idx="785">
                    <c:v>100.00%</c:v>
                  </c:pt>
                  <c:pt idx="786">
                    <c:v>100.00%</c:v>
                  </c:pt>
                  <c:pt idx="787">
                    <c:v>100.00%</c:v>
                  </c:pt>
                  <c:pt idx="788">
                    <c:v>100.00%</c:v>
                  </c:pt>
                  <c:pt idx="789">
                    <c:v>100.00%</c:v>
                  </c:pt>
                  <c:pt idx="790">
                    <c:v>0.00%</c:v>
                  </c:pt>
                  <c:pt idx="791">
                    <c:v>100.00%</c:v>
                  </c:pt>
                  <c:pt idx="792">
                    <c:v>100.00%</c:v>
                  </c:pt>
                  <c:pt idx="793">
                    <c:v>100.00%</c:v>
                  </c:pt>
                  <c:pt idx="794">
                    <c:v>100.00%</c:v>
                  </c:pt>
                  <c:pt idx="799">
                    <c:v>100.00%</c:v>
                  </c:pt>
                  <c:pt idx="800">
                    <c:v>100.00%</c:v>
                  </c:pt>
                  <c:pt idx="801">
                    <c:v>100.00%</c:v>
                  </c:pt>
                  <c:pt idx="802">
                    <c:v>100.00%</c:v>
                  </c:pt>
                  <c:pt idx="803">
                    <c:v>100.00%</c:v>
                  </c:pt>
                  <c:pt idx="804">
                    <c:v>100.00%</c:v>
                  </c:pt>
                  <c:pt idx="805">
                    <c:v>100.00%</c:v>
                  </c:pt>
                  <c:pt idx="806">
                    <c:v>100.00%</c:v>
                  </c:pt>
                  <c:pt idx="807">
                    <c:v>100.00%</c:v>
                  </c:pt>
                  <c:pt idx="808">
                    <c:v>100.00%</c:v>
                  </c:pt>
                  <c:pt idx="809">
                    <c:v>100.00%</c:v>
                  </c:pt>
                  <c:pt idx="810">
                    <c:v>100.00%</c:v>
                  </c:pt>
                  <c:pt idx="811">
                    <c:v>100.00%</c:v>
                  </c:pt>
                  <c:pt idx="812">
                    <c:v>98.07%</c:v>
                  </c:pt>
                  <c:pt idx="813">
                    <c:v>100.00%</c:v>
                  </c:pt>
                  <c:pt idx="814">
                    <c:v>15.56%</c:v>
                  </c:pt>
                  <c:pt idx="815">
                    <c:v>100.00%</c:v>
                  </c:pt>
                  <c:pt idx="816">
                    <c:v>100.00%</c:v>
                  </c:pt>
                  <c:pt idx="817">
                    <c:v>100.00%</c:v>
                  </c:pt>
                  <c:pt idx="818">
                    <c:v>100.00%</c:v>
                  </c:pt>
                  <c:pt idx="819">
                    <c:v>100.00%</c:v>
                  </c:pt>
                  <c:pt idx="820">
                    <c:v>100.00%</c:v>
                  </c:pt>
                  <c:pt idx="821">
                    <c:v>100.00%</c:v>
                  </c:pt>
                  <c:pt idx="822">
                    <c:v>100.00%</c:v>
                  </c:pt>
                  <c:pt idx="826">
                    <c:v>100.00%</c:v>
                  </c:pt>
                  <c:pt idx="827">
                    <c:v>100.00%</c:v>
                  </c:pt>
                  <c:pt idx="828">
                    <c:v>100.00%</c:v>
                  </c:pt>
                  <c:pt idx="829">
                    <c:v>100.00%</c:v>
                  </c:pt>
                  <c:pt idx="830">
                    <c:v>90.57%</c:v>
                  </c:pt>
                  <c:pt idx="833">
                    <c:v>100.00%</c:v>
                  </c:pt>
                  <c:pt idx="834">
                    <c:v>98.87%</c:v>
                  </c:pt>
                  <c:pt idx="835">
                    <c:v>100.00%</c:v>
                  </c:pt>
                  <c:pt idx="838">
                    <c:v>100.00%</c:v>
                  </c:pt>
                  <c:pt idx="839">
                    <c:v>0.00%</c:v>
                  </c:pt>
                  <c:pt idx="840">
                    <c:v>100.00%</c:v>
                  </c:pt>
                  <c:pt idx="841">
                    <c:v>100.00%</c:v>
                  </c:pt>
                  <c:pt idx="842">
                    <c:v>100.00%</c:v>
                  </c:pt>
                  <c:pt idx="843">
                    <c:v>100.00%</c:v>
                  </c:pt>
                  <c:pt idx="844">
                    <c:v>100.00%</c:v>
                  </c:pt>
                  <c:pt idx="845">
                    <c:v>100.00%</c:v>
                  </c:pt>
                  <c:pt idx="846">
                    <c:v>100.00%</c:v>
                  </c:pt>
                  <c:pt idx="847">
                    <c:v>100.00%</c:v>
                  </c:pt>
                  <c:pt idx="848">
                    <c:v>100.00%</c:v>
                  </c:pt>
                  <c:pt idx="849">
                    <c:v>100.00%</c:v>
                  </c:pt>
                  <c:pt idx="850">
                    <c:v>100.00%</c:v>
                  </c:pt>
                  <c:pt idx="851">
                    <c:v>100.00%</c:v>
                  </c:pt>
                  <c:pt idx="852">
                    <c:v>100.00%</c:v>
                  </c:pt>
                  <c:pt idx="853">
                    <c:v>100.00%</c:v>
                  </c:pt>
                  <c:pt idx="854">
                    <c:v>100.00%</c:v>
                  </c:pt>
                  <c:pt idx="855">
                    <c:v>100.00%</c:v>
                  </c:pt>
                  <c:pt idx="858">
                    <c:v>100.00%</c:v>
                  </c:pt>
                  <c:pt idx="859">
                    <c:v>100.00%</c:v>
                  </c:pt>
                  <c:pt idx="860">
                    <c:v>100.00%</c:v>
                  </c:pt>
                  <c:pt idx="861">
                    <c:v>100.00%</c:v>
                  </c:pt>
                  <c:pt idx="862">
                    <c:v>100.00%</c:v>
                  </c:pt>
                  <c:pt idx="863">
                    <c:v>100.00%</c:v>
                  </c:pt>
                  <c:pt idx="864">
                    <c:v>100.00%</c:v>
                  </c:pt>
                  <c:pt idx="867">
                    <c:v>100.00%</c:v>
                  </c:pt>
                  <c:pt idx="868">
                    <c:v>100.00%</c:v>
                  </c:pt>
                  <c:pt idx="869">
                    <c:v>100.00%</c:v>
                  </c:pt>
                  <c:pt idx="870">
                    <c:v>100.00%</c:v>
                  </c:pt>
                  <c:pt idx="871">
                    <c:v>100.00%</c:v>
                  </c:pt>
                  <c:pt idx="872">
                    <c:v>100.00%</c:v>
                  </c:pt>
                  <c:pt idx="873">
                    <c:v>100.00%</c:v>
                  </c:pt>
                  <c:pt idx="874">
                    <c:v>100.00%</c:v>
                  </c:pt>
                  <c:pt idx="877">
                    <c:v>100.00%</c:v>
                  </c:pt>
                  <c:pt idx="878">
                    <c:v>100.00%</c:v>
                  </c:pt>
                  <c:pt idx="879">
                    <c:v>100.00%</c:v>
                  </c:pt>
                  <c:pt idx="880">
                    <c:v>100.00%</c:v>
                  </c:pt>
                  <c:pt idx="881">
                    <c:v>100.00%</c:v>
                  </c:pt>
                  <c:pt idx="882">
                    <c:v>100.00%</c:v>
                  </c:pt>
                  <c:pt idx="883">
                    <c:v>100.00%</c:v>
                  </c:pt>
                  <c:pt idx="884">
                    <c:v>100.00%</c:v>
                  </c:pt>
                  <c:pt idx="885">
                    <c:v>100.00%</c:v>
                  </c:pt>
                  <c:pt idx="886">
                    <c:v>100.00%</c:v>
                  </c:pt>
                  <c:pt idx="887">
                    <c:v>100.00%</c:v>
                  </c:pt>
                  <c:pt idx="888">
                    <c:v>100.00%</c:v>
                  </c:pt>
                  <c:pt idx="893">
                    <c:v>100.00%</c:v>
                  </c:pt>
                  <c:pt idx="894">
                    <c:v>100.00%</c:v>
                  </c:pt>
                  <c:pt idx="895">
                    <c:v>100.00%</c:v>
                  </c:pt>
                  <c:pt idx="896">
                    <c:v>100.00%</c:v>
                  </c:pt>
                  <c:pt idx="897">
                    <c:v>100.00%</c:v>
                  </c:pt>
                  <c:pt idx="898">
                    <c:v>100.00%</c:v>
                  </c:pt>
                  <c:pt idx="899">
                    <c:v>100.00%</c:v>
                  </c:pt>
                  <c:pt idx="900">
                    <c:v>100.00%</c:v>
                  </c:pt>
                  <c:pt idx="901">
                    <c:v>100.00%</c:v>
                  </c:pt>
                  <c:pt idx="902">
                    <c:v>100.00%</c:v>
                  </c:pt>
                  <c:pt idx="903">
                    <c:v>100.00%</c:v>
                  </c:pt>
                  <c:pt idx="904">
                    <c:v>75.17%</c:v>
                  </c:pt>
                  <c:pt idx="905">
                    <c:v>100.00%</c:v>
                  </c:pt>
                  <c:pt idx="906">
                    <c:v>100.00%</c:v>
                  </c:pt>
                  <c:pt idx="907">
                    <c:v>100.00%</c:v>
                  </c:pt>
                  <c:pt idx="908">
                    <c:v>100.00%</c:v>
                  </c:pt>
                  <c:pt idx="909">
                    <c:v>90.28%</c:v>
                  </c:pt>
                  <c:pt idx="910">
                    <c:v>82.35%</c:v>
                  </c:pt>
                  <c:pt idx="911">
                    <c:v>100.00%</c:v>
                  </c:pt>
                  <c:pt idx="912">
                    <c:v>100.00%</c:v>
                  </c:pt>
                  <c:pt idx="913">
                    <c:v>100.00%</c:v>
                  </c:pt>
                  <c:pt idx="914">
                    <c:v>100.00%</c:v>
                  </c:pt>
                  <c:pt idx="915">
                    <c:v>100.00%</c:v>
                  </c:pt>
                  <c:pt idx="916">
                    <c:v>100.00%</c:v>
                  </c:pt>
                  <c:pt idx="917">
                    <c:v>100.00%</c:v>
                  </c:pt>
                  <c:pt idx="918">
                    <c:v>100.00%</c:v>
                  </c:pt>
                  <c:pt idx="919">
                    <c:v>100.00%</c:v>
                  </c:pt>
                  <c:pt idx="920">
                    <c:v>39.84%</c:v>
                  </c:pt>
                  <c:pt idx="923">
                    <c:v>100.00%</c:v>
                  </c:pt>
                  <c:pt idx="924">
                    <c:v>100.00%</c:v>
                  </c:pt>
                  <c:pt idx="925">
                    <c:v>100.00%</c:v>
                  </c:pt>
                  <c:pt idx="926">
                    <c:v>100.00%</c:v>
                  </c:pt>
                  <c:pt idx="927">
                    <c:v>100.00%</c:v>
                  </c:pt>
                  <c:pt idx="928">
                    <c:v>100.00%</c:v>
                  </c:pt>
                  <c:pt idx="929">
                    <c:v>100.00%</c:v>
                  </c:pt>
                  <c:pt idx="930">
                    <c:v>100.00%</c:v>
                  </c:pt>
                  <c:pt idx="931">
                    <c:v>100.00%</c:v>
                  </c:pt>
                  <c:pt idx="932">
                    <c:v>100.00%</c:v>
                  </c:pt>
                  <c:pt idx="933">
                    <c:v>100.00%</c:v>
                  </c:pt>
                  <c:pt idx="934">
                    <c:v>99.92%</c:v>
                  </c:pt>
                  <c:pt idx="937">
                    <c:v>100.00%</c:v>
                  </c:pt>
                  <c:pt idx="938">
                    <c:v>100.00%</c:v>
                  </c:pt>
                  <c:pt idx="939">
                    <c:v>100.00%</c:v>
                  </c:pt>
                  <c:pt idx="940">
                    <c:v>100.00%</c:v>
                  </c:pt>
                  <c:pt idx="941">
                    <c:v>100.00%</c:v>
                  </c:pt>
                  <c:pt idx="942">
                    <c:v>100.00%</c:v>
                  </c:pt>
                  <c:pt idx="943">
                    <c:v>100.00%</c:v>
                  </c:pt>
                  <c:pt idx="944">
                    <c:v>100.00%</c:v>
                  </c:pt>
                  <c:pt idx="945">
                    <c:v>100.00%</c:v>
                  </c:pt>
                  <c:pt idx="946">
                    <c:v>100.00%</c:v>
                  </c:pt>
                  <c:pt idx="949">
                    <c:v>100.00%</c:v>
                  </c:pt>
                  <c:pt idx="950">
                    <c:v>100.00%</c:v>
                  </c:pt>
                  <c:pt idx="951">
                    <c:v>100.00%</c:v>
                  </c:pt>
                  <c:pt idx="952">
                    <c:v>100.00%</c:v>
                  </c:pt>
                  <c:pt idx="953">
                    <c:v>100.00%</c:v>
                  </c:pt>
                  <c:pt idx="954">
                    <c:v>100.00%</c:v>
                  </c:pt>
                  <c:pt idx="955">
                    <c:v>100.00%</c:v>
                  </c:pt>
                  <c:pt idx="956">
                    <c:v>100.00%</c:v>
                  </c:pt>
                  <c:pt idx="957">
                    <c:v>100.00%</c:v>
                  </c:pt>
                  <c:pt idx="958">
                    <c:v>100.00%</c:v>
                  </c:pt>
                  <c:pt idx="959">
                    <c:v>100.00%</c:v>
                  </c:pt>
                  <c:pt idx="960">
                    <c:v>88.46%</c:v>
                  </c:pt>
                  <c:pt idx="961">
                    <c:v>100.00%</c:v>
                  </c:pt>
                  <c:pt idx="962">
                    <c:v>100.00%</c:v>
                  </c:pt>
                  <c:pt idx="963">
                    <c:v>100.00%</c:v>
                  </c:pt>
                  <c:pt idx="968">
                    <c:v>100.00%</c:v>
                  </c:pt>
                  <c:pt idx="969">
                    <c:v>100.00%</c:v>
                  </c:pt>
                  <c:pt idx="970">
                    <c:v>100.00%</c:v>
                  </c:pt>
                  <c:pt idx="971">
                    <c:v>100.00%</c:v>
                  </c:pt>
                  <c:pt idx="972">
                    <c:v>100.00%</c:v>
                  </c:pt>
                  <c:pt idx="973">
                    <c:v>100.00%</c:v>
                  </c:pt>
                  <c:pt idx="974">
                    <c:v>100.00%</c:v>
                  </c:pt>
                  <c:pt idx="975">
                    <c:v>100.00%</c:v>
                  </c:pt>
                  <c:pt idx="976">
                    <c:v>100.00%</c:v>
                  </c:pt>
                  <c:pt idx="977">
                    <c:v>100.00%</c:v>
                  </c:pt>
                  <c:pt idx="978">
                    <c:v>100.00%</c:v>
                  </c:pt>
                  <c:pt idx="979">
                    <c:v>100.00%</c:v>
                  </c:pt>
                  <c:pt idx="980">
                    <c:v>100.00%</c:v>
                  </c:pt>
                  <c:pt idx="981">
                    <c:v>100.00%</c:v>
                  </c:pt>
                  <c:pt idx="982">
                    <c:v>100.00%</c:v>
                  </c:pt>
                  <c:pt idx="983">
                    <c:v>100.00%</c:v>
                  </c:pt>
                  <c:pt idx="984">
                    <c:v>100.00%</c:v>
                  </c:pt>
                  <c:pt idx="985">
                    <c:v>100.00%</c:v>
                  </c:pt>
                  <c:pt idx="988">
                    <c:v>100.00%</c:v>
                  </c:pt>
                  <c:pt idx="989">
                    <c:v>100.00%</c:v>
                  </c:pt>
                  <c:pt idx="990">
                    <c:v>100.00%</c:v>
                  </c:pt>
                  <c:pt idx="991">
                    <c:v>100.00%</c:v>
                  </c:pt>
                  <c:pt idx="992">
                    <c:v>100.00%</c:v>
                  </c:pt>
                  <c:pt idx="993">
                    <c:v>100.00%</c:v>
                  </c:pt>
                </c:lvl>
                <c:lvl>
                  <c:pt idx="0">
                    <c:v>300.00</c:v>
                  </c:pt>
                  <c:pt idx="1">
                    <c:v>950.00</c:v>
                  </c:pt>
                  <c:pt idx="2">
                    <c:v>2250.00</c:v>
                  </c:pt>
                  <c:pt idx="3">
                    <c:v>1300</c:v>
                  </c:pt>
                  <c:pt idx="4">
                    <c:v>1000</c:v>
                  </c:pt>
                  <c:pt idx="5">
                    <c:v>8750.00</c:v>
                  </c:pt>
                  <c:pt idx="7">
                    <c:v>1300</c:v>
                  </c:pt>
                  <c:pt idx="8">
                    <c:v>500.00</c:v>
                  </c:pt>
                  <c:pt idx="9">
                    <c:v>500.00</c:v>
                  </c:pt>
                  <c:pt idx="10">
                    <c:v>1000.00</c:v>
                  </c:pt>
                  <c:pt idx="11">
                    <c:v>1000.00</c:v>
                  </c:pt>
                  <c:pt idx="12">
                    <c:v>2000.00</c:v>
                  </c:pt>
                  <c:pt idx="13">
                    <c:v>300.00</c:v>
                  </c:pt>
                  <c:pt idx="14">
                    <c:v>200.00</c:v>
                  </c:pt>
                  <c:pt idx="15">
                    <c:v>500.00</c:v>
                  </c:pt>
                  <c:pt idx="16">
                    <c:v>250.00</c:v>
                  </c:pt>
                  <c:pt idx="17">
                    <c:v>700.00</c:v>
                  </c:pt>
                  <c:pt idx="18">
                    <c:v>700.00</c:v>
                  </c:pt>
                  <c:pt idx="19">
                    <c:v>300.00</c:v>
                  </c:pt>
                  <c:pt idx="20">
                    <c:v>500.00</c:v>
                  </c:pt>
                  <c:pt idx="21">
                    <c:v>9750.00</c:v>
                  </c:pt>
                  <c:pt idx="22">
                    <c:v>31700.00</c:v>
                  </c:pt>
                  <c:pt idx="25">
                    <c:v>1900.00</c:v>
                  </c:pt>
                  <c:pt idx="26">
                    <c:v>350.00</c:v>
                  </c:pt>
                  <c:pt idx="27">
                    <c:v>1020.00</c:v>
                  </c:pt>
                  <c:pt idx="28">
                    <c:v>280.00</c:v>
                  </c:pt>
                  <c:pt idx="29">
                    <c:v>1000.00</c:v>
                  </c:pt>
                  <c:pt idx="30">
                    <c:v>850.00</c:v>
                  </c:pt>
                  <c:pt idx="31">
                    <c:v>750.00</c:v>
                  </c:pt>
                  <c:pt idx="32">
                    <c:v>450.00</c:v>
                  </c:pt>
                  <c:pt idx="33">
                    <c:v>150.00</c:v>
                  </c:pt>
                  <c:pt idx="34">
                    <c:v>950.00</c:v>
                  </c:pt>
                  <c:pt idx="35">
                    <c:v>700.00</c:v>
                  </c:pt>
                  <c:pt idx="36">
                    <c:v>600.00</c:v>
                  </c:pt>
                  <c:pt idx="37">
                    <c:v>400.00</c:v>
                  </c:pt>
                  <c:pt idx="38">
                    <c:v>2250.00</c:v>
                  </c:pt>
                  <c:pt idx="39">
                    <c:v>1210.00</c:v>
                  </c:pt>
                  <c:pt idx="40">
                    <c:v>480.00</c:v>
                  </c:pt>
                  <c:pt idx="41">
                    <c:v>220.00</c:v>
                  </c:pt>
                  <c:pt idx="42">
                    <c:v>390.00</c:v>
                  </c:pt>
                  <c:pt idx="43">
                    <c:v>13950.00</c:v>
                  </c:pt>
                  <c:pt idx="45">
                    <c:v>640.00</c:v>
                  </c:pt>
                  <c:pt idx="46">
                    <c:v>640.00</c:v>
                  </c:pt>
                  <c:pt idx="47">
                    <c:v>720.00</c:v>
                  </c:pt>
                  <c:pt idx="48">
                    <c:v>1150.00</c:v>
                  </c:pt>
                  <c:pt idx="49">
                    <c:v>1150.00</c:v>
                  </c:pt>
                  <c:pt idx="50">
                    <c:v>1040.00</c:v>
                  </c:pt>
                  <c:pt idx="51">
                    <c:v>400.00</c:v>
                  </c:pt>
                  <c:pt idx="52">
                    <c:v>460.00</c:v>
                  </c:pt>
                  <c:pt idx="53">
                    <c:v>350.00</c:v>
                  </c:pt>
                  <c:pt idx="54">
                    <c:v>700.00</c:v>
                  </c:pt>
                  <c:pt idx="55">
                    <c:v>100.00</c:v>
                  </c:pt>
                  <c:pt idx="56">
                    <c:v>1250</c:v>
                  </c:pt>
                  <c:pt idx="57">
                    <c:v>1735.00</c:v>
                  </c:pt>
                  <c:pt idx="58">
                    <c:v>1365.00</c:v>
                  </c:pt>
                  <c:pt idx="59">
                    <c:v>11700.00</c:v>
                  </c:pt>
                  <c:pt idx="61">
                    <c:v>1575.00</c:v>
                  </c:pt>
                  <c:pt idx="62">
                    <c:v>1200.00</c:v>
                  </c:pt>
                  <c:pt idx="63">
                    <c:v>500.00</c:v>
                  </c:pt>
                  <c:pt idx="64">
                    <c:v>900.00</c:v>
                  </c:pt>
                  <c:pt idx="65">
                    <c:v>800.00</c:v>
                  </c:pt>
                  <c:pt idx="66">
                    <c:v>2300.00</c:v>
                  </c:pt>
                  <c:pt idx="67">
                    <c:v>630.00</c:v>
                  </c:pt>
                  <c:pt idx="68">
                    <c:v>250.00</c:v>
                  </c:pt>
                  <c:pt idx="69">
                    <c:v>425.00</c:v>
                  </c:pt>
                  <c:pt idx="70">
                    <c:v>495.00</c:v>
                  </c:pt>
                  <c:pt idx="71">
                    <c:v>500.00</c:v>
                  </c:pt>
                  <c:pt idx="72">
                    <c:v>1000.00</c:v>
                  </c:pt>
                  <c:pt idx="73">
                    <c:v>900.00</c:v>
                  </c:pt>
                  <c:pt idx="74">
                    <c:v>400.00</c:v>
                  </c:pt>
                  <c:pt idx="75">
                    <c:v>590.00</c:v>
                  </c:pt>
                  <c:pt idx="76">
                    <c:v>1230.00</c:v>
                  </c:pt>
                  <c:pt idx="77">
                    <c:v>430.00</c:v>
                  </c:pt>
                  <c:pt idx="78">
                    <c:v>820.00</c:v>
                  </c:pt>
                  <c:pt idx="79">
                    <c:v>430.00</c:v>
                  </c:pt>
                  <c:pt idx="80">
                    <c:v>950.00</c:v>
                  </c:pt>
                  <c:pt idx="81">
                    <c:v>16325.00</c:v>
                  </c:pt>
                  <c:pt idx="83">
                    <c:v>1900.00</c:v>
                  </c:pt>
                  <c:pt idx="84">
                    <c:v>350.00</c:v>
                  </c:pt>
                  <c:pt idx="85">
                    <c:v>1080.00</c:v>
                  </c:pt>
                  <c:pt idx="86">
                    <c:v>120.00</c:v>
                  </c:pt>
                  <c:pt idx="87">
                    <c:v>310.00</c:v>
                  </c:pt>
                  <c:pt idx="88">
                    <c:v>220.00</c:v>
                  </c:pt>
                  <c:pt idx="89">
                    <c:v>330.00</c:v>
                  </c:pt>
                  <c:pt idx="90">
                    <c:v>240.00</c:v>
                  </c:pt>
                  <c:pt idx="91">
                    <c:v>1190.00</c:v>
                  </c:pt>
                  <c:pt idx="92">
                    <c:v>530.00</c:v>
                  </c:pt>
                  <c:pt idx="93">
                    <c:v>530.00</c:v>
                  </c:pt>
                  <c:pt idx="94">
                    <c:v>6800.00</c:v>
                  </c:pt>
                  <c:pt idx="96">
                    <c:v>970</c:v>
                  </c:pt>
                  <c:pt idx="97">
                    <c:v>490</c:v>
                  </c:pt>
                  <c:pt idx="98">
                    <c:v>490</c:v>
                  </c:pt>
                  <c:pt idx="99">
                    <c:v>900.00</c:v>
                  </c:pt>
                  <c:pt idx="100">
                    <c:v>900.00</c:v>
                  </c:pt>
                  <c:pt idx="101">
                    <c:v>500.00</c:v>
                  </c:pt>
                  <c:pt idx="102">
                    <c:v>2250.00</c:v>
                  </c:pt>
                  <c:pt idx="103">
                    <c:v>6500.00</c:v>
                  </c:pt>
                  <c:pt idx="104">
                    <c:v>55275.00</c:v>
                  </c:pt>
                  <c:pt idx="107">
                    <c:v>1100.00</c:v>
                  </c:pt>
                  <c:pt idx="108">
                    <c:v>1200.00</c:v>
                  </c:pt>
                  <c:pt idx="109">
                    <c:v>1000.00</c:v>
                  </c:pt>
                  <c:pt idx="110">
                    <c:v>1000.00</c:v>
                  </c:pt>
                  <c:pt idx="111">
                    <c:v>2300.00</c:v>
                  </c:pt>
                  <c:pt idx="112">
                    <c:v>1000.00</c:v>
                  </c:pt>
                  <c:pt idx="113">
                    <c:v>1000.00</c:v>
                  </c:pt>
                  <c:pt idx="114">
                    <c:v>2000.00</c:v>
                  </c:pt>
                  <c:pt idx="115">
                    <c:v>950.00</c:v>
                  </c:pt>
                  <c:pt idx="116">
                    <c:v>11550.00</c:v>
                  </c:pt>
                  <c:pt idx="118">
                    <c:v>2300.00</c:v>
                  </c:pt>
                  <c:pt idx="119">
                    <c:v>2000.00</c:v>
                  </c:pt>
                  <c:pt idx="120">
                    <c:v>800.00</c:v>
                  </c:pt>
                  <c:pt idx="121">
                    <c:v>0.00</c:v>
                  </c:pt>
                  <c:pt idx="122">
                    <c:v>500.00</c:v>
                  </c:pt>
                  <c:pt idx="123">
                    <c:v>200.00</c:v>
                  </c:pt>
                  <c:pt idx="124">
                    <c:v>300.00</c:v>
                  </c:pt>
                  <c:pt idx="125">
                    <c:v>500.00</c:v>
                  </c:pt>
                  <c:pt idx="126">
                    <c:v>1200.00</c:v>
                  </c:pt>
                  <c:pt idx="127">
                    <c:v>1050.00</c:v>
                  </c:pt>
                  <c:pt idx="128">
                    <c:v>3300.00</c:v>
                  </c:pt>
                  <c:pt idx="129">
                    <c:v>1650.00</c:v>
                  </c:pt>
                  <c:pt idx="130">
                    <c:v>650.00</c:v>
                  </c:pt>
                  <c:pt idx="131">
                    <c:v>950.00</c:v>
                  </c:pt>
                  <c:pt idx="132">
                    <c:v>15400.00</c:v>
                  </c:pt>
                  <c:pt idx="134">
                    <c:v>2150.00</c:v>
                  </c:pt>
                  <c:pt idx="135">
                    <c:v>820.00</c:v>
                  </c:pt>
                  <c:pt idx="136">
                    <c:v>1480.00</c:v>
                  </c:pt>
                  <c:pt idx="137">
                    <c:v>500.00</c:v>
                  </c:pt>
                  <c:pt idx="138">
                    <c:v>500.00</c:v>
                  </c:pt>
                  <c:pt idx="139">
                    <c:v>2300.00</c:v>
                  </c:pt>
                  <c:pt idx="140">
                    <c:v>750.00</c:v>
                  </c:pt>
                  <c:pt idx="141">
                    <c:v>350.00</c:v>
                  </c:pt>
                  <c:pt idx="142">
                    <c:v>1000.00</c:v>
                  </c:pt>
                  <c:pt idx="143">
                    <c:v>740.00</c:v>
                  </c:pt>
                  <c:pt idx="144">
                    <c:v>510.00</c:v>
                  </c:pt>
                  <c:pt idx="145">
                    <c:v>1210.00</c:v>
                  </c:pt>
                  <c:pt idx="146">
                    <c:v>1040.00</c:v>
                  </c:pt>
                  <c:pt idx="147">
                    <c:v>1000.00</c:v>
                  </c:pt>
                  <c:pt idx="148">
                    <c:v>14350.00</c:v>
                  </c:pt>
                  <c:pt idx="150">
                    <c:v>2250.00</c:v>
                  </c:pt>
                  <c:pt idx="151">
                    <c:v>975.00</c:v>
                  </c:pt>
                  <c:pt idx="152">
                    <c:v>470.00</c:v>
                  </c:pt>
                  <c:pt idx="153">
                    <c:v>470.00</c:v>
                  </c:pt>
                  <c:pt idx="154">
                    <c:v>460.00</c:v>
                  </c:pt>
                  <c:pt idx="155">
                    <c:v>1750.00</c:v>
                  </c:pt>
                  <c:pt idx="156">
                    <c:v>550.00</c:v>
                  </c:pt>
                  <c:pt idx="157">
                    <c:v>1440.00</c:v>
                  </c:pt>
                  <c:pt idx="158">
                    <c:v>860.00</c:v>
                  </c:pt>
                  <c:pt idx="159">
                    <c:v>400.00</c:v>
                  </c:pt>
                  <c:pt idx="160">
                    <c:v>1800.00</c:v>
                  </c:pt>
                  <c:pt idx="161">
                    <c:v>1430.00</c:v>
                  </c:pt>
                  <c:pt idx="162">
                    <c:v>820.00</c:v>
                  </c:pt>
                  <c:pt idx="163">
                    <c:v>2300.00</c:v>
                  </c:pt>
                  <c:pt idx="164">
                    <c:v>2250.00</c:v>
                  </c:pt>
                  <c:pt idx="165">
                    <c:v>1275.00</c:v>
                  </c:pt>
                  <c:pt idx="166">
                    <c:v>500.00</c:v>
                  </c:pt>
                  <c:pt idx="167">
                    <c:v>500.00</c:v>
                  </c:pt>
                  <c:pt idx="168">
                    <c:v>20500.00</c:v>
                  </c:pt>
                  <c:pt idx="169">
                    <c:v>61800.00</c:v>
                  </c:pt>
                  <c:pt idx="170">
                    <c:v>175675.00</c:v>
                  </c:pt>
                  <c:pt idx="173">
                    <c:v>1100.00</c:v>
                  </c:pt>
                  <c:pt idx="174">
                    <c:v>650.00</c:v>
                  </c:pt>
                  <c:pt idx="175">
                    <c:v>550.00</c:v>
                  </c:pt>
                  <c:pt idx="176">
                    <c:v>1000.00</c:v>
                  </c:pt>
                  <c:pt idx="177">
                    <c:v>800.00</c:v>
                  </c:pt>
                  <c:pt idx="178">
                    <c:v>700.00</c:v>
                  </c:pt>
                  <c:pt idx="179">
                    <c:v>500.00</c:v>
                  </c:pt>
                  <c:pt idx="180">
                    <c:v>1350.00</c:v>
                  </c:pt>
                  <c:pt idx="181">
                    <c:v>900.00</c:v>
                  </c:pt>
                  <c:pt idx="182">
                    <c:v>700.00</c:v>
                  </c:pt>
                  <c:pt idx="183">
                    <c:v>650.00</c:v>
                  </c:pt>
                  <c:pt idx="184">
                    <c:v>400.00</c:v>
                  </c:pt>
                  <c:pt idx="185">
                    <c:v>200.00</c:v>
                  </c:pt>
                  <c:pt idx="186">
                    <c:v>300.00</c:v>
                  </c:pt>
                  <c:pt idx="187">
                    <c:v>475.00</c:v>
                  </c:pt>
                  <c:pt idx="188">
                    <c:v>475.00</c:v>
                  </c:pt>
                  <c:pt idx="189">
                    <c:v>1000.00</c:v>
                  </c:pt>
                  <c:pt idx="190">
                    <c:v>700.00</c:v>
                  </c:pt>
                  <c:pt idx="191">
                    <c:v>600.00</c:v>
                  </c:pt>
                  <c:pt idx="192">
                    <c:v>13050.00</c:v>
                  </c:pt>
                  <c:pt idx="194">
                    <c:v>680.00</c:v>
                  </c:pt>
                  <c:pt idx="195">
                    <c:v>1170.00</c:v>
                  </c:pt>
                  <c:pt idx="196">
                    <c:v>450.00</c:v>
                  </c:pt>
                  <c:pt idx="197">
                    <c:v>770.00</c:v>
                  </c:pt>
                  <c:pt idx="198">
                    <c:v>650.00</c:v>
                  </c:pt>
                  <c:pt idx="199">
                    <c:v>880.00</c:v>
                  </c:pt>
                  <c:pt idx="200">
                    <c:v>1700.00</c:v>
                  </c:pt>
                  <c:pt idx="201">
                    <c:v>600.00</c:v>
                  </c:pt>
                  <c:pt idx="202">
                    <c:v>600.00</c:v>
                  </c:pt>
                  <c:pt idx="203">
                    <c:v>700.00</c:v>
                  </c:pt>
                  <c:pt idx="204">
                    <c:v>950.00</c:v>
                  </c:pt>
                  <c:pt idx="205">
                    <c:v>1400.00</c:v>
                  </c:pt>
                  <c:pt idx="206">
                    <c:v>900.00</c:v>
                  </c:pt>
                  <c:pt idx="207">
                    <c:v>530.00</c:v>
                  </c:pt>
                  <c:pt idx="208">
                    <c:v>420.00</c:v>
                  </c:pt>
                  <c:pt idx="209">
                    <c:v>800.00</c:v>
                  </c:pt>
                  <c:pt idx="210">
                    <c:v>13200.00</c:v>
                  </c:pt>
                  <c:pt idx="212">
                    <c:v>700.00</c:v>
                  </c:pt>
                  <c:pt idx="213">
                    <c:v>500.00</c:v>
                  </c:pt>
                  <c:pt idx="214">
                    <c:v>700.00</c:v>
                  </c:pt>
                  <c:pt idx="215">
                    <c:v>400.00</c:v>
                  </c:pt>
                  <c:pt idx="216">
                    <c:v>1800.00</c:v>
                  </c:pt>
                  <c:pt idx="217">
                    <c:v>1000.00</c:v>
                  </c:pt>
                  <c:pt idx="218">
                    <c:v>600.00</c:v>
                  </c:pt>
                  <c:pt idx="219">
                    <c:v>860.00</c:v>
                  </c:pt>
                  <c:pt idx="220">
                    <c:v>840.00</c:v>
                  </c:pt>
                  <c:pt idx="221">
                    <c:v>7400.00</c:v>
                  </c:pt>
                  <c:pt idx="223">
                    <c:v>2300.00</c:v>
                  </c:pt>
                  <c:pt idx="224">
                    <c:v>2200.00</c:v>
                  </c:pt>
                  <c:pt idx="225">
                    <c:v>1210.00</c:v>
                  </c:pt>
                  <c:pt idx="226">
                    <c:v>1040.00</c:v>
                  </c:pt>
                  <c:pt idx="227">
                    <c:v>1140.00</c:v>
                  </c:pt>
                  <c:pt idx="228">
                    <c:v>550.00</c:v>
                  </c:pt>
                  <c:pt idx="229">
                    <c:v>610.00</c:v>
                  </c:pt>
                  <c:pt idx="230">
                    <c:v>9050.00</c:v>
                  </c:pt>
                  <c:pt idx="232">
                    <c:v>1650.00</c:v>
                  </c:pt>
                  <c:pt idx="233">
                    <c:v>650.00</c:v>
                  </c:pt>
                  <c:pt idx="234">
                    <c:v>450.00</c:v>
                  </c:pt>
                  <c:pt idx="235">
                    <c:v>450.00</c:v>
                  </c:pt>
                  <c:pt idx="236">
                    <c:v>1400.00</c:v>
                  </c:pt>
                  <c:pt idx="237">
                    <c:v>1200.00</c:v>
                  </c:pt>
                  <c:pt idx="238">
                    <c:v>700.00</c:v>
                  </c:pt>
                  <c:pt idx="239">
                    <c:v>575.00</c:v>
                  </c:pt>
                  <c:pt idx="240">
                    <c:v>425.00</c:v>
                  </c:pt>
                  <c:pt idx="241">
                    <c:v>550.00</c:v>
                  </c:pt>
                  <c:pt idx="242">
                    <c:v>950.00</c:v>
                  </c:pt>
                  <c:pt idx="243">
                    <c:v>400.00</c:v>
                  </c:pt>
                  <c:pt idx="244">
                    <c:v>750.00</c:v>
                  </c:pt>
                  <c:pt idx="245">
                    <c:v>250.00</c:v>
                  </c:pt>
                  <c:pt idx="246">
                    <c:v>400.00</c:v>
                  </c:pt>
                  <c:pt idx="247">
                    <c:v>250.00</c:v>
                  </c:pt>
                  <c:pt idx="248">
                    <c:v>11050.00</c:v>
                  </c:pt>
                  <c:pt idx="249">
                    <c:v>53750.00</c:v>
                  </c:pt>
                  <c:pt idx="252">
                    <c:v>700.00</c:v>
                  </c:pt>
                  <c:pt idx="253">
                    <c:v>325.00</c:v>
                  </c:pt>
                  <c:pt idx="254">
                    <c:v>225.00</c:v>
                  </c:pt>
                  <c:pt idx="255">
                    <c:v>450.00</c:v>
                  </c:pt>
                  <c:pt idx="256">
                    <c:v>600.00</c:v>
                  </c:pt>
                  <c:pt idx="257">
                    <c:v>1250.00</c:v>
                  </c:pt>
                  <c:pt idx="258">
                    <c:v>950.00</c:v>
                  </c:pt>
                  <c:pt idx="259">
                    <c:v>2250.00</c:v>
                  </c:pt>
                  <c:pt idx="260">
                    <c:v>275.00</c:v>
                  </c:pt>
                  <c:pt idx="261">
                    <c:v>875.00</c:v>
                  </c:pt>
                  <c:pt idx="262">
                    <c:v>650.00</c:v>
                  </c:pt>
                  <c:pt idx="263">
                    <c:v>450.00</c:v>
                  </c:pt>
                  <c:pt idx="264">
                    <c:v>900.00</c:v>
                  </c:pt>
                  <c:pt idx="265">
                    <c:v>1350.00</c:v>
                  </c:pt>
                  <c:pt idx="266">
                    <c:v>11250.00</c:v>
                  </c:pt>
                  <c:pt idx="268">
                    <c:v>825.00</c:v>
                  </c:pt>
                  <c:pt idx="269">
                    <c:v>1375.00</c:v>
                  </c:pt>
                  <c:pt idx="270">
                    <c:v>2250.00</c:v>
                  </c:pt>
                  <c:pt idx="271">
                    <c:v>500.00</c:v>
                  </c:pt>
                  <c:pt idx="272">
                    <c:v>1000.00</c:v>
                  </c:pt>
                  <c:pt idx="273">
                    <c:v>515.00</c:v>
                  </c:pt>
                  <c:pt idx="274">
                    <c:v>340.00</c:v>
                  </c:pt>
                  <c:pt idx="275">
                    <c:v>700.00</c:v>
                  </c:pt>
                  <c:pt idx="276">
                    <c:v>230.00</c:v>
                  </c:pt>
                  <c:pt idx="277">
                    <c:v>225.00</c:v>
                  </c:pt>
                  <c:pt idx="278">
                    <c:v>240.00</c:v>
                  </c:pt>
                  <c:pt idx="279">
                    <c:v>1000.00</c:v>
                  </c:pt>
                  <c:pt idx="280">
                    <c:v>975.00</c:v>
                  </c:pt>
                  <c:pt idx="281">
                    <c:v>275.00</c:v>
                  </c:pt>
                  <c:pt idx="282">
                    <c:v>400.00</c:v>
                  </c:pt>
                  <c:pt idx="283">
                    <c:v>200.00</c:v>
                  </c:pt>
                  <c:pt idx="284">
                    <c:v>500.00</c:v>
                  </c:pt>
                  <c:pt idx="285">
                    <c:v>1000.00</c:v>
                  </c:pt>
                  <c:pt idx="286">
                    <c:v>200.00</c:v>
                  </c:pt>
                  <c:pt idx="287">
                    <c:v>240.00</c:v>
                  </c:pt>
                  <c:pt idx="288">
                    <c:v>410.00</c:v>
                  </c:pt>
                  <c:pt idx="289">
                    <c:v>700.00</c:v>
                  </c:pt>
                  <c:pt idx="290">
                    <c:v>700.00</c:v>
                  </c:pt>
                  <c:pt idx="291">
                    <c:v>14800.00</c:v>
                  </c:pt>
                  <c:pt idx="292">
                    <c:v>26050.00</c:v>
                  </c:pt>
                  <c:pt idx="295">
                    <c:v>350.00</c:v>
                  </c:pt>
                  <c:pt idx="296">
                    <c:v>450.00</c:v>
                  </c:pt>
                  <c:pt idx="297">
                    <c:v>1000.00</c:v>
                  </c:pt>
                  <c:pt idx="298">
                    <c:v>1300.00</c:v>
                  </c:pt>
                  <c:pt idx="299">
                    <c:v>300.00</c:v>
                  </c:pt>
                  <c:pt idx="300">
                    <c:v>300.00</c:v>
                  </c:pt>
                  <c:pt idx="301">
                    <c:v>800.00</c:v>
                  </c:pt>
                  <c:pt idx="302">
                    <c:v>300.00</c:v>
                  </c:pt>
                  <c:pt idx="303">
                    <c:v>180.00</c:v>
                  </c:pt>
                  <c:pt idx="304">
                    <c:v>820.00</c:v>
                  </c:pt>
                  <c:pt idx="305">
                    <c:v>450.00</c:v>
                  </c:pt>
                  <c:pt idx="306">
                    <c:v>250.00</c:v>
                  </c:pt>
                  <c:pt idx="307">
                    <c:v>200.00</c:v>
                  </c:pt>
                  <c:pt idx="308">
                    <c:v>1100.00</c:v>
                  </c:pt>
                  <c:pt idx="309">
                    <c:v>1000.00</c:v>
                  </c:pt>
                  <c:pt idx="310">
                    <c:v>1500.00</c:v>
                  </c:pt>
                  <c:pt idx="311">
                    <c:v>400.00</c:v>
                  </c:pt>
                  <c:pt idx="312">
                    <c:v>550.00</c:v>
                  </c:pt>
                  <c:pt idx="313">
                    <c:v>475.00</c:v>
                  </c:pt>
                  <c:pt idx="314">
                    <c:v>475.00</c:v>
                  </c:pt>
                  <c:pt idx="315">
                    <c:v>450.00</c:v>
                  </c:pt>
                  <c:pt idx="316">
                    <c:v>500.00</c:v>
                  </c:pt>
                  <c:pt idx="317">
                    <c:v>950.00</c:v>
                  </c:pt>
                  <c:pt idx="318">
                    <c:v>500.00</c:v>
                  </c:pt>
                  <c:pt idx="319">
                    <c:v>450.00</c:v>
                  </c:pt>
                  <c:pt idx="320">
                    <c:v>15050.00</c:v>
                  </c:pt>
                  <c:pt idx="322">
                    <c:v>250.00</c:v>
                  </c:pt>
                  <c:pt idx="323">
                    <c:v>550.00</c:v>
                  </c:pt>
                  <c:pt idx="324">
                    <c:v>700.00</c:v>
                  </c:pt>
                  <c:pt idx="325">
                    <c:v>600.00</c:v>
                  </c:pt>
                  <c:pt idx="326">
                    <c:v>2000.00</c:v>
                  </c:pt>
                  <c:pt idx="327">
                    <c:v>4100.00</c:v>
                  </c:pt>
                  <c:pt idx="329">
                    <c:v>950.00</c:v>
                  </c:pt>
                  <c:pt idx="331">
                    <c:v>1000.00</c:v>
                  </c:pt>
                  <c:pt idx="332">
                    <c:v>1950.00</c:v>
                  </c:pt>
                  <c:pt idx="334">
                    <c:v>350.00</c:v>
                  </c:pt>
                  <c:pt idx="335">
                    <c:v>100.00</c:v>
                  </c:pt>
                  <c:pt idx="336">
                    <c:v>550.00</c:v>
                  </c:pt>
                  <c:pt idx="337">
                    <c:v>100.00</c:v>
                  </c:pt>
                  <c:pt idx="338">
                    <c:v>400.00</c:v>
                  </c:pt>
                  <c:pt idx="339">
                    <c:v>500.00</c:v>
                  </c:pt>
                  <c:pt idx="340">
                    <c:v>250.00</c:v>
                  </c:pt>
                  <c:pt idx="341">
                    <c:v>250.00</c:v>
                  </c:pt>
                  <c:pt idx="342">
                    <c:v>275.00</c:v>
                  </c:pt>
                  <c:pt idx="343">
                    <c:v>275.00</c:v>
                  </c:pt>
                  <c:pt idx="344">
                    <c:v>300.00</c:v>
                  </c:pt>
                  <c:pt idx="345">
                    <c:v>500.00</c:v>
                  </c:pt>
                  <c:pt idx="346">
                    <c:v>500.00</c:v>
                  </c:pt>
                  <c:pt idx="347">
                    <c:v>1485.00</c:v>
                  </c:pt>
                  <c:pt idx="348">
                    <c:v>765.00</c:v>
                  </c:pt>
                  <c:pt idx="349">
                    <c:v>1200.00</c:v>
                  </c:pt>
                  <c:pt idx="350">
                    <c:v>1200.00</c:v>
                  </c:pt>
                  <c:pt idx="351">
                    <c:v>2300.00</c:v>
                  </c:pt>
                  <c:pt idx="352">
                    <c:v>11300.00</c:v>
                  </c:pt>
                  <c:pt idx="354">
                    <c:v>2000.00</c:v>
                  </c:pt>
                  <c:pt idx="355">
                    <c:v>1000.00</c:v>
                  </c:pt>
                  <c:pt idx="356">
                    <c:v>550.00</c:v>
                  </c:pt>
                  <c:pt idx="357">
                    <c:v>400.00</c:v>
                  </c:pt>
                  <c:pt idx="358">
                    <c:v>650.00</c:v>
                  </c:pt>
                  <c:pt idx="359">
                    <c:v>750.00</c:v>
                  </c:pt>
                  <c:pt idx="360">
                    <c:v>250.00</c:v>
                  </c:pt>
                  <c:pt idx="361">
                    <c:v>5600.00</c:v>
                  </c:pt>
                  <c:pt idx="363">
                    <c:v>1000.00</c:v>
                  </c:pt>
                  <c:pt idx="364">
                    <c:v>1000.00</c:v>
                  </c:pt>
                  <c:pt idx="365">
                    <c:v>1000.00</c:v>
                  </c:pt>
                  <c:pt idx="366">
                    <c:v>1000.00</c:v>
                  </c:pt>
                  <c:pt idx="367">
                    <c:v>800.00</c:v>
                  </c:pt>
                  <c:pt idx="368">
                    <c:v>600.00</c:v>
                  </c:pt>
                  <c:pt idx="369">
                    <c:v>500.00</c:v>
                  </c:pt>
                  <c:pt idx="370">
                    <c:v>400.00</c:v>
                  </c:pt>
                  <c:pt idx="371">
                    <c:v>6300.00</c:v>
                  </c:pt>
                  <c:pt idx="373">
                    <c:v>800.00</c:v>
                  </c:pt>
                  <c:pt idx="374">
                    <c:v>200.00</c:v>
                  </c:pt>
                  <c:pt idx="375">
                    <c:v>600.00</c:v>
                  </c:pt>
                  <c:pt idx="376">
                    <c:v>200.00</c:v>
                  </c:pt>
                  <c:pt idx="377">
                    <c:v>200.00</c:v>
                  </c:pt>
                  <c:pt idx="378">
                    <c:v>1000.00</c:v>
                  </c:pt>
                  <c:pt idx="379">
                    <c:v>1000.00</c:v>
                  </c:pt>
                  <c:pt idx="380">
                    <c:v>800.00</c:v>
                  </c:pt>
                  <c:pt idx="381">
                    <c:v>700.00</c:v>
                  </c:pt>
                  <c:pt idx="382">
                    <c:v>300.00</c:v>
                  </c:pt>
                  <c:pt idx="383">
                    <c:v>1100.00</c:v>
                  </c:pt>
                  <c:pt idx="384">
                    <c:v>900.00</c:v>
                  </c:pt>
                  <c:pt idx="385">
                    <c:v>7800.00</c:v>
                  </c:pt>
                  <c:pt idx="386">
                    <c:v>52100.00</c:v>
                  </c:pt>
                  <c:pt idx="389">
                    <c:v>500.00</c:v>
                  </c:pt>
                  <c:pt idx="390">
                    <c:v>500.00</c:v>
                  </c:pt>
                  <c:pt idx="391">
                    <c:v>200.00</c:v>
                  </c:pt>
                  <c:pt idx="392">
                    <c:v>200.00</c:v>
                  </c:pt>
                  <c:pt idx="393">
                    <c:v>200.00</c:v>
                  </c:pt>
                  <c:pt idx="394">
                    <c:v>200.00</c:v>
                  </c:pt>
                  <c:pt idx="395">
                    <c:v>200.00</c:v>
                  </c:pt>
                  <c:pt idx="396">
                    <c:v>500.00</c:v>
                  </c:pt>
                  <c:pt idx="397">
                    <c:v>500.00</c:v>
                  </c:pt>
                  <c:pt idx="398">
                    <c:v>300.00</c:v>
                  </c:pt>
                  <c:pt idx="399">
                    <c:v>300.00</c:v>
                  </c:pt>
                  <c:pt idx="400">
                    <c:v>400.00</c:v>
                  </c:pt>
                  <c:pt idx="401">
                    <c:v>380.00</c:v>
                  </c:pt>
                  <c:pt idx="402">
                    <c:v>250.00</c:v>
                  </c:pt>
                  <c:pt idx="403">
                    <c:v>200.00</c:v>
                  </c:pt>
                  <c:pt idx="404">
                    <c:v>150.00</c:v>
                  </c:pt>
                  <c:pt idx="405">
                    <c:v>190.00</c:v>
                  </c:pt>
                  <c:pt idx="406">
                    <c:v>100.00</c:v>
                  </c:pt>
                  <c:pt idx="407">
                    <c:v>100.00</c:v>
                  </c:pt>
                  <c:pt idx="408">
                    <c:v>240.00</c:v>
                  </c:pt>
                  <c:pt idx="409">
                    <c:v>140.00</c:v>
                  </c:pt>
                  <c:pt idx="410">
                    <c:v>200.00</c:v>
                  </c:pt>
                  <c:pt idx="411">
                    <c:v>300.00</c:v>
                  </c:pt>
                  <c:pt idx="412">
                    <c:v>500.00</c:v>
                  </c:pt>
                  <c:pt idx="413">
                    <c:v>100.00</c:v>
                  </c:pt>
                  <c:pt idx="414">
                    <c:v>400.00</c:v>
                  </c:pt>
                  <c:pt idx="415">
                    <c:v>500.00</c:v>
                  </c:pt>
                  <c:pt idx="416">
                    <c:v>457.79</c:v>
                  </c:pt>
                  <c:pt idx="417">
                    <c:v>8207.79</c:v>
                  </c:pt>
                  <c:pt idx="419">
                    <c:v>250.00</c:v>
                  </c:pt>
                  <c:pt idx="420">
                    <c:v>1350.00</c:v>
                  </c:pt>
                  <c:pt idx="421">
                    <c:v>700.00</c:v>
                  </c:pt>
                  <c:pt idx="422">
                    <c:v>200.00</c:v>
                  </c:pt>
                  <c:pt idx="423">
                    <c:v>500.00</c:v>
                  </c:pt>
                  <c:pt idx="424">
                    <c:v>250.00</c:v>
                  </c:pt>
                  <c:pt idx="425">
                    <c:v>250.00</c:v>
                  </c:pt>
                  <c:pt idx="426">
                    <c:v>500.00</c:v>
                  </c:pt>
                  <c:pt idx="427">
                    <c:v>200.00</c:v>
                  </c:pt>
                  <c:pt idx="428">
                    <c:v>300.00</c:v>
                  </c:pt>
                  <c:pt idx="429">
                    <c:v>200.00</c:v>
                  </c:pt>
                  <c:pt idx="430">
                    <c:v>800.00</c:v>
                  </c:pt>
                  <c:pt idx="431">
                    <c:v>5500.00</c:v>
                  </c:pt>
                  <c:pt idx="433">
                    <c:v>350.00</c:v>
                  </c:pt>
                  <c:pt idx="434">
                    <c:v>300.00</c:v>
                  </c:pt>
                  <c:pt idx="435">
                    <c:v>300.00</c:v>
                  </c:pt>
                  <c:pt idx="436">
                    <c:v>250.00</c:v>
                  </c:pt>
                  <c:pt idx="437">
                    <c:v>400.00</c:v>
                  </c:pt>
                  <c:pt idx="438">
                    <c:v>600.00</c:v>
                  </c:pt>
                  <c:pt idx="439">
                    <c:v>1000.00</c:v>
                  </c:pt>
                  <c:pt idx="440">
                    <c:v>400.00</c:v>
                  </c:pt>
                  <c:pt idx="441">
                    <c:v>300.00</c:v>
                  </c:pt>
                  <c:pt idx="442">
                    <c:v>300.00</c:v>
                  </c:pt>
                  <c:pt idx="443">
                    <c:v>4200.00</c:v>
                  </c:pt>
                  <c:pt idx="445">
                    <c:v>200.00</c:v>
                  </c:pt>
                  <c:pt idx="446">
                    <c:v>450.00</c:v>
                  </c:pt>
                  <c:pt idx="447">
                    <c:v>200.00</c:v>
                  </c:pt>
                  <c:pt idx="448">
                    <c:v>150.00</c:v>
                  </c:pt>
                  <c:pt idx="449">
                    <c:v>1000.00</c:v>
                  </c:pt>
                  <c:pt idx="450">
                    <c:v>800.00</c:v>
                  </c:pt>
                  <c:pt idx="451">
                    <c:v>670.00</c:v>
                  </c:pt>
                  <c:pt idx="452">
                    <c:v>240.00</c:v>
                  </c:pt>
                  <c:pt idx="453">
                    <c:v>100.00</c:v>
                  </c:pt>
                  <c:pt idx="454">
                    <c:v>100.00</c:v>
                  </c:pt>
                  <c:pt idx="455">
                    <c:v>130.00</c:v>
                  </c:pt>
                  <c:pt idx="456">
                    <c:v>810.00</c:v>
                  </c:pt>
                  <c:pt idx="457">
                    <c:v>200.00</c:v>
                  </c:pt>
                  <c:pt idx="458">
                    <c:v>1000.00</c:v>
                  </c:pt>
                  <c:pt idx="459">
                    <c:v>1000.00</c:v>
                  </c:pt>
                  <c:pt idx="460">
                    <c:v>7050.00</c:v>
                  </c:pt>
                  <c:pt idx="461">
                    <c:v>24957.79</c:v>
                  </c:pt>
                  <c:pt idx="464">
                    <c:v>2000.00</c:v>
                  </c:pt>
                  <c:pt idx="465">
                    <c:v>2000.00</c:v>
                  </c:pt>
                  <c:pt idx="466">
                    <c:v>600.00</c:v>
                  </c:pt>
                  <c:pt idx="467">
                    <c:v>600.00</c:v>
                  </c:pt>
                  <c:pt idx="468">
                    <c:v>950.00</c:v>
                  </c:pt>
                  <c:pt idx="469">
                    <c:v>550.00</c:v>
                  </c:pt>
                  <c:pt idx="470">
                    <c:v>450.00</c:v>
                  </c:pt>
                  <c:pt idx="471">
                    <c:v>950.00</c:v>
                  </c:pt>
                  <c:pt idx="472">
                    <c:v>575.00</c:v>
                  </c:pt>
                  <c:pt idx="473">
                    <c:v>375.00</c:v>
                  </c:pt>
                  <c:pt idx="474">
                    <c:v>400.00</c:v>
                  </c:pt>
                  <c:pt idx="475">
                    <c:v>600.00</c:v>
                  </c:pt>
                  <c:pt idx="476">
                    <c:v>800.00</c:v>
                  </c:pt>
                  <c:pt idx="477">
                    <c:v>100.00</c:v>
                  </c:pt>
                  <c:pt idx="478">
                    <c:v>150.00</c:v>
                  </c:pt>
                  <c:pt idx="479">
                    <c:v>150.00</c:v>
                  </c:pt>
                  <c:pt idx="480">
                    <c:v>750.00</c:v>
                  </c:pt>
                  <c:pt idx="481">
                    <c:v>750.00</c:v>
                  </c:pt>
                  <c:pt idx="482">
                    <c:v>12750.00</c:v>
                  </c:pt>
                  <c:pt idx="484">
                    <c:v>1350.00</c:v>
                  </c:pt>
                  <c:pt idx="485">
                    <c:v>950.00</c:v>
                  </c:pt>
                  <c:pt idx="486">
                    <c:v>1175.00</c:v>
                  </c:pt>
                  <c:pt idx="487">
                    <c:v>400.00</c:v>
                  </c:pt>
                  <c:pt idx="488">
                    <c:v>325.00</c:v>
                  </c:pt>
                  <c:pt idx="489">
                    <c:v>400.00</c:v>
                  </c:pt>
                  <c:pt idx="490">
                    <c:v>4600.00</c:v>
                  </c:pt>
                  <c:pt idx="491">
                    <c:v>17350.00</c:v>
                  </c:pt>
                  <c:pt idx="492">
                    <c:v>174207.79</c:v>
                  </c:pt>
                  <c:pt idx="493">
                    <c:v>349882.79</c:v>
                  </c:pt>
                  <c:pt idx="495">
                    <c:v>345490.00</c:v>
                  </c:pt>
                  <c:pt idx="497">
                    <c:v>4392.79</c:v>
                  </c:pt>
                  <c:pt idx="504">
                    <c:v>0.00</c:v>
                  </c:pt>
                  <c:pt idx="505">
                    <c:v>2.90</c:v>
                  </c:pt>
                  <c:pt idx="506">
                    <c:v>10.12</c:v>
                  </c:pt>
                  <c:pt idx="507">
                    <c:v>12.04</c:v>
                  </c:pt>
                  <c:pt idx="508">
                    <c:v>4.57</c:v>
                  </c:pt>
                  <c:pt idx="509">
                    <c:v>48.15</c:v>
                  </c:pt>
                  <c:pt idx="511">
                    <c:v>7.41</c:v>
                  </c:pt>
                  <c:pt idx="512">
                    <c:v>2.00</c:v>
                  </c:pt>
                  <c:pt idx="513">
                    <c:v>1.82</c:v>
                  </c:pt>
                  <c:pt idx="514">
                    <c:v>5.22</c:v>
                  </c:pt>
                  <c:pt idx="515">
                    <c:v>5.90</c:v>
                  </c:pt>
                  <c:pt idx="516">
                    <c:v>9.08</c:v>
                  </c:pt>
                  <c:pt idx="517">
                    <c:v>1.47</c:v>
                  </c:pt>
                  <c:pt idx="518">
                    <c:v>1.02</c:v>
                  </c:pt>
                  <c:pt idx="519">
                    <c:v>2.90</c:v>
                  </c:pt>
                  <c:pt idx="520">
                    <c:v>1.52</c:v>
                  </c:pt>
                  <c:pt idx="521">
                    <c:v>3.60</c:v>
                  </c:pt>
                  <c:pt idx="522">
                    <c:v>1.30</c:v>
                  </c:pt>
                  <c:pt idx="523">
                    <c:v>0.00</c:v>
                  </c:pt>
                  <c:pt idx="524">
                    <c:v>1.11</c:v>
                  </c:pt>
                  <c:pt idx="525">
                    <c:v>44.35</c:v>
                  </c:pt>
                  <c:pt idx="526">
                    <c:v>166.94</c:v>
                  </c:pt>
                  <c:pt idx="529">
                    <c:v>9.695</c:v>
                  </c:pt>
                  <c:pt idx="530">
                    <c:v>2.62</c:v>
                  </c:pt>
                  <c:pt idx="531">
                    <c:v>6.42</c:v>
                  </c:pt>
                  <c:pt idx="532">
                    <c:v>2.18</c:v>
                  </c:pt>
                  <c:pt idx="533">
                    <c:v>6.42</c:v>
                  </c:pt>
                  <c:pt idx="534">
                    <c:v>6.45</c:v>
                  </c:pt>
                  <c:pt idx="535">
                    <c:v>9.70</c:v>
                  </c:pt>
                  <c:pt idx="536">
                    <c:v>3.75</c:v>
                  </c:pt>
                  <c:pt idx="537">
                    <c:v>1.72</c:v>
                  </c:pt>
                  <c:pt idx="538">
                    <c:v>2.100</c:v>
                  </c:pt>
                  <c:pt idx="539">
                    <c:v>1.59</c:v>
                  </c:pt>
                  <c:pt idx="540">
                    <c:v>2.146</c:v>
                  </c:pt>
                  <c:pt idx="541">
                    <c:v>1.76</c:v>
                  </c:pt>
                  <c:pt idx="542">
                    <c:v>13.18</c:v>
                  </c:pt>
                  <c:pt idx="543">
                    <c:v>0.85</c:v>
                  </c:pt>
                  <c:pt idx="544">
                    <c:v>0.81</c:v>
                  </c:pt>
                  <c:pt idx="545">
                    <c:v>1.49</c:v>
                  </c:pt>
                  <c:pt idx="546">
                    <c:v>3.24</c:v>
                  </c:pt>
                  <c:pt idx="547">
                    <c:v>76.12</c:v>
                  </c:pt>
                  <c:pt idx="549">
                    <c:v>7.33</c:v>
                  </c:pt>
                  <c:pt idx="550">
                    <c:v>3.98</c:v>
                  </c:pt>
                  <c:pt idx="551">
                    <c:v>4.09</c:v>
                  </c:pt>
                  <c:pt idx="552">
                    <c:v>7.44</c:v>
                  </c:pt>
                  <c:pt idx="553">
                    <c:v>7.65</c:v>
                  </c:pt>
                  <c:pt idx="554">
                    <c:v>9.355</c:v>
                  </c:pt>
                  <c:pt idx="555">
                    <c:v>2.63</c:v>
                  </c:pt>
                  <c:pt idx="556">
                    <c:v>3.46</c:v>
                  </c:pt>
                  <c:pt idx="557">
                    <c:v>2.8</c:v>
                  </c:pt>
                  <c:pt idx="558">
                    <c:v>1.59</c:v>
                  </c:pt>
                  <c:pt idx="559">
                    <c:v>0.255</c:v>
                  </c:pt>
                  <c:pt idx="560">
                    <c:v>7.55</c:v>
                  </c:pt>
                  <c:pt idx="561">
                    <c:v>10.750</c:v>
                  </c:pt>
                  <c:pt idx="562">
                    <c:v>8.96</c:v>
                  </c:pt>
                  <c:pt idx="563">
                    <c:v>77.84</c:v>
                  </c:pt>
                  <c:pt idx="565">
                    <c:v>9.42</c:v>
                  </c:pt>
                  <c:pt idx="566">
                    <c:v>9.220</c:v>
                  </c:pt>
                  <c:pt idx="567">
                    <c:v>2.785</c:v>
                  </c:pt>
                  <c:pt idx="568">
                    <c:v>6.488</c:v>
                  </c:pt>
                  <c:pt idx="569">
                    <c:v>5.42</c:v>
                  </c:pt>
                  <c:pt idx="570">
                    <c:v>13.88</c:v>
                  </c:pt>
                  <c:pt idx="571">
                    <c:v>3.90</c:v>
                  </c:pt>
                  <c:pt idx="572">
                    <c:v>2.41</c:v>
                  </c:pt>
                  <c:pt idx="573">
                    <c:v>1.953</c:v>
                  </c:pt>
                  <c:pt idx="574">
                    <c:v>3.830</c:v>
                  </c:pt>
                  <c:pt idx="575">
                    <c:v>3.428</c:v>
                  </c:pt>
                  <c:pt idx="576">
                    <c:v>8.72</c:v>
                  </c:pt>
                  <c:pt idx="577">
                    <c:v>7.59</c:v>
                  </c:pt>
                  <c:pt idx="578">
                    <c:v>3.98</c:v>
                  </c:pt>
                  <c:pt idx="579">
                    <c:v>3.76</c:v>
                  </c:pt>
                  <c:pt idx="580">
                    <c:v>7.89</c:v>
                  </c:pt>
                  <c:pt idx="581">
                    <c:v>2.98</c:v>
                  </c:pt>
                  <c:pt idx="582">
                    <c:v>6.994</c:v>
                  </c:pt>
                  <c:pt idx="583">
                    <c:v>1.65</c:v>
                  </c:pt>
                  <c:pt idx="584">
                    <c:v>6.877</c:v>
                  </c:pt>
                  <c:pt idx="585">
                    <c:v>113.17</c:v>
                  </c:pt>
                  <c:pt idx="587">
                    <c:v>12.80</c:v>
                  </c:pt>
                  <c:pt idx="588">
                    <c:v>4.946</c:v>
                  </c:pt>
                  <c:pt idx="589">
                    <c:v>5.40</c:v>
                  </c:pt>
                  <c:pt idx="590">
                    <c:v>0.48</c:v>
                  </c:pt>
                  <c:pt idx="591">
                    <c:v>3.20</c:v>
                  </c:pt>
                  <c:pt idx="592">
                    <c:v>4.00</c:v>
                  </c:pt>
                  <c:pt idx="593">
                    <c:v>4.00</c:v>
                  </c:pt>
                  <c:pt idx="594">
                    <c:v>3.30</c:v>
                  </c:pt>
                  <c:pt idx="595">
                    <c:v>8.10</c:v>
                  </c:pt>
                  <c:pt idx="596">
                    <c:v>2.81</c:v>
                  </c:pt>
                  <c:pt idx="597">
                    <c:v>3.61</c:v>
                  </c:pt>
                  <c:pt idx="598">
                    <c:v>52.64</c:v>
                  </c:pt>
                  <c:pt idx="600">
                    <c:v>25.59</c:v>
                  </c:pt>
                  <c:pt idx="601">
                    <c:v>4.04</c:v>
                  </c:pt>
                  <c:pt idx="602">
                    <c:v>20.842</c:v>
                  </c:pt>
                  <c:pt idx="603">
                    <c:v>5.43</c:v>
                  </c:pt>
                  <c:pt idx="604">
                    <c:v>1.07</c:v>
                  </c:pt>
                  <c:pt idx="605">
                    <c:v>7.51</c:v>
                  </c:pt>
                  <c:pt idx="606">
                    <c:v>17.85</c:v>
                  </c:pt>
                  <c:pt idx="607">
                    <c:v>82.33</c:v>
                  </c:pt>
                  <c:pt idx="608">
                    <c:v>402.11</c:v>
                  </c:pt>
                  <c:pt idx="611">
                    <c:v>6.91</c:v>
                  </c:pt>
                  <c:pt idx="612">
                    <c:v>7.85</c:v>
                  </c:pt>
                  <c:pt idx="613">
                    <c:v>4.63</c:v>
                  </c:pt>
                  <c:pt idx="614">
                    <c:v>4.740</c:v>
                  </c:pt>
                  <c:pt idx="615">
                    <c:v>10.365</c:v>
                  </c:pt>
                  <c:pt idx="616">
                    <c:v>6.09</c:v>
                  </c:pt>
                  <c:pt idx="617">
                    <c:v>6.01</c:v>
                  </c:pt>
                  <c:pt idx="618">
                    <c:v>3.53</c:v>
                  </c:pt>
                  <c:pt idx="619">
                    <c:v>5.56</c:v>
                  </c:pt>
                  <c:pt idx="620">
                    <c:v>55.680</c:v>
                  </c:pt>
                  <c:pt idx="622">
                    <c:v>14.00</c:v>
                  </c:pt>
                  <c:pt idx="623">
                    <c:v>8.33</c:v>
                  </c:pt>
                  <c:pt idx="624">
                    <c:v>6.66</c:v>
                  </c:pt>
                  <c:pt idx="625">
                    <c:v>0.00</c:v>
                  </c:pt>
                  <c:pt idx="626">
                    <c:v>1.8000</c:v>
                  </c:pt>
                  <c:pt idx="630">
                    <c:v>5.56</c:v>
                  </c:pt>
                  <c:pt idx="631">
                    <c:v>6.38</c:v>
                  </c:pt>
                  <c:pt idx="632">
                    <c:v>14.84</c:v>
                  </c:pt>
                  <c:pt idx="633">
                    <c:v>3.67</c:v>
                  </c:pt>
                  <c:pt idx="634">
                    <c:v>4.04</c:v>
                  </c:pt>
                  <c:pt idx="635">
                    <c:v>5.72</c:v>
                  </c:pt>
                  <c:pt idx="636">
                    <c:v>71.000</c:v>
                  </c:pt>
                  <c:pt idx="638">
                    <c:v>6.48</c:v>
                  </c:pt>
                  <c:pt idx="639">
                    <c:v>1.93</c:v>
                  </c:pt>
                  <c:pt idx="640">
                    <c:v>1.97</c:v>
                  </c:pt>
                  <c:pt idx="641">
                    <c:v>5.55</c:v>
                  </c:pt>
                  <c:pt idx="642">
                    <c:v>0.00</c:v>
                  </c:pt>
                  <c:pt idx="643">
                    <c:v>11.79</c:v>
                  </c:pt>
                  <c:pt idx="644">
                    <c:v>4.75</c:v>
                  </c:pt>
                  <c:pt idx="645">
                    <c:v>1.42</c:v>
                  </c:pt>
                  <c:pt idx="646">
                    <c:v>7.78</c:v>
                  </c:pt>
                  <c:pt idx="647">
                    <c:v>4.04</c:v>
                  </c:pt>
                  <c:pt idx="648">
                    <c:v>2.00</c:v>
                  </c:pt>
                  <c:pt idx="649">
                    <c:v>5.61</c:v>
                  </c:pt>
                  <c:pt idx="650">
                    <c:v>6.70</c:v>
                  </c:pt>
                  <c:pt idx="651">
                    <c:v>4.80</c:v>
                  </c:pt>
                  <c:pt idx="652">
                    <c:v>64.81</c:v>
                  </c:pt>
                  <c:pt idx="654">
                    <c:v>9.07</c:v>
                  </c:pt>
                  <c:pt idx="655">
                    <c:v>6.85</c:v>
                  </c:pt>
                  <c:pt idx="656">
                    <c:v>3.00</c:v>
                  </c:pt>
                  <c:pt idx="657">
                    <c:v>2.89</c:v>
                  </c:pt>
                  <c:pt idx="658">
                    <c:v>3.07</c:v>
                  </c:pt>
                  <c:pt idx="659">
                    <c:v>10.57</c:v>
                  </c:pt>
                  <c:pt idx="660">
                    <c:v>0.00</c:v>
                  </c:pt>
                  <c:pt idx="661">
                    <c:v>6.33</c:v>
                  </c:pt>
                  <c:pt idx="662">
                    <c:v>4.90</c:v>
                  </c:pt>
                  <c:pt idx="663">
                    <c:v>3.00</c:v>
                  </c:pt>
                  <c:pt idx="664">
                    <c:v>9.40</c:v>
                  </c:pt>
                  <c:pt idx="665">
                    <c:v>11.25</c:v>
                  </c:pt>
                  <c:pt idx="666">
                    <c:v>7.24</c:v>
                  </c:pt>
                  <c:pt idx="667">
                    <c:v>16.52</c:v>
                  </c:pt>
                  <c:pt idx="668">
                    <c:v>17.70</c:v>
                  </c:pt>
                  <c:pt idx="669">
                    <c:v>6.33</c:v>
                  </c:pt>
                  <c:pt idx="670">
                    <c:v>4.51</c:v>
                  </c:pt>
                  <c:pt idx="671">
                    <c:v>2.15</c:v>
                  </c:pt>
                  <c:pt idx="672">
                    <c:v>124.8</c:v>
                  </c:pt>
                  <c:pt idx="673">
                    <c:v>316.25</c:v>
                  </c:pt>
                  <c:pt idx="674">
                    <c:v>1029.880</c:v>
                  </c:pt>
                  <c:pt idx="677">
                    <c:v>7.70</c:v>
                  </c:pt>
                  <c:pt idx="678">
                    <c:v>4.97</c:v>
                  </c:pt>
                  <c:pt idx="679">
                    <c:v>3.92</c:v>
                  </c:pt>
                  <c:pt idx="680">
                    <c:v>5.60</c:v>
                  </c:pt>
                  <c:pt idx="681">
                    <c:v>3.30</c:v>
                  </c:pt>
                  <c:pt idx="682">
                    <c:v>3.47</c:v>
                  </c:pt>
                  <c:pt idx="683">
                    <c:v>2.79</c:v>
                  </c:pt>
                  <c:pt idx="684">
                    <c:v>13.83</c:v>
                  </c:pt>
                  <c:pt idx="685">
                    <c:v>7.07</c:v>
                  </c:pt>
                  <c:pt idx="686">
                    <c:v>0.00</c:v>
                  </c:pt>
                  <c:pt idx="687">
                    <c:v>0.00</c:v>
                  </c:pt>
                  <c:pt idx="688">
                    <c:v>3.02</c:v>
                  </c:pt>
                  <c:pt idx="689">
                    <c:v>1.21</c:v>
                  </c:pt>
                  <c:pt idx="690">
                    <c:v>3.37</c:v>
                  </c:pt>
                  <c:pt idx="691">
                    <c:v>2.62</c:v>
                  </c:pt>
                  <c:pt idx="692">
                    <c:v>0.00</c:v>
                  </c:pt>
                  <c:pt idx="693">
                    <c:v>4.00</c:v>
                  </c:pt>
                  <c:pt idx="694">
                    <c:v>3.35</c:v>
                  </c:pt>
                  <c:pt idx="695">
                    <c:v>4.32</c:v>
                  </c:pt>
                  <c:pt idx="696">
                    <c:v>74.538</c:v>
                  </c:pt>
                  <c:pt idx="698">
                    <c:v>0.60</c:v>
                  </c:pt>
                  <c:pt idx="699">
                    <c:v>1.02</c:v>
                  </c:pt>
                  <c:pt idx="700">
                    <c:v>4.29</c:v>
                  </c:pt>
                  <c:pt idx="701">
                    <c:v>10.42</c:v>
                  </c:pt>
                  <c:pt idx="702">
                    <c:v>7.02</c:v>
                  </c:pt>
                  <c:pt idx="703">
                    <c:v>7.56</c:v>
                  </c:pt>
                  <c:pt idx="704">
                    <c:v>11.08</c:v>
                  </c:pt>
                  <c:pt idx="705">
                    <c:v>4.78</c:v>
                  </c:pt>
                  <c:pt idx="706">
                    <c:v>4.37</c:v>
                  </c:pt>
                  <c:pt idx="707">
                    <c:v>6.75</c:v>
                  </c:pt>
                  <c:pt idx="708">
                    <c:v>8.80</c:v>
                  </c:pt>
                  <c:pt idx="709">
                    <c:v>10.97</c:v>
                  </c:pt>
                  <c:pt idx="710">
                    <c:v>5.26</c:v>
                  </c:pt>
                  <c:pt idx="711">
                    <c:v>3.88</c:v>
                  </c:pt>
                  <c:pt idx="712">
                    <c:v>4.00</c:v>
                  </c:pt>
                  <c:pt idx="713">
                    <c:v>10.50</c:v>
                  </c:pt>
                  <c:pt idx="714">
                    <c:v>101.30</c:v>
                  </c:pt>
                  <c:pt idx="716">
                    <c:v>7.00</c:v>
                  </c:pt>
                  <c:pt idx="717">
                    <c:v>4.90</c:v>
                  </c:pt>
                  <c:pt idx="718">
                    <c:v>8.45</c:v>
                  </c:pt>
                  <c:pt idx="719">
                    <c:v>0.415</c:v>
                  </c:pt>
                  <c:pt idx="720">
                    <c:v>14.00</c:v>
                  </c:pt>
                  <c:pt idx="721">
                    <c:v>1.26</c:v>
                  </c:pt>
                  <c:pt idx="722">
                    <c:v>6.85</c:v>
                  </c:pt>
                  <c:pt idx="723">
                    <c:v>6.65</c:v>
                  </c:pt>
                  <c:pt idx="724">
                    <c:v>7.25</c:v>
                  </c:pt>
                  <c:pt idx="725">
                    <c:v>56.78</c:v>
                  </c:pt>
                  <c:pt idx="727">
                    <c:v>11.20</c:v>
                  </c:pt>
                  <c:pt idx="728">
                    <c:v>9.85</c:v>
                  </c:pt>
                  <c:pt idx="729">
                    <c:v>8.20</c:v>
                  </c:pt>
                  <c:pt idx="730">
                    <c:v>8.50</c:v>
                  </c:pt>
                  <c:pt idx="731">
                    <c:v>1.40</c:v>
                  </c:pt>
                  <c:pt idx="732">
                    <c:v>1.50</c:v>
                  </c:pt>
                  <c:pt idx="733">
                    <c:v>9.16</c:v>
                  </c:pt>
                  <c:pt idx="734">
                    <c:v>49.81</c:v>
                  </c:pt>
                  <c:pt idx="736">
                    <c:v>17.230</c:v>
                  </c:pt>
                  <c:pt idx="737">
                    <c:v>5.22</c:v>
                  </c:pt>
                  <c:pt idx="738">
                    <c:v>4.50</c:v>
                  </c:pt>
                  <c:pt idx="739">
                    <c:v>3.74</c:v>
                  </c:pt>
                  <c:pt idx="740">
                    <c:v>12.50</c:v>
                  </c:pt>
                  <c:pt idx="741">
                    <c:v>12.02</c:v>
                  </c:pt>
                  <c:pt idx="742">
                    <c:v>5.00</c:v>
                  </c:pt>
                  <c:pt idx="743">
                    <c:v>4.62</c:v>
                  </c:pt>
                  <c:pt idx="744">
                    <c:v>4.40</c:v>
                  </c:pt>
                  <c:pt idx="745">
                    <c:v>5.09</c:v>
                  </c:pt>
                  <c:pt idx="746">
                    <c:v>8.95</c:v>
                  </c:pt>
                  <c:pt idx="747">
                    <c:v>9.56</c:v>
                  </c:pt>
                  <c:pt idx="748">
                    <c:v>7.00</c:v>
                  </c:pt>
                  <c:pt idx="749">
                    <c:v>3.20</c:v>
                  </c:pt>
                  <c:pt idx="750">
                    <c:v>5.36</c:v>
                  </c:pt>
                  <c:pt idx="751">
                    <c:v>2.10</c:v>
                  </c:pt>
                  <c:pt idx="752">
                    <c:v>110.49</c:v>
                  </c:pt>
                  <c:pt idx="753">
                    <c:v>392.913</c:v>
                  </c:pt>
                  <c:pt idx="756">
                    <c:v>1.428</c:v>
                  </c:pt>
                  <c:pt idx="757">
                    <c:v>0.800</c:v>
                  </c:pt>
                  <c:pt idx="758">
                    <c:v>1.870</c:v>
                  </c:pt>
                  <c:pt idx="759">
                    <c:v>3.160</c:v>
                  </c:pt>
                  <c:pt idx="760">
                    <c:v>6.040</c:v>
                  </c:pt>
                  <c:pt idx="761">
                    <c:v>6.700</c:v>
                  </c:pt>
                  <c:pt idx="762">
                    <c:v>5.370</c:v>
                  </c:pt>
                  <c:pt idx="763">
                    <c:v>5.485</c:v>
                  </c:pt>
                  <c:pt idx="764">
                    <c:v>1.830</c:v>
                  </c:pt>
                  <c:pt idx="765">
                    <c:v>4.830</c:v>
                  </c:pt>
                  <c:pt idx="766">
                    <c:v>5.150</c:v>
                  </c:pt>
                  <c:pt idx="767">
                    <c:v>4.189</c:v>
                  </c:pt>
                  <c:pt idx="768">
                    <c:v>5.136</c:v>
                  </c:pt>
                  <c:pt idx="769">
                    <c:v>9.441</c:v>
                  </c:pt>
                  <c:pt idx="770">
                    <c:v>61.43</c:v>
                  </c:pt>
                  <c:pt idx="772">
                    <c:v>7.08</c:v>
                  </c:pt>
                  <c:pt idx="773">
                    <c:v>10.21</c:v>
                  </c:pt>
                  <c:pt idx="774">
                    <c:v>9.30</c:v>
                  </c:pt>
                  <c:pt idx="775">
                    <c:v>3.03</c:v>
                  </c:pt>
                  <c:pt idx="776">
                    <c:v>1.46</c:v>
                  </c:pt>
                  <c:pt idx="777">
                    <c:v>2.02</c:v>
                  </c:pt>
                  <c:pt idx="778">
                    <c:v>2.02</c:v>
                  </c:pt>
                  <c:pt idx="779">
                    <c:v>5.18</c:v>
                  </c:pt>
                  <c:pt idx="780">
                    <c:v>1.97</c:v>
                  </c:pt>
                  <c:pt idx="781">
                    <c:v>0.90</c:v>
                  </c:pt>
                  <c:pt idx="782">
                    <c:v>1.80</c:v>
                  </c:pt>
                  <c:pt idx="783">
                    <c:v>2.30</c:v>
                  </c:pt>
                  <c:pt idx="784">
                    <c:v>5.15</c:v>
                  </c:pt>
                  <c:pt idx="785">
                    <c:v>1.78</c:v>
                  </c:pt>
                  <c:pt idx="786">
                    <c:v>2.82</c:v>
                  </c:pt>
                  <c:pt idx="787">
                    <c:v>0.85</c:v>
                  </c:pt>
                  <c:pt idx="788">
                    <c:v>3.72</c:v>
                  </c:pt>
                  <c:pt idx="789">
                    <c:v>1.83</c:v>
                  </c:pt>
                  <c:pt idx="790">
                    <c:v>0.00</c:v>
                  </c:pt>
                  <c:pt idx="791">
                    <c:v>1.83</c:v>
                  </c:pt>
                  <c:pt idx="792">
                    <c:v>5.74</c:v>
                  </c:pt>
                  <c:pt idx="793">
                    <c:v>6.75</c:v>
                  </c:pt>
                  <c:pt idx="794">
                    <c:v>4.28</c:v>
                  </c:pt>
                  <c:pt idx="795">
                    <c:v>82.02</c:v>
                  </c:pt>
                  <c:pt idx="796">
                    <c:v>143.45</c:v>
                  </c:pt>
                  <c:pt idx="799">
                    <c:v>3.25</c:v>
                  </c:pt>
                  <c:pt idx="800">
                    <c:v>2.40</c:v>
                  </c:pt>
                  <c:pt idx="801">
                    <c:v>3.77</c:v>
                  </c:pt>
                  <c:pt idx="802">
                    <c:v>7.41</c:v>
                  </c:pt>
                  <c:pt idx="803">
                    <c:v>8.50</c:v>
                  </c:pt>
                  <c:pt idx="804">
                    <c:v>1.87</c:v>
                  </c:pt>
                  <c:pt idx="805">
                    <c:v>6.56</c:v>
                  </c:pt>
                  <c:pt idx="806">
                    <c:v>1.85</c:v>
                  </c:pt>
                  <c:pt idx="807">
                    <c:v>1.118</c:v>
                  </c:pt>
                  <c:pt idx="808">
                    <c:v>6.347</c:v>
                  </c:pt>
                  <c:pt idx="809">
                    <c:v>3.96</c:v>
                  </c:pt>
                  <c:pt idx="810">
                    <c:v>1.20</c:v>
                  </c:pt>
                  <c:pt idx="811">
                    <c:v>0.94</c:v>
                  </c:pt>
                  <c:pt idx="812">
                    <c:v>5.08</c:v>
                  </c:pt>
                  <c:pt idx="813">
                    <c:v>7.653</c:v>
                  </c:pt>
                  <c:pt idx="814">
                    <c:v>0.70</c:v>
                  </c:pt>
                  <c:pt idx="815">
                    <c:v>2.69</c:v>
                  </c:pt>
                  <c:pt idx="816">
                    <c:v>4.69</c:v>
                  </c:pt>
                  <c:pt idx="817">
                    <c:v>4.90</c:v>
                  </c:pt>
                  <c:pt idx="818">
                    <c:v>4.60</c:v>
                  </c:pt>
                  <c:pt idx="819">
                    <c:v>5.10</c:v>
                  </c:pt>
                  <c:pt idx="820">
                    <c:v>1.96</c:v>
                  </c:pt>
                  <c:pt idx="821">
                    <c:v>7.15</c:v>
                  </c:pt>
                  <c:pt idx="822">
                    <c:v>1.62</c:v>
                  </c:pt>
                  <c:pt idx="824">
                    <c:v>95.32</c:v>
                  </c:pt>
                  <c:pt idx="826">
                    <c:v>2.00</c:v>
                  </c:pt>
                  <c:pt idx="827">
                    <c:v>7.97</c:v>
                  </c:pt>
                  <c:pt idx="828">
                    <c:v>4.05</c:v>
                  </c:pt>
                  <c:pt idx="829">
                    <c:v>6.00</c:v>
                  </c:pt>
                  <c:pt idx="830">
                    <c:v>12.00</c:v>
                  </c:pt>
                  <c:pt idx="831">
                    <c:v>32.02</c:v>
                  </c:pt>
                  <c:pt idx="833">
                    <c:v>12.240</c:v>
                  </c:pt>
                  <c:pt idx="834">
                    <c:v>2.620</c:v>
                  </c:pt>
                  <c:pt idx="835">
                    <c:v>8.86</c:v>
                  </c:pt>
                  <c:pt idx="836">
                    <c:v>23.72</c:v>
                  </c:pt>
                  <c:pt idx="838">
                    <c:v>2.26</c:v>
                  </c:pt>
                  <c:pt idx="839">
                    <c:v>0.00</c:v>
                  </c:pt>
                  <c:pt idx="840">
                    <c:v>1.125</c:v>
                  </c:pt>
                  <c:pt idx="841">
                    <c:v>0.63</c:v>
                  </c:pt>
                  <c:pt idx="842">
                    <c:v>7.73</c:v>
                  </c:pt>
                  <c:pt idx="843">
                    <c:v>3.78</c:v>
                  </c:pt>
                  <c:pt idx="844">
                    <c:v>1.32</c:v>
                  </c:pt>
                  <c:pt idx="845">
                    <c:v>1.35</c:v>
                  </c:pt>
                  <c:pt idx="846">
                    <c:v>2.19</c:v>
                  </c:pt>
                  <c:pt idx="847">
                    <c:v>2.01</c:v>
                  </c:pt>
                  <c:pt idx="848">
                    <c:v>0.73</c:v>
                  </c:pt>
                  <c:pt idx="849">
                    <c:v>1.45</c:v>
                  </c:pt>
                  <c:pt idx="850">
                    <c:v>4.67</c:v>
                  </c:pt>
                  <c:pt idx="851">
                    <c:v>12.46</c:v>
                  </c:pt>
                  <c:pt idx="852">
                    <c:v>4.44</c:v>
                  </c:pt>
                  <c:pt idx="853">
                    <c:v>8.40</c:v>
                  </c:pt>
                  <c:pt idx="854">
                    <c:v>7.57</c:v>
                  </c:pt>
                  <c:pt idx="855">
                    <c:v>12.60</c:v>
                  </c:pt>
                  <c:pt idx="856">
                    <c:v>74.701</c:v>
                  </c:pt>
                  <c:pt idx="858">
                    <c:v>12.25</c:v>
                  </c:pt>
                  <c:pt idx="859">
                    <c:v>8.32</c:v>
                  </c:pt>
                  <c:pt idx="860">
                    <c:v>3.33</c:v>
                  </c:pt>
                  <c:pt idx="861">
                    <c:v>2.83</c:v>
                  </c:pt>
                  <c:pt idx="862">
                    <c:v>3.53</c:v>
                  </c:pt>
                  <c:pt idx="863">
                    <c:v>4.65</c:v>
                  </c:pt>
                  <c:pt idx="864">
                    <c:v>1.38</c:v>
                  </c:pt>
                  <c:pt idx="865">
                    <c:v>36.288</c:v>
                  </c:pt>
                  <c:pt idx="867">
                    <c:v>8.90</c:v>
                  </c:pt>
                  <c:pt idx="868">
                    <c:v>8.23</c:v>
                  </c:pt>
                  <c:pt idx="869">
                    <c:v>5.65</c:v>
                  </c:pt>
                  <c:pt idx="870">
                    <c:v>8.48</c:v>
                  </c:pt>
                  <c:pt idx="871">
                    <c:v>5.05</c:v>
                  </c:pt>
                  <c:pt idx="872">
                    <c:v>4.20</c:v>
                  </c:pt>
                  <c:pt idx="873">
                    <c:v>3.90</c:v>
                  </c:pt>
                  <c:pt idx="874">
                    <c:v>3.69</c:v>
                  </c:pt>
                  <c:pt idx="875">
                    <c:v>48.09</c:v>
                  </c:pt>
                  <c:pt idx="877">
                    <c:v>6.615</c:v>
                  </c:pt>
                  <c:pt idx="878">
                    <c:v>1.87</c:v>
                  </c:pt>
                  <c:pt idx="879">
                    <c:v>3.40</c:v>
                  </c:pt>
                  <c:pt idx="880">
                    <c:v>1.60</c:v>
                  </c:pt>
                  <c:pt idx="881">
                    <c:v>1.19</c:v>
                  </c:pt>
                  <c:pt idx="882">
                    <c:v>6.76</c:v>
                  </c:pt>
                  <c:pt idx="883">
                    <c:v>6.55</c:v>
                  </c:pt>
                  <c:pt idx="884">
                    <c:v>5.84</c:v>
                  </c:pt>
                  <c:pt idx="885">
                    <c:v>5.35</c:v>
                  </c:pt>
                  <c:pt idx="886">
                    <c:v>2.11</c:v>
                  </c:pt>
                  <c:pt idx="887">
                    <c:v>7.60</c:v>
                  </c:pt>
                  <c:pt idx="888">
                    <c:v>10.12</c:v>
                  </c:pt>
                  <c:pt idx="889">
                    <c:v>58.99</c:v>
                  </c:pt>
                  <c:pt idx="890">
                    <c:v>369.12</c:v>
                  </c:pt>
                  <c:pt idx="893">
                    <c:v>5.75</c:v>
                  </c:pt>
                  <c:pt idx="894">
                    <c:v>2.66</c:v>
                  </c:pt>
                  <c:pt idx="895">
                    <c:v>1.55</c:v>
                  </c:pt>
                  <c:pt idx="896">
                    <c:v>2.46</c:v>
                  </c:pt>
                  <c:pt idx="897">
                    <c:v>1.167</c:v>
                  </c:pt>
                  <c:pt idx="898">
                    <c:v>1.72</c:v>
                  </c:pt>
                  <c:pt idx="899">
                    <c:v>1.28</c:v>
                  </c:pt>
                  <c:pt idx="900">
                    <c:v>4.04</c:v>
                  </c:pt>
                  <c:pt idx="901">
                    <c:v>4.25</c:v>
                  </c:pt>
                  <c:pt idx="902">
                    <c:v>2.655</c:v>
                  </c:pt>
                  <c:pt idx="903">
                    <c:v>2.512</c:v>
                  </c:pt>
                  <c:pt idx="904">
                    <c:v>3.458</c:v>
                  </c:pt>
                  <c:pt idx="905">
                    <c:v>3.13</c:v>
                  </c:pt>
                  <c:pt idx="906">
                    <c:v>2.42</c:v>
                  </c:pt>
                  <c:pt idx="907">
                    <c:v>3.60</c:v>
                  </c:pt>
                  <c:pt idx="908">
                    <c:v>1.04</c:v>
                  </c:pt>
                  <c:pt idx="909">
                    <c:v>1.95</c:v>
                  </c:pt>
                  <c:pt idx="910">
                    <c:v>0.70</c:v>
                  </c:pt>
                  <c:pt idx="911">
                    <c:v>0.774</c:v>
                  </c:pt>
                  <c:pt idx="912">
                    <c:v>3.03</c:v>
                  </c:pt>
                  <c:pt idx="913">
                    <c:v>1.344</c:v>
                  </c:pt>
                  <c:pt idx="914">
                    <c:v>1.635</c:v>
                  </c:pt>
                  <c:pt idx="915">
                    <c:v>4.500</c:v>
                  </c:pt>
                  <c:pt idx="916">
                    <c:v>4.20</c:v>
                  </c:pt>
                  <c:pt idx="917">
                    <c:v>1.29</c:v>
                  </c:pt>
                  <c:pt idx="918">
                    <c:v>3.190</c:v>
                  </c:pt>
                  <c:pt idx="919">
                    <c:v>2.03</c:v>
                  </c:pt>
                  <c:pt idx="920">
                    <c:v>0.50</c:v>
                  </c:pt>
                  <c:pt idx="921">
                    <c:v>68.83</c:v>
                  </c:pt>
                  <c:pt idx="923">
                    <c:v>2.41</c:v>
                  </c:pt>
                  <c:pt idx="924">
                    <c:v>9.33</c:v>
                  </c:pt>
                  <c:pt idx="925">
                    <c:v>4.15</c:v>
                  </c:pt>
                  <c:pt idx="926">
                    <c:v>1.55</c:v>
                  </c:pt>
                  <c:pt idx="927">
                    <c:v>4.13</c:v>
                  </c:pt>
                  <c:pt idx="928">
                    <c:v>2.13</c:v>
                  </c:pt>
                  <c:pt idx="929">
                    <c:v>1.53</c:v>
                  </c:pt>
                  <c:pt idx="930">
                    <c:v>1.35</c:v>
                  </c:pt>
                  <c:pt idx="931">
                    <c:v>0.80</c:v>
                  </c:pt>
                  <c:pt idx="932">
                    <c:v>6.50</c:v>
                  </c:pt>
                  <c:pt idx="933">
                    <c:v>0.75</c:v>
                  </c:pt>
                  <c:pt idx="934">
                    <c:v>5.98</c:v>
                  </c:pt>
                  <c:pt idx="935">
                    <c:v>40.600</c:v>
                  </c:pt>
                  <c:pt idx="937">
                    <c:v>2.43</c:v>
                  </c:pt>
                  <c:pt idx="938">
                    <c:v>1.82</c:v>
                  </c:pt>
                  <c:pt idx="939">
                    <c:v>1.85</c:v>
                  </c:pt>
                  <c:pt idx="940">
                    <c:v>1.88</c:v>
                  </c:pt>
                  <c:pt idx="941">
                    <c:v>2.70</c:v>
                  </c:pt>
                  <c:pt idx="942">
                    <c:v>3.80</c:v>
                  </c:pt>
                  <c:pt idx="943">
                    <c:v>6.20</c:v>
                  </c:pt>
                  <c:pt idx="944">
                    <c:v>2.70</c:v>
                  </c:pt>
                  <c:pt idx="945">
                    <c:v>2.28</c:v>
                  </c:pt>
                  <c:pt idx="946">
                    <c:v>2.10</c:v>
                  </c:pt>
                  <c:pt idx="947">
                    <c:v>27.75</c:v>
                  </c:pt>
                  <c:pt idx="949">
                    <c:v>1.64</c:v>
                  </c:pt>
                  <c:pt idx="950">
                    <c:v>4.32</c:v>
                  </c:pt>
                  <c:pt idx="951">
                    <c:v>1.06</c:v>
                  </c:pt>
                  <c:pt idx="952">
                    <c:v>0.98</c:v>
                  </c:pt>
                  <c:pt idx="953">
                    <c:v>3.49</c:v>
                  </c:pt>
                  <c:pt idx="954">
                    <c:v>6.06</c:v>
                  </c:pt>
                  <c:pt idx="955">
                    <c:v>5.14</c:v>
                  </c:pt>
                  <c:pt idx="956">
                    <c:v>2.10</c:v>
                  </c:pt>
                  <c:pt idx="957">
                    <c:v>0.55</c:v>
                  </c:pt>
                  <c:pt idx="958">
                    <c:v>0.87</c:v>
                  </c:pt>
                  <c:pt idx="959">
                    <c:v>0.97</c:v>
                  </c:pt>
                  <c:pt idx="960">
                    <c:v>5.44</c:v>
                  </c:pt>
                  <c:pt idx="961">
                    <c:v>1.54</c:v>
                  </c:pt>
                  <c:pt idx="962">
                    <c:v>6.00</c:v>
                  </c:pt>
                  <c:pt idx="963">
                    <c:v>6.60</c:v>
                  </c:pt>
                  <c:pt idx="964">
                    <c:v>46.74</c:v>
                  </c:pt>
                  <c:pt idx="965">
                    <c:v>183.919</c:v>
                  </c:pt>
                  <c:pt idx="968">
                    <c:v>12.24</c:v>
                  </c:pt>
                  <c:pt idx="969">
                    <c:v>16.86</c:v>
                  </c:pt>
                  <c:pt idx="970">
                    <c:v>5.040</c:v>
                  </c:pt>
                  <c:pt idx="971">
                    <c:v>5.43</c:v>
                  </c:pt>
                  <c:pt idx="972">
                    <c:v>9.47</c:v>
                  </c:pt>
                  <c:pt idx="973">
                    <c:v>5.54</c:v>
                  </c:pt>
                  <c:pt idx="974">
                    <c:v>3.81</c:v>
                  </c:pt>
                  <c:pt idx="975">
                    <c:v>7.04</c:v>
                  </c:pt>
                  <c:pt idx="976">
                    <c:v>3.71</c:v>
                  </c:pt>
                  <c:pt idx="977">
                    <c:v>2.55</c:v>
                  </c:pt>
                  <c:pt idx="978">
                    <c:v>2.40</c:v>
                  </c:pt>
                  <c:pt idx="979">
                    <c:v>4.00</c:v>
                  </c:pt>
                  <c:pt idx="980">
                    <c:v>5.67</c:v>
                  </c:pt>
                  <c:pt idx="981">
                    <c:v>0.93</c:v>
                  </c:pt>
                  <c:pt idx="982">
                    <c:v>1.50</c:v>
                  </c:pt>
                  <c:pt idx="983">
                    <c:v>1.30</c:v>
                  </c:pt>
                  <c:pt idx="984">
                    <c:v>5.62</c:v>
                  </c:pt>
                  <c:pt idx="985">
                    <c:v>5.87</c:v>
                  </c:pt>
                  <c:pt idx="986">
                    <c:v>98.97</c:v>
                  </c:pt>
                  <c:pt idx="988">
                    <c:v>17.35</c:v>
                  </c:pt>
                  <c:pt idx="989">
                    <c:v>6.12</c:v>
                  </c:pt>
                  <c:pt idx="990">
                    <c:v>16.77</c:v>
                  </c:pt>
                  <c:pt idx="991">
                    <c:v>4.50</c:v>
                  </c:pt>
                  <c:pt idx="992">
                    <c:v>3.34</c:v>
                  </c:pt>
                  <c:pt idx="993">
                    <c:v>3.31</c:v>
                  </c:pt>
                  <c:pt idx="994">
                    <c:v>51.39</c:v>
                  </c:pt>
                  <c:pt idx="995">
                    <c:v>150.362</c:v>
                  </c:pt>
                  <c:pt idx="996">
                    <c:v>1239.767</c:v>
                  </c:pt>
                  <c:pt idx="997">
                    <c:v>2269.647</c:v>
                  </c:pt>
                  <c:pt idx="999">
                    <c:v>49.41</c:v>
                  </c:pt>
                  <c:pt idx="1003">
                    <c:v>49.411</c:v>
                  </c:pt>
                </c:lvl>
                <c:lvl>
                  <c:pt idx="0">
                    <c:v>313/21-22</c:v>
                  </c:pt>
                  <c:pt idx="1">
                    <c:v>333/21-22</c:v>
                  </c:pt>
                  <c:pt idx="2">
                    <c:v>345/21-22</c:v>
                  </c:pt>
                  <c:pt idx="3">
                    <c:v>223/21-22</c:v>
                  </c:pt>
                  <c:pt idx="4">
                    <c:v>224/21-22</c:v>
                  </c:pt>
                  <c:pt idx="7">
                    <c:v>225/21-22</c:v>
                  </c:pt>
                  <c:pt idx="8">
                    <c:v>226/21-22</c:v>
                  </c:pt>
                  <c:pt idx="9">
                    <c:v>227/21-22</c:v>
                  </c:pt>
                  <c:pt idx="10">
                    <c:v>207/21-22</c:v>
                  </c:pt>
                  <c:pt idx="11">
                    <c:v>199/21-22</c:v>
                  </c:pt>
                  <c:pt idx="12">
                    <c:v>101/21-22</c:v>
                  </c:pt>
                  <c:pt idx="13">
                    <c:v>131/21-22</c:v>
                  </c:pt>
                  <c:pt idx="14">
                    <c:v>141/21-22</c:v>
                  </c:pt>
                  <c:pt idx="15">
                    <c:v>151/21-22</c:v>
                  </c:pt>
                  <c:pt idx="16">
                    <c:v>161/21-22</c:v>
                  </c:pt>
                  <c:pt idx="17">
                    <c:v>212/21-22</c:v>
                  </c:pt>
                  <c:pt idx="18">
                    <c:v>242/21-22</c:v>
                  </c:pt>
                  <c:pt idx="19">
                    <c:v>272/21-22</c:v>
                  </c:pt>
                  <c:pt idx="20">
                    <c:v>228/21-22</c:v>
                  </c:pt>
                  <c:pt idx="25">
                    <c:v>39</c:v>
                  </c:pt>
                  <c:pt idx="26">
                    <c:v>40</c:v>
                  </c:pt>
                  <c:pt idx="27">
                    <c:v>41</c:v>
                  </c:pt>
                  <c:pt idx="28">
                    <c:v>42</c:v>
                  </c:pt>
                  <c:pt idx="29">
                    <c:v>43</c:v>
                  </c:pt>
                  <c:pt idx="30">
                    <c:v>48</c:v>
                  </c:pt>
                  <c:pt idx="31">
                    <c:v>49</c:v>
                  </c:pt>
                  <c:pt idx="32">
                    <c:v>58</c:v>
                  </c:pt>
                  <c:pt idx="33">
                    <c:v>71</c:v>
                  </c:pt>
                  <c:pt idx="34">
                    <c:v>73</c:v>
                  </c:pt>
                  <c:pt idx="35">
                    <c:v>74</c:v>
                  </c:pt>
                  <c:pt idx="36">
                    <c:v>75</c:v>
                  </c:pt>
                  <c:pt idx="37">
                    <c:v>76</c:v>
                  </c:pt>
                  <c:pt idx="38">
                    <c:v>78</c:v>
                  </c:pt>
                  <c:pt idx="39">
                    <c:v>79</c:v>
                  </c:pt>
                  <c:pt idx="40">
                    <c:v>80</c:v>
                  </c:pt>
                  <c:pt idx="41">
                    <c:v>86</c:v>
                  </c:pt>
                  <c:pt idx="42">
                    <c:v>87</c:v>
                  </c:pt>
                  <c:pt idx="45">
                    <c:v>89</c:v>
                  </c:pt>
                  <c:pt idx="46">
                    <c:v>109</c:v>
                  </c:pt>
                  <c:pt idx="47">
                    <c:v>116</c:v>
                  </c:pt>
                  <c:pt idx="48">
                    <c:v>117</c:v>
                  </c:pt>
                  <c:pt idx="49">
                    <c:v>118</c:v>
                  </c:pt>
                  <c:pt idx="50">
                    <c:v>119</c:v>
                  </c:pt>
                  <c:pt idx="51">
                    <c:v>120</c:v>
                  </c:pt>
                  <c:pt idx="52">
                    <c:v>121</c:v>
                  </c:pt>
                  <c:pt idx="53">
                    <c:v>124</c:v>
                  </c:pt>
                  <c:pt idx="54">
                    <c:v>125</c:v>
                  </c:pt>
                  <c:pt idx="55">
                    <c:v>126</c:v>
                  </c:pt>
                  <c:pt idx="56">
                    <c:v>122</c:v>
                  </c:pt>
                  <c:pt idx="57">
                    <c:v>139</c:v>
                  </c:pt>
                  <c:pt idx="58">
                    <c:v>158</c:v>
                  </c:pt>
                  <c:pt idx="61">
                    <c:v>159</c:v>
                  </c:pt>
                  <c:pt idx="62">
                    <c:v>169</c:v>
                  </c:pt>
                  <c:pt idx="63">
                    <c:v>160</c:v>
                  </c:pt>
                  <c:pt idx="64">
                    <c:v>170</c:v>
                  </c:pt>
                  <c:pt idx="65">
                    <c:v>172</c:v>
                  </c:pt>
                  <c:pt idx="66">
                    <c:v>173</c:v>
                  </c:pt>
                  <c:pt idx="67">
                    <c:v>174</c:v>
                  </c:pt>
                  <c:pt idx="68">
                    <c:v>175</c:v>
                  </c:pt>
                  <c:pt idx="69">
                    <c:v>176</c:v>
                  </c:pt>
                  <c:pt idx="70">
                    <c:v>177</c:v>
                  </c:pt>
                  <c:pt idx="71">
                    <c:v>178</c:v>
                  </c:pt>
                  <c:pt idx="72">
                    <c:v>179</c:v>
                  </c:pt>
                  <c:pt idx="73">
                    <c:v>182</c:v>
                  </c:pt>
                  <c:pt idx="74">
                    <c:v>183</c:v>
                  </c:pt>
                  <c:pt idx="75">
                    <c:v>184</c:v>
                  </c:pt>
                  <c:pt idx="76">
                    <c:v>185</c:v>
                  </c:pt>
                  <c:pt idx="77">
                    <c:v>186</c:v>
                  </c:pt>
                  <c:pt idx="78">
                    <c:v>187</c:v>
                  </c:pt>
                  <c:pt idx="79">
                    <c:v>188</c:v>
                  </c:pt>
                  <c:pt idx="80">
                    <c:v>189</c:v>
                  </c:pt>
                  <c:pt idx="83">
                    <c:v>191</c:v>
                  </c:pt>
                  <c:pt idx="84">
                    <c:v>192</c:v>
                  </c:pt>
                  <c:pt idx="85">
                    <c:v>193</c:v>
                  </c:pt>
                  <c:pt idx="86">
                    <c:v>194</c:v>
                  </c:pt>
                  <c:pt idx="87">
                    <c:v>195</c:v>
                  </c:pt>
                  <c:pt idx="88">
                    <c:v>196</c:v>
                  </c:pt>
                  <c:pt idx="90">
                    <c:v>197</c:v>
                  </c:pt>
                  <c:pt idx="91">
                    <c:v>198</c:v>
                  </c:pt>
                  <c:pt idx="92">
                    <c:v>201</c:v>
                  </c:pt>
                  <c:pt idx="93">
                    <c:v>202</c:v>
                  </c:pt>
                  <c:pt idx="96">
                    <c:v>1</c:v>
                  </c:pt>
                  <c:pt idx="97">
                    <c:v>2</c:v>
                  </c:pt>
                  <c:pt idx="98">
                    <c:v>3</c:v>
                  </c:pt>
                  <c:pt idx="99">
                    <c:v>4</c:v>
                  </c:pt>
                  <c:pt idx="100">
                    <c:v>5</c:v>
                  </c:pt>
                  <c:pt idx="101">
                    <c:v>6</c:v>
                  </c:pt>
                  <c:pt idx="102">
                    <c:v>7</c:v>
                  </c:pt>
                  <c:pt idx="107">
                    <c:v>203</c:v>
                  </c:pt>
                  <c:pt idx="108">
                    <c:v>204</c:v>
                  </c:pt>
                  <c:pt idx="109">
                    <c:v>205</c:v>
                  </c:pt>
                  <c:pt idx="110">
                    <c:v>206.00</c:v>
                  </c:pt>
                  <c:pt idx="111">
                    <c:v>208</c:v>
                  </c:pt>
                  <c:pt idx="112">
                    <c:v>209</c:v>
                  </c:pt>
                  <c:pt idx="113">
                    <c:v>211</c:v>
                  </c:pt>
                  <c:pt idx="114">
                    <c:v>213</c:v>
                  </c:pt>
                  <c:pt idx="115">
                    <c:v>210</c:v>
                  </c:pt>
                  <c:pt idx="118">
                    <c:v>214</c:v>
                  </c:pt>
                  <c:pt idx="119">
                    <c:v>215</c:v>
                  </c:pt>
                  <c:pt idx="120">
                    <c:v>216</c:v>
                  </c:pt>
                  <c:pt idx="121">
                    <c:v>217</c:v>
                  </c:pt>
                  <c:pt idx="122">
                    <c:v>218</c:v>
                  </c:pt>
                  <c:pt idx="126">
                    <c:v>219</c:v>
                  </c:pt>
                  <c:pt idx="127">
                    <c:v>220</c:v>
                  </c:pt>
                  <c:pt idx="128">
                    <c:v>221</c:v>
                  </c:pt>
                  <c:pt idx="129">
                    <c:v>230</c:v>
                  </c:pt>
                  <c:pt idx="130">
                    <c:v>231</c:v>
                  </c:pt>
                  <c:pt idx="131">
                    <c:v>229</c:v>
                  </c:pt>
                  <c:pt idx="134">
                    <c:v>232</c:v>
                  </c:pt>
                  <c:pt idx="135">
                    <c:v>233</c:v>
                  </c:pt>
                  <c:pt idx="136">
                    <c:v>234</c:v>
                  </c:pt>
                  <c:pt idx="137">
                    <c:v>236</c:v>
                  </c:pt>
                  <c:pt idx="138">
                    <c:v>237</c:v>
                  </c:pt>
                  <c:pt idx="139">
                    <c:v>238</c:v>
                  </c:pt>
                  <c:pt idx="140">
                    <c:v>239</c:v>
                  </c:pt>
                  <c:pt idx="141">
                    <c:v>240</c:v>
                  </c:pt>
                  <c:pt idx="142">
                    <c:v>241</c:v>
                  </c:pt>
                  <c:pt idx="143">
                    <c:v>267</c:v>
                  </c:pt>
                  <c:pt idx="144">
                    <c:v>268</c:v>
                  </c:pt>
                  <c:pt idx="145">
                    <c:v>269</c:v>
                  </c:pt>
                  <c:pt idx="146">
                    <c:v>270</c:v>
                  </c:pt>
                  <c:pt idx="147">
                    <c:v>235</c:v>
                  </c:pt>
                  <c:pt idx="150">
                    <c:v>8</c:v>
                  </c:pt>
                  <c:pt idx="151">
                    <c:v>10</c:v>
                  </c:pt>
                  <c:pt idx="152">
                    <c:v>11</c:v>
                  </c:pt>
                  <c:pt idx="153">
                    <c:v>12</c:v>
                  </c:pt>
                  <c:pt idx="154">
                    <c:v>13</c:v>
                  </c:pt>
                  <c:pt idx="155">
                    <c:v>14</c:v>
                  </c:pt>
                  <c:pt idx="156">
                    <c:v>15</c:v>
                  </c:pt>
                  <c:pt idx="157">
                    <c:v>16</c:v>
                  </c:pt>
                  <c:pt idx="158">
                    <c:v>17</c:v>
                  </c:pt>
                  <c:pt idx="159">
                    <c:v>19</c:v>
                  </c:pt>
                  <c:pt idx="160">
                    <c:v>20</c:v>
                  </c:pt>
                  <c:pt idx="161">
                    <c:v>21</c:v>
                  </c:pt>
                  <c:pt idx="162">
                    <c:v>23</c:v>
                  </c:pt>
                  <c:pt idx="163">
                    <c:v>24</c:v>
                  </c:pt>
                  <c:pt idx="164">
                    <c:v>25</c:v>
                  </c:pt>
                  <c:pt idx="165">
                    <c:v>26</c:v>
                  </c:pt>
                  <c:pt idx="166">
                    <c:v>271</c:v>
                  </c:pt>
                  <c:pt idx="167">
                    <c:v>28</c:v>
                  </c:pt>
                  <c:pt idx="173">
                    <c:v>29</c:v>
                  </c:pt>
                  <c:pt idx="174">
                    <c:v>31</c:v>
                  </c:pt>
                  <c:pt idx="175">
                    <c:v>32</c:v>
                  </c:pt>
                  <c:pt idx="176">
                    <c:v>34</c:v>
                  </c:pt>
                  <c:pt idx="177">
                    <c:v>35</c:v>
                  </c:pt>
                  <c:pt idx="178">
                    <c:v>37</c:v>
                  </c:pt>
                  <c:pt idx="179">
                    <c:v>38</c:v>
                  </c:pt>
                  <c:pt idx="180">
                    <c:v>46</c:v>
                  </c:pt>
                  <c:pt idx="181">
                    <c:v>47</c:v>
                  </c:pt>
                  <c:pt idx="182">
                    <c:v>298</c:v>
                  </c:pt>
                  <c:pt idx="183">
                    <c:v>51</c:v>
                  </c:pt>
                  <c:pt idx="184">
                    <c:v>52</c:v>
                  </c:pt>
                  <c:pt idx="185">
                    <c:v>53</c:v>
                  </c:pt>
                  <c:pt idx="186">
                    <c:v>56</c:v>
                  </c:pt>
                  <c:pt idx="187">
                    <c:v>57</c:v>
                  </c:pt>
                  <c:pt idx="188">
                    <c:v>59</c:v>
                  </c:pt>
                  <c:pt idx="189">
                    <c:v>60</c:v>
                  </c:pt>
                  <c:pt idx="190">
                    <c:v>61</c:v>
                  </c:pt>
                  <c:pt idx="191">
                    <c:v>62</c:v>
                  </c:pt>
                  <c:pt idx="194">
                    <c:v>64</c:v>
                  </c:pt>
                  <c:pt idx="195">
                    <c:v>65</c:v>
                  </c:pt>
                  <c:pt idx="196">
                    <c:v>67</c:v>
                  </c:pt>
                  <c:pt idx="197">
                    <c:v>68</c:v>
                  </c:pt>
                  <c:pt idx="198">
                    <c:v>69</c:v>
                  </c:pt>
                  <c:pt idx="199">
                    <c:v>70</c:v>
                  </c:pt>
                  <c:pt idx="200">
                    <c:v>81</c:v>
                  </c:pt>
                  <c:pt idx="201">
                    <c:v>82</c:v>
                  </c:pt>
                  <c:pt idx="202">
                    <c:v>83</c:v>
                  </c:pt>
                  <c:pt idx="203">
                    <c:v>84</c:v>
                  </c:pt>
                  <c:pt idx="204">
                    <c:v>85</c:v>
                  </c:pt>
                  <c:pt idx="205">
                    <c:v>102</c:v>
                  </c:pt>
                  <c:pt idx="206">
                    <c:v>103</c:v>
                  </c:pt>
                  <c:pt idx="207">
                    <c:v>104</c:v>
                  </c:pt>
                  <c:pt idx="208">
                    <c:v>105</c:v>
                  </c:pt>
                  <c:pt idx="209">
                    <c:v>106</c:v>
                  </c:pt>
                  <c:pt idx="212">
                    <c:v>107</c:v>
                  </c:pt>
                  <c:pt idx="213">
                    <c:v>110</c:v>
                  </c:pt>
                  <c:pt idx="214">
                    <c:v>112</c:v>
                  </c:pt>
                  <c:pt idx="215">
                    <c:v>113</c:v>
                  </c:pt>
                  <c:pt idx="216">
                    <c:v>114</c:v>
                  </c:pt>
                  <c:pt idx="217">
                    <c:v>115</c:v>
                  </c:pt>
                  <c:pt idx="218">
                    <c:v>127</c:v>
                  </c:pt>
                  <c:pt idx="219">
                    <c:v>128</c:v>
                  </c:pt>
                  <c:pt idx="220">
                    <c:v>129</c:v>
                  </c:pt>
                  <c:pt idx="223">
                    <c:v>130</c:v>
                  </c:pt>
                  <c:pt idx="224">
                    <c:v>132</c:v>
                  </c:pt>
                  <c:pt idx="225">
                    <c:v>133</c:v>
                  </c:pt>
                  <c:pt idx="226">
                    <c:v>134</c:v>
                  </c:pt>
                  <c:pt idx="227">
                    <c:v>136</c:v>
                  </c:pt>
                  <c:pt idx="228">
                    <c:v>137</c:v>
                  </c:pt>
                  <c:pt idx="229">
                    <c:v>138</c:v>
                  </c:pt>
                  <c:pt idx="232">
                    <c:v>335</c:v>
                  </c:pt>
                  <c:pt idx="233">
                    <c:v>336</c:v>
                  </c:pt>
                  <c:pt idx="234">
                    <c:v>337</c:v>
                  </c:pt>
                  <c:pt idx="235">
                    <c:v>338</c:v>
                  </c:pt>
                  <c:pt idx="236">
                    <c:v>339</c:v>
                  </c:pt>
                  <c:pt idx="237">
                    <c:v>340</c:v>
                  </c:pt>
                  <c:pt idx="238">
                    <c:v>341</c:v>
                  </c:pt>
                  <c:pt idx="239">
                    <c:v>342</c:v>
                  </c:pt>
                  <c:pt idx="240">
                    <c:v>343</c:v>
                  </c:pt>
                  <c:pt idx="241">
                    <c:v>344</c:v>
                  </c:pt>
                  <c:pt idx="242">
                    <c:v>346</c:v>
                  </c:pt>
                  <c:pt idx="243">
                    <c:v>347</c:v>
                  </c:pt>
                  <c:pt idx="244">
                    <c:v>348</c:v>
                  </c:pt>
                  <c:pt idx="245">
                    <c:v>349</c:v>
                  </c:pt>
                  <c:pt idx="247">
                    <c:v>299</c:v>
                  </c:pt>
                  <c:pt idx="252">
                    <c:v>140</c:v>
                  </c:pt>
                  <c:pt idx="253">
                    <c:v>142</c:v>
                  </c:pt>
                  <c:pt idx="254">
                    <c:v>144</c:v>
                  </c:pt>
                  <c:pt idx="255">
                    <c:v>145</c:v>
                  </c:pt>
                  <c:pt idx="256">
                    <c:v>146</c:v>
                  </c:pt>
                  <c:pt idx="257">
                    <c:v>147</c:v>
                  </c:pt>
                  <c:pt idx="258">
                    <c:v>148</c:v>
                  </c:pt>
                  <c:pt idx="259">
                    <c:v>149</c:v>
                  </c:pt>
                  <c:pt idx="260">
                    <c:v>152</c:v>
                  </c:pt>
                  <c:pt idx="261">
                    <c:v>153</c:v>
                  </c:pt>
                  <c:pt idx="262">
                    <c:v>154</c:v>
                  </c:pt>
                  <c:pt idx="263">
                    <c:v>155</c:v>
                  </c:pt>
                  <c:pt idx="264">
                    <c:v>156</c:v>
                  </c:pt>
                  <c:pt idx="265">
                    <c:v>157</c:v>
                  </c:pt>
                  <c:pt idx="268">
                    <c:v>243</c:v>
                  </c:pt>
                  <c:pt idx="269">
                    <c:v>244</c:v>
                  </c:pt>
                  <c:pt idx="270">
                    <c:v>245</c:v>
                  </c:pt>
                  <c:pt idx="271">
                    <c:v>246</c:v>
                  </c:pt>
                  <c:pt idx="272">
                    <c:v>453</c:v>
                  </c:pt>
                  <c:pt idx="273">
                    <c:v>248</c:v>
                  </c:pt>
                  <c:pt idx="274">
                    <c:v>249</c:v>
                  </c:pt>
                  <c:pt idx="275">
                    <c:v>251</c:v>
                  </c:pt>
                  <c:pt idx="276">
                    <c:v>252</c:v>
                  </c:pt>
                  <c:pt idx="277">
                    <c:v>253</c:v>
                  </c:pt>
                  <c:pt idx="278">
                    <c:v>254</c:v>
                  </c:pt>
                  <c:pt idx="279">
                    <c:v>255</c:v>
                  </c:pt>
                  <c:pt idx="280">
                    <c:v>256</c:v>
                  </c:pt>
                  <c:pt idx="281">
                    <c:v>257</c:v>
                  </c:pt>
                  <c:pt idx="282">
                    <c:v>258</c:v>
                  </c:pt>
                  <c:pt idx="283">
                    <c:v>259</c:v>
                  </c:pt>
                  <c:pt idx="284">
                    <c:v>260</c:v>
                  </c:pt>
                  <c:pt idx="285">
                    <c:v>261</c:v>
                  </c:pt>
                  <c:pt idx="286">
                    <c:v>262</c:v>
                  </c:pt>
                  <c:pt idx="287">
                    <c:v>263</c:v>
                  </c:pt>
                  <c:pt idx="288">
                    <c:v>264</c:v>
                  </c:pt>
                  <c:pt idx="289">
                    <c:v>454</c:v>
                  </c:pt>
                  <c:pt idx="290">
                    <c:v>266</c:v>
                  </c:pt>
                  <c:pt idx="295">
                    <c:v>273</c:v>
                  </c:pt>
                  <c:pt idx="296">
                    <c:v>274</c:v>
                  </c:pt>
                  <c:pt idx="297">
                    <c:v>275</c:v>
                  </c:pt>
                  <c:pt idx="298">
                    <c:v>276</c:v>
                  </c:pt>
                  <c:pt idx="299">
                    <c:v>277</c:v>
                  </c:pt>
                  <c:pt idx="300">
                    <c:v>278</c:v>
                  </c:pt>
                  <c:pt idx="301">
                    <c:v>279</c:v>
                  </c:pt>
                  <c:pt idx="302">
                    <c:v>280</c:v>
                  </c:pt>
                  <c:pt idx="303">
                    <c:v>281</c:v>
                  </c:pt>
                  <c:pt idx="304">
                    <c:v>282</c:v>
                  </c:pt>
                  <c:pt idx="305">
                    <c:v>282</c:v>
                  </c:pt>
                  <c:pt idx="306">
                    <c:v>283</c:v>
                  </c:pt>
                  <c:pt idx="307">
                    <c:v>284</c:v>
                  </c:pt>
                  <c:pt idx="308">
                    <c:v>286</c:v>
                  </c:pt>
                  <c:pt idx="309">
                    <c:v>287</c:v>
                  </c:pt>
                  <c:pt idx="310">
                    <c:v>288</c:v>
                  </c:pt>
                  <c:pt idx="311">
                    <c:v>288</c:v>
                  </c:pt>
                  <c:pt idx="312">
                    <c:v>289</c:v>
                  </c:pt>
                  <c:pt idx="313">
                    <c:v>289</c:v>
                  </c:pt>
                  <c:pt idx="314">
                    <c:v>290</c:v>
                  </c:pt>
                  <c:pt idx="315">
                    <c:v>291</c:v>
                  </c:pt>
                  <c:pt idx="316">
                    <c:v>292</c:v>
                  </c:pt>
                  <c:pt idx="317">
                    <c:v>293</c:v>
                  </c:pt>
                  <c:pt idx="318">
                    <c:v>294</c:v>
                  </c:pt>
                  <c:pt idx="319">
                    <c:v>295</c:v>
                  </c:pt>
                  <c:pt idx="322">
                    <c:v>327</c:v>
                  </c:pt>
                  <c:pt idx="323">
                    <c:v>328</c:v>
                  </c:pt>
                  <c:pt idx="324">
                    <c:v>329</c:v>
                  </c:pt>
                  <c:pt idx="325">
                    <c:v>330</c:v>
                  </c:pt>
                  <c:pt idx="326">
                    <c:v>331</c:v>
                  </c:pt>
                  <c:pt idx="329">
                    <c:v>332</c:v>
                  </c:pt>
                  <c:pt idx="331">
                    <c:v>334</c:v>
                  </c:pt>
                  <c:pt idx="334">
                    <c:v>350</c:v>
                  </c:pt>
                  <c:pt idx="335">
                    <c:v>351</c:v>
                  </c:pt>
                  <c:pt idx="336">
                    <c:v>352</c:v>
                  </c:pt>
                  <c:pt idx="337">
                    <c:v>353</c:v>
                  </c:pt>
                  <c:pt idx="338">
                    <c:v>354</c:v>
                  </c:pt>
                  <c:pt idx="339">
                    <c:v>355</c:v>
                  </c:pt>
                  <c:pt idx="340">
                    <c:v>356</c:v>
                  </c:pt>
                  <c:pt idx="341">
                    <c:v>357</c:v>
                  </c:pt>
                  <c:pt idx="342">
                    <c:v>358</c:v>
                  </c:pt>
                  <c:pt idx="343">
                    <c:v>359</c:v>
                  </c:pt>
                  <c:pt idx="344">
                    <c:v>360</c:v>
                  </c:pt>
                  <c:pt idx="345">
                    <c:v>361</c:v>
                  </c:pt>
                  <c:pt idx="346">
                    <c:v>362</c:v>
                  </c:pt>
                  <c:pt idx="347">
                    <c:v>363</c:v>
                  </c:pt>
                  <c:pt idx="348">
                    <c:v>364</c:v>
                  </c:pt>
                  <c:pt idx="349">
                    <c:v>365</c:v>
                  </c:pt>
                  <c:pt idx="350">
                    <c:v>366</c:v>
                  </c:pt>
                  <c:pt idx="351">
                    <c:v>367</c:v>
                  </c:pt>
                  <c:pt idx="354">
                    <c:v>162</c:v>
                  </c:pt>
                  <c:pt idx="355">
                    <c:v>163</c:v>
                  </c:pt>
                  <c:pt idx="356">
                    <c:v>164</c:v>
                  </c:pt>
                  <c:pt idx="357">
                    <c:v>165</c:v>
                  </c:pt>
                  <c:pt idx="358">
                    <c:v>166</c:v>
                  </c:pt>
                  <c:pt idx="359">
                    <c:v>167</c:v>
                  </c:pt>
                  <c:pt idx="360">
                    <c:v>168</c:v>
                  </c:pt>
                  <c:pt idx="363">
                    <c:v>368</c:v>
                  </c:pt>
                  <c:pt idx="364">
                    <c:v>369</c:v>
                  </c:pt>
                  <c:pt idx="365">
                    <c:v>370</c:v>
                  </c:pt>
                  <c:pt idx="366">
                    <c:v>371</c:v>
                  </c:pt>
                  <c:pt idx="367">
                    <c:v>372</c:v>
                  </c:pt>
                  <c:pt idx="368">
                    <c:v>373</c:v>
                  </c:pt>
                  <c:pt idx="369">
                    <c:v>374</c:v>
                  </c:pt>
                  <c:pt idx="370">
                    <c:v>375</c:v>
                  </c:pt>
                  <c:pt idx="373">
                    <c:v>376</c:v>
                  </c:pt>
                  <c:pt idx="374">
                    <c:v>377</c:v>
                  </c:pt>
                  <c:pt idx="375">
                    <c:v>378</c:v>
                  </c:pt>
                  <c:pt idx="376">
                    <c:v>379</c:v>
                  </c:pt>
                  <c:pt idx="377">
                    <c:v>380</c:v>
                  </c:pt>
                  <c:pt idx="378">
                    <c:v>381</c:v>
                  </c:pt>
                  <c:pt idx="379">
                    <c:v>382</c:v>
                  </c:pt>
                  <c:pt idx="380">
                    <c:v>383</c:v>
                  </c:pt>
                  <c:pt idx="381">
                    <c:v>384</c:v>
                  </c:pt>
                  <c:pt idx="382">
                    <c:v>385</c:v>
                  </c:pt>
                  <c:pt idx="383">
                    <c:v>386</c:v>
                  </c:pt>
                  <c:pt idx="384">
                    <c:v>387</c:v>
                  </c:pt>
                  <c:pt idx="389">
                    <c:v>398</c:v>
                  </c:pt>
                  <c:pt idx="390">
                    <c:v>399</c:v>
                  </c:pt>
                  <c:pt idx="391">
                    <c:v>400</c:v>
                  </c:pt>
                  <c:pt idx="392">
                    <c:v>401</c:v>
                  </c:pt>
                  <c:pt idx="393">
                    <c:v>402</c:v>
                  </c:pt>
                  <c:pt idx="394">
                    <c:v>403</c:v>
                  </c:pt>
                  <c:pt idx="395">
                    <c:v>404</c:v>
                  </c:pt>
                  <c:pt idx="396">
                    <c:v>405</c:v>
                  </c:pt>
                  <c:pt idx="397">
                    <c:v>406</c:v>
                  </c:pt>
                  <c:pt idx="398">
                    <c:v>410</c:v>
                  </c:pt>
                  <c:pt idx="399">
                    <c:v>411</c:v>
                  </c:pt>
                  <c:pt idx="400">
                    <c:v>412</c:v>
                  </c:pt>
                  <c:pt idx="401">
                    <c:v>413</c:v>
                  </c:pt>
                  <c:pt idx="402">
                    <c:v>414</c:v>
                  </c:pt>
                  <c:pt idx="403">
                    <c:v>415</c:v>
                  </c:pt>
                  <c:pt idx="404">
                    <c:v>416</c:v>
                  </c:pt>
                  <c:pt idx="405">
                    <c:v>417</c:v>
                  </c:pt>
                  <c:pt idx="406">
                    <c:v>418</c:v>
                  </c:pt>
                  <c:pt idx="407">
                    <c:v>419</c:v>
                  </c:pt>
                  <c:pt idx="408">
                    <c:v>420</c:v>
                  </c:pt>
                  <c:pt idx="409">
                    <c:v>421</c:v>
                  </c:pt>
                  <c:pt idx="410">
                    <c:v>426</c:v>
                  </c:pt>
                  <c:pt idx="411">
                    <c:v>427</c:v>
                  </c:pt>
                  <c:pt idx="412">
                    <c:v>428</c:v>
                  </c:pt>
                  <c:pt idx="413">
                    <c:v>407</c:v>
                  </c:pt>
                  <c:pt idx="414">
                    <c:v>408</c:v>
                  </c:pt>
                  <c:pt idx="415">
                    <c:v>409</c:v>
                  </c:pt>
                  <c:pt idx="419">
                    <c:v>426</c:v>
                  </c:pt>
                  <c:pt idx="420">
                    <c:v>427</c:v>
                  </c:pt>
                  <c:pt idx="421">
                    <c:v>428</c:v>
                  </c:pt>
                  <c:pt idx="422">
                    <c:v>429</c:v>
                  </c:pt>
                  <c:pt idx="423">
                    <c:v>430</c:v>
                  </c:pt>
                  <c:pt idx="424">
                    <c:v>431</c:v>
                  </c:pt>
                  <c:pt idx="425">
                    <c:v>432</c:v>
                  </c:pt>
                  <c:pt idx="426">
                    <c:v>433</c:v>
                  </c:pt>
                  <c:pt idx="427">
                    <c:v>434</c:v>
                  </c:pt>
                  <c:pt idx="428">
                    <c:v>435</c:v>
                  </c:pt>
                  <c:pt idx="429">
                    <c:v>422</c:v>
                  </c:pt>
                  <c:pt idx="430">
                    <c:v>451</c:v>
                  </c:pt>
                  <c:pt idx="433">
                    <c:v>388</c:v>
                  </c:pt>
                  <c:pt idx="434">
                    <c:v>389</c:v>
                  </c:pt>
                  <c:pt idx="435">
                    <c:v>390</c:v>
                  </c:pt>
                  <c:pt idx="436">
                    <c:v>391</c:v>
                  </c:pt>
                  <c:pt idx="437">
                    <c:v>392</c:v>
                  </c:pt>
                  <c:pt idx="438">
                    <c:v>393</c:v>
                  </c:pt>
                  <c:pt idx="439">
                    <c:v>394</c:v>
                  </c:pt>
                  <c:pt idx="440">
                    <c:v>395</c:v>
                  </c:pt>
                  <c:pt idx="441">
                    <c:v>396</c:v>
                  </c:pt>
                  <c:pt idx="442">
                    <c:v>397</c:v>
                  </c:pt>
                  <c:pt idx="445">
                    <c:v>440</c:v>
                  </c:pt>
                  <c:pt idx="446">
                    <c:v>436</c:v>
                  </c:pt>
                  <c:pt idx="447">
                    <c:v>437</c:v>
                  </c:pt>
                  <c:pt idx="448">
                    <c:v>438 &amp;439</c:v>
                  </c:pt>
                  <c:pt idx="449">
                    <c:v>440</c:v>
                  </c:pt>
                  <c:pt idx="450">
                    <c:v>441</c:v>
                  </c:pt>
                  <c:pt idx="451">
                    <c:v>442</c:v>
                  </c:pt>
                  <c:pt idx="452">
                    <c:v>443</c:v>
                  </c:pt>
                  <c:pt idx="453">
                    <c:v>444</c:v>
                  </c:pt>
                  <c:pt idx="454">
                    <c:v>445</c:v>
                  </c:pt>
                  <c:pt idx="455">
                    <c:v>446</c:v>
                  </c:pt>
                  <c:pt idx="456">
                    <c:v>447</c:v>
                  </c:pt>
                  <c:pt idx="457">
                    <c:v>448</c:v>
                  </c:pt>
                  <c:pt idx="458">
                    <c:v>449</c:v>
                  </c:pt>
                  <c:pt idx="459">
                    <c:v>450</c:v>
                  </c:pt>
                  <c:pt idx="464">
                    <c:v>301</c:v>
                  </c:pt>
                  <c:pt idx="465">
                    <c:v>302</c:v>
                  </c:pt>
                  <c:pt idx="466">
                    <c:v>303</c:v>
                  </c:pt>
                  <c:pt idx="467">
                    <c:v>304</c:v>
                  </c:pt>
                  <c:pt idx="468">
                    <c:v>305</c:v>
                  </c:pt>
                  <c:pt idx="469">
                    <c:v>306</c:v>
                  </c:pt>
                  <c:pt idx="470">
                    <c:v>307</c:v>
                  </c:pt>
                  <c:pt idx="471">
                    <c:v>308</c:v>
                  </c:pt>
                  <c:pt idx="472">
                    <c:v>309</c:v>
                  </c:pt>
                  <c:pt idx="473">
                    <c:v>310</c:v>
                  </c:pt>
                  <c:pt idx="474">
                    <c:v>311</c:v>
                  </c:pt>
                  <c:pt idx="475">
                    <c:v>315</c:v>
                  </c:pt>
                  <c:pt idx="476">
                    <c:v>316</c:v>
                  </c:pt>
                  <c:pt idx="477">
                    <c:v>317</c:v>
                  </c:pt>
                  <c:pt idx="478">
                    <c:v>318</c:v>
                  </c:pt>
                  <c:pt idx="479">
                    <c:v>319</c:v>
                  </c:pt>
                  <c:pt idx="480">
                    <c:v>312</c:v>
                  </c:pt>
                  <c:pt idx="481">
                    <c:v>314</c:v>
                  </c:pt>
                  <c:pt idx="484">
                    <c:v>321</c:v>
                  </c:pt>
                  <c:pt idx="485">
                    <c:v>322</c:v>
                  </c:pt>
                  <c:pt idx="486">
                    <c:v>323</c:v>
                  </c:pt>
                  <c:pt idx="487">
                    <c:v>324</c:v>
                  </c:pt>
                  <c:pt idx="488">
                    <c:v>325</c:v>
                  </c:pt>
                  <c:pt idx="489">
                    <c:v>326</c:v>
                  </c:pt>
                  <c:pt idx="498">
                    <c:v>498.04</c:v>
                  </c:pt>
                  <c:pt idx="500">
                    <c:v>715</c:v>
                  </c:pt>
                  <c:pt idx="501">
                    <c:v>353059.73</c:v>
                  </c:pt>
                  <c:pt idx="504">
                    <c:v>2.150</c:v>
                  </c:pt>
                  <c:pt idx="505">
                    <c:v>2.900</c:v>
                  </c:pt>
                  <c:pt idx="506">
                    <c:v>10.210</c:v>
                  </c:pt>
                  <c:pt idx="507">
                    <c:v>12.040</c:v>
                  </c:pt>
                  <c:pt idx="508">
                    <c:v>4.570</c:v>
                  </c:pt>
                  <c:pt idx="509">
                    <c:v>50.39</c:v>
                  </c:pt>
                  <c:pt idx="511">
                    <c:v>7.410</c:v>
                  </c:pt>
                  <c:pt idx="512">
                    <c:v>2.000</c:v>
                  </c:pt>
                  <c:pt idx="513">
                    <c:v>1.820</c:v>
                  </c:pt>
                  <c:pt idx="514">
                    <c:v>5.220</c:v>
                  </c:pt>
                  <c:pt idx="515">
                    <c:v>5.900</c:v>
                  </c:pt>
                  <c:pt idx="516">
                    <c:v>9.780</c:v>
                  </c:pt>
                  <c:pt idx="517">
                    <c:v>1.470</c:v>
                  </c:pt>
                  <c:pt idx="518">
                    <c:v>1.016</c:v>
                  </c:pt>
                  <c:pt idx="519">
                    <c:v>2.900</c:v>
                  </c:pt>
                  <c:pt idx="520">
                    <c:v>1.520</c:v>
                  </c:pt>
                  <c:pt idx="521">
                    <c:v>3.600</c:v>
                  </c:pt>
                  <c:pt idx="522">
                    <c:v>1.450</c:v>
                  </c:pt>
                  <c:pt idx="523">
                    <c:v>0.000</c:v>
                  </c:pt>
                  <c:pt idx="524">
                    <c:v>1.110</c:v>
                  </c:pt>
                  <c:pt idx="525">
                    <c:v>45.20</c:v>
                  </c:pt>
                  <c:pt idx="526">
                    <c:v>172.00</c:v>
                  </c:pt>
                  <c:pt idx="529">
                    <c:v>9.695</c:v>
                  </c:pt>
                  <c:pt idx="530">
                    <c:v>2.620</c:v>
                  </c:pt>
                  <c:pt idx="531">
                    <c:v>6.420</c:v>
                  </c:pt>
                  <c:pt idx="532">
                    <c:v>2.180</c:v>
                  </c:pt>
                  <c:pt idx="533">
                    <c:v>6.420</c:v>
                  </c:pt>
                  <c:pt idx="534">
                    <c:v>6.450</c:v>
                  </c:pt>
                  <c:pt idx="535">
                    <c:v>9.702</c:v>
                  </c:pt>
                  <c:pt idx="536">
                    <c:v>3.750</c:v>
                  </c:pt>
                  <c:pt idx="537">
                    <c:v>1.720</c:v>
                  </c:pt>
                  <c:pt idx="538">
                    <c:v>2.100</c:v>
                  </c:pt>
                  <c:pt idx="539">
                    <c:v>1.590</c:v>
                  </c:pt>
                  <c:pt idx="540">
                    <c:v>2.146</c:v>
                  </c:pt>
                  <c:pt idx="541">
                    <c:v>1.762</c:v>
                  </c:pt>
                  <c:pt idx="542">
                    <c:v>13.180</c:v>
                  </c:pt>
                  <c:pt idx="543">
                    <c:v>0.850</c:v>
                  </c:pt>
                  <c:pt idx="544">
                    <c:v>0.814</c:v>
                  </c:pt>
                  <c:pt idx="545">
                    <c:v>1.485</c:v>
                  </c:pt>
                  <c:pt idx="546">
                    <c:v>3.240</c:v>
                  </c:pt>
                  <c:pt idx="547">
                    <c:v>76.12</c:v>
                  </c:pt>
                  <c:pt idx="548">
                    <c:v>0.000</c:v>
                  </c:pt>
                  <c:pt idx="549">
                    <c:v>7.330</c:v>
                  </c:pt>
                  <c:pt idx="550">
                    <c:v>3.980</c:v>
                  </c:pt>
                  <c:pt idx="551">
                    <c:v>4.090</c:v>
                  </c:pt>
                  <c:pt idx="552">
                    <c:v>7.440</c:v>
                  </c:pt>
                  <c:pt idx="553">
                    <c:v>7.650</c:v>
                  </c:pt>
                  <c:pt idx="554">
                    <c:v>9.355</c:v>
                  </c:pt>
                  <c:pt idx="555">
                    <c:v>2.630</c:v>
                  </c:pt>
                  <c:pt idx="556">
                    <c:v>3.460</c:v>
                  </c:pt>
                  <c:pt idx="557">
                    <c:v>2.800</c:v>
                  </c:pt>
                  <c:pt idx="558">
                    <c:v>1.590</c:v>
                  </c:pt>
                  <c:pt idx="559">
                    <c:v>0.255</c:v>
                  </c:pt>
                  <c:pt idx="560">
                    <c:v>7.550</c:v>
                  </c:pt>
                  <c:pt idx="561">
                    <c:v>10.750</c:v>
                  </c:pt>
                  <c:pt idx="562">
                    <c:v>8.960</c:v>
                  </c:pt>
                  <c:pt idx="563">
                    <c:v>77.84</c:v>
                  </c:pt>
                  <c:pt idx="564">
                    <c:v>0.000</c:v>
                  </c:pt>
                  <c:pt idx="565">
                    <c:v>9.420</c:v>
                  </c:pt>
                  <c:pt idx="566">
                    <c:v>9.220</c:v>
                  </c:pt>
                  <c:pt idx="567">
                    <c:v>2.785</c:v>
                  </c:pt>
                  <c:pt idx="568">
                    <c:v>6.488</c:v>
                  </c:pt>
                  <c:pt idx="569">
                    <c:v>5.420</c:v>
                  </c:pt>
                  <c:pt idx="570">
                    <c:v>13.875</c:v>
                  </c:pt>
                  <c:pt idx="571">
                    <c:v>3.900</c:v>
                  </c:pt>
                  <c:pt idx="572">
                    <c:v>2.410</c:v>
                  </c:pt>
                  <c:pt idx="573">
                    <c:v>1.953</c:v>
                  </c:pt>
                  <c:pt idx="574">
                    <c:v>3.830</c:v>
                  </c:pt>
                  <c:pt idx="575">
                    <c:v>3.428</c:v>
                  </c:pt>
                  <c:pt idx="576">
                    <c:v>8.720</c:v>
                  </c:pt>
                  <c:pt idx="577">
                    <c:v>7.590</c:v>
                  </c:pt>
                  <c:pt idx="578">
                    <c:v>3.980</c:v>
                  </c:pt>
                  <c:pt idx="579">
                    <c:v>3.760</c:v>
                  </c:pt>
                  <c:pt idx="580">
                    <c:v>7.890</c:v>
                  </c:pt>
                  <c:pt idx="581">
                    <c:v>2.980</c:v>
                  </c:pt>
                  <c:pt idx="582">
                    <c:v>6.994</c:v>
                  </c:pt>
                  <c:pt idx="583">
                    <c:v>1.650</c:v>
                  </c:pt>
                  <c:pt idx="584">
                    <c:v>6.877</c:v>
                  </c:pt>
                  <c:pt idx="585">
                    <c:v>113.17</c:v>
                  </c:pt>
                  <c:pt idx="587">
                    <c:v>12.800</c:v>
                  </c:pt>
                  <c:pt idx="588">
                    <c:v>4.946</c:v>
                  </c:pt>
                  <c:pt idx="589">
                    <c:v>5.400</c:v>
                  </c:pt>
                  <c:pt idx="590">
                    <c:v>0.480</c:v>
                  </c:pt>
                  <c:pt idx="591">
                    <c:v>3.200</c:v>
                  </c:pt>
                  <c:pt idx="592">
                    <c:v>4.000</c:v>
                  </c:pt>
                  <c:pt idx="593">
                    <c:v>4.000</c:v>
                  </c:pt>
                  <c:pt idx="594">
                    <c:v>3.300</c:v>
                  </c:pt>
                  <c:pt idx="595">
                    <c:v>8.915</c:v>
                  </c:pt>
                  <c:pt idx="596">
                    <c:v>2.807</c:v>
                  </c:pt>
                  <c:pt idx="597">
                    <c:v>3.820</c:v>
                  </c:pt>
                  <c:pt idx="598">
                    <c:v>53.67</c:v>
                  </c:pt>
                  <c:pt idx="599">
                    <c:v>0.000</c:v>
                  </c:pt>
                  <c:pt idx="600">
                    <c:v>25.590</c:v>
                  </c:pt>
                  <c:pt idx="601">
                    <c:v>4.040</c:v>
                  </c:pt>
                  <c:pt idx="602">
                    <c:v>20.842</c:v>
                  </c:pt>
                  <c:pt idx="603">
                    <c:v>5.430</c:v>
                  </c:pt>
                  <c:pt idx="604">
                    <c:v>1.070</c:v>
                  </c:pt>
                  <c:pt idx="605">
                    <c:v>7.510</c:v>
                  </c:pt>
                  <c:pt idx="606">
                    <c:v>17.848</c:v>
                  </c:pt>
                  <c:pt idx="607">
                    <c:v>82.33</c:v>
                  </c:pt>
                  <c:pt idx="608">
                    <c:v>403.13</c:v>
                  </c:pt>
                  <c:pt idx="611">
                    <c:v>6.910</c:v>
                  </c:pt>
                  <c:pt idx="612">
                    <c:v>7.845</c:v>
                  </c:pt>
                  <c:pt idx="613">
                    <c:v>4.630</c:v>
                  </c:pt>
                  <c:pt idx="614">
                    <c:v>4.740</c:v>
                  </c:pt>
                  <c:pt idx="615">
                    <c:v>10.365</c:v>
                  </c:pt>
                  <c:pt idx="616">
                    <c:v>6.090</c:v>
                  </c:pt>
                  <c:pt idx="617">
                    <c:v>6.020</c:v>
                  </c:pt>
                  <c:pt idx="618">
                    <c:v>3.530</c:v>
                  </c:pt>
                  <c:pt idx="619">
                    <c:v>5.560</c:v>
                  </c:pt>
                  <c:pt idx="620">
                    <c:v>55.690</c:v>
                  </c:pt>
                  <c:pt idx="621">
                    <c:v>0.000</c:v>
                  </c:pt>
                  <c:pt idx="622">
                    <c:v>14.000</c:v>
                  </c:pt>
                  <c:pt idx="623">
                    <c:v>8.330</c:v>
                  </c:pt>
                  <c:pt idx="624">
                    <c:v>6.660</c:v>
                  </c:pt>
                  <c:pt idx="625">
                    <c:v>0.000</c:v>
                  </c:pt>
                  <c:pt idx="626">
                    <c:v>1.800</c:v>
                  </c:pt>
                  <c:pt idx="627">
                    <c:v>0.000</c:v>
                  </c:pt>
                  <c:pt idx="628">
                    <c:v>0.000</c:v>
                  </c:pt>
                  <c:pt idx="629">
                    <c:v>0.000</c:v>
                  </c:pt>
                  <c:pt idx="630">
                    <c:v>5.560</c:v>
                  </c:pt>
                  <c:pt idx="631">
                    <c:v>6.380</c:v>
                  </c:pt>
                  <c:pt idx="632">
                    <c:v>14.840</c:v>
                  </c:pt>
                  <c:pt idx="633">
                    <c:v>3.670</c:v>
                  </c:pt>
                  <c:pt idx="634">
                    <c:v>4.040</c:v>
                  </c:pt>
                  <c:pt idx="635">
                    <c:v>5.720</c:v>
                  </c:pt>
                  <c:pt idx="636">
                    <c:v>71.000</c:v>
                  </c:pt>
                  <c:pt idx="637">
                    <c:v>0.000</c:v>
                  </c:pt>
                  <c:pt idx="638">
                    <c:v>6.484</c:v>
                  </c:pt>
                  <c:pt idx="639">
                    <c:v>1.930</c:v>
                  </c:pt>
                  <c:pt idx="640">
                    <c:v>1.966</c:v>
                  </c:pt>
                  <c:pt idx="641">
                    <c:v>9.365</c:v>
                  </c:pt>
                  <c:pt idx="642">
                    <c:v>5.430</c:v>
                  </c:pt>
                  <c:pt idx="643">
                    <c:v>11.790</c:v>
                  </c:pt>
                  <c:pt idx="644">
                    <c:v>4.745</c:v>
                  </c:pt>
                  <c:pt idx="645">
                    <c:v>1.420</c:v>
                  </c:pt>
                  <c:pt idx="646">
                    <c:v>7.783</c:v>
                  </c:pt>
                  <c:pt idx="647">
                    <c:v>4.040</c:v>
                  </c:pt>
                  <c:pt idx="648">
                    <c:v>2.000</c:v>
                  </c:pt>
                  <c:pt idx="649">
                    <c:v>5.610</c:v>
                  </c:pt>
                  <c:pt idx="650">
                    <c:v>6.700</c:v>
                  </c:pt>
                  <c:pt idx="651">
                    <c:v>4.795</c:v>
                  </c:pt>
                  <c:pt idx="652">
                    <c:v>74.06</c:v>
                  </c:pt>
                  <c:pt idx="653">
                    <c:v>0.000</c:v>
                  </c:pt>
                  <c:pt idx="654">
                    <c:v>9.065</c:v>
                  </c:pt>
                  <c:pt idx="655">
                    <c:v>6.850</c:v>
                  </c:pt>
                  <c:pt idx="656">
                    <c:v>3.000</c:v>
                  </c:pt>
                  <c:pt idx="657">
                    <c:v>2.890</c:v>
                  </c:pt>
                  <c:pt idx="658">
                    <c:v>3.070</c:v>
                  </c:pt>
                  <c:pt idx="659">
                    <c:v>10.570</c:v>
                  </c:pt>
                  <c:pt idx="660">
                    <c:v>3.230</c:v>
                  </c:pt>
                  <c:pt idx="661">
                    <c:v>6.325</c:v>
                  </c:pt>
                  <c:pt idx="662">
                    <c:v>4.900</c:v>
                  </c:pt>
                  <c:pt idx="663">
                    <c:v>3.000</c:v>
                  </c:pt>
                  <c:pt idx="664">
                    <c:v>9.400</c:v>
                  </c:pt>
                  <c:pt idx="665">
                    <c:v>11.250</c:v>
                  </c:pt>
                  <c:pt idx="666">
                    <c:v>7.240</c:v>
                  </c:pt>
                  <c:pt idx="667">
                    <c:v>16.520</c:v>
                  </c:pt>
                  <c:pt idx="668">
                    <c:v>17.700</c:v>
                  </c:pt>
                  <c:pt idx="669">
                    <c:v>6.330</c:v>
                  </c:pt>
                  <c:pt idx="670">
                    <c:v>4.505</c:v>
                  </c:pt>
                  <c:pt idx="671">
                    <c:v>2.150</c:v>
                  </c:pt>
                  <c:pt idx="672">
                    <c:v>128.0</c:v>
                  </c:pt>
                  <c:pt idx="673">
                    <c:v>328.74</c:v>
                  </c:pt>
                  <c:pt idx="674">
                    <c:v>1048.960</c:v>
                  </c:pt>
                  <c:pt idx="677">
                    <c:v>7.700</c:v>
                  </c:pt>
                  <c:pt idx="678">
                    <c:v>4.970</c:v>
                  </c:pt>
                  <c:pt idx="679">
                    <c:v>3.920</c:v>
                  </c:pt>
                  <c:pt idx="680">
                    <c:v>5.900</c:v>
                  </c:pt>
                  <c:pt idx="681">
                    <c:v>3.300</c:v>
                  </c:pt>
                  <c:pt idx="682">
                    <c:v>3.470</c:v>
                  </c:pt>
                  <c:pt idx="683">
                    <c:v>2.790</c:v>
                  </c:pt>
                  <c:pt idx="684">
                    <c:v>13.830</c:v>
                  </c:pt>
                  <c:pt idx="685">
                    <c:v>7.070</c:v>
                  </c:pt>
                  <c:pt idx="686">
                    <c:v>1.970</c:v>
                  </c:pt>
                  <c:pt idx="687">
                    <c:v>6.500</c:v>
                  </c:pt>
                  <c:pt idx="688">
                    <c:v>3.015</c:v>
                  </c:pt>
                  <c:pt idx="689">
                    <c:v>1.210</c:v>
                  </c:pt>
                  <c:pt idx="690">
                    <c:v>3.570</c:v>
                  </c:pt>
                  <c:pt idx="691">
                    <c:v>3.210</c:v>
                  </c:pt>
                  <c:pt idx="692">
                    <c:v>3.700</c:v>
                  </c:pt>
                  <c:pt idx="693">
                    <c:v>8.630</c:v>
                  </c:pt>
                  <c:pt idx="694">
                    <c:v>6.300</c:v>
                  </c:pt>
                  <c:pt idx="695">
                    <c:v>4.320</c:v>
                  </c:pt>
                  <c:pt idx="696">
                    <c:v>95.375</c:v>
                  </c:pt>
                  <c:pt idx="698">
                    <c:v>0.600</c:v>
                  </c:pt>
                  <c:pt idx="699">
                    <c:v>1.020</c:v>
                  </c:pt>
                  <c:pt idx="700">
                    <c:v>4.290</c:v>
                  </c:pt>
                  <c:pt idx="701">
                    <c:v>10.420</c:v>
                  </c:pt>
                  <c:pt idx="702">
                    <c:v>7.020</c:v>
                  </c:pt>
                  <c:pt idx="703">
                    <c:v>7.560</c:v>
                  </c:pt>
                  <c:pt idx="704">
                    <c:v>11.080</c:v>
                  </c:pt>
                  <c:pt idx="705">
                    <c:v>4.780</c:v>
                  </c:pt>
                  <c:pt idx="706">
                    <c:v>4.370</c:v>
                  </c:pt>
                  <c:pt idx="707">
                    <c:v>6.750</c:v>
                  </c:pt>
                  <c:pt idx="708">
                    <c:v>8.800</c:v>
                  </c:pt>
                  <c:pt idx="709">
                    <c:v>10.970</c:v>
                  </c:pt>
                  <c:pt idx="710">
                    <c:v>5.260</c:v>
                  </c:pt>
                  <c:pt idx="711">
                    <c:v>3.880</c:v>
                  </c:pt>
                  <c:pt idx="712">
                    <c:v>4.000</c:v>
                  </c:pt>
                  <c:pt idx="713">
                    <c:v>10.500</c:v>
                  </c:pt>
                  <c:pt idx="714">
                    <c:v>101.30</c:v>
                  </c:pt>
                  <c:pt idx="716">
                    <c:v>7.000</c:v>
                  </c:pt>
                  <c:pt idx="717">
                    <c:v>4.900</c:v>
                  </c:pt>
                  <c:pt idx="718">
                    <c:v>8.450</c:v>
                  </c:pt>
                  <c:pt idx="719">
                    <c:v>0.415</c:v>
                  </c:pt>
                  <c:pt idx="720">
                    <c:v>14.000</c:v>
                  </c:pt>
                  <c:pt idx="721">
                    <c:v>1.260</c:v>
                  </c:pt>
                  <c:pt idx="722">
                    <c:v>6.850</c:v>
                  </c:pt>
                  <c:pt idx="723">
                    <c:v>6.650</c:v>
                  </c:pt>
                  <c:pt idx="724">
                    <c:v>7.250</c:v>
                  </c:pt>
                  <c:pt idx="725">
                    <c:v>56.78</c:v>
                  </c:pt>
                  <c:pt idx="726">
                    <c:v>0.000</c:v>
                  </c:pt>
                  <c:pt idx="727">
                    <c:v>11.200</c:v>
                  </c:pt>
                  <c:pt idx="728">
                    <c:v>9.850</c:v>
                  </c:pt>
                  <c:pt idx="729">
                    <c:v>8.200</c:v>
                  </c:pt>
                  <c:pt idx="730">
                    <c:v>8.500</c:v>
                  </c:pt>
                  <c:pt idx="731">
                    <c:v>1.400</c:v>
                  </c:pt>
                  <c:pt idx="732">
                    <c:v>1.500</c:v>
                  </c:pt>
                  <c:pt idx="733">
                    <c:v>9.160</c:v>
                  </c:pt>
                  <c:pt idx="734">
                    <c:v>49.81</c:v>
                  </c:pt>
                  <c:pt idx="736">
                    <c:v>17.230</c:v>
                  </c:pt>
                  <c:pt idx="737">
                    <c:v>5.220</c:v>
                  </c:pt>
                  <c:pt idx="738">
                    <c:v>4.500</c:v>
                  </c:pt>
                  <c:pt idx="739">
                    <c:v>3.740</c:v>
                  </c:pt>
                  <c:pt idx="740">
                    <c:v>12.500</c:v>
                  </c:pt>
                  <c:pt idx="741">
                    <c:v>12.020</c:v>
                  </c:pt>
                  <c:pt idx="742">
                    <c:v>5.000</c:v>
                  </c:pt>
                  <c:pt idx="743">
                    <c:v>4.620</c:v>
                  </c:pt>
                  <c:pt idx="744">
                    <c:v>4.400</c:v>
                  </c:pt>
                  <c:pt idx="745">
                    <c:v>5.090</c:v>
                  </c:pt>
                  <c:pt idx="746">
                    <c:v>8.950</c:v>
                  </c:pt>
                  <c:pt idx="747">
                    <c:v>9.560</c:v>
                  </c:pt>
                  <c:pt idx="748">
                    <c:v>7.000</c:v>
                  </c:pt>
                  <c:pt idx="749">
                    <c:v>3.200</c:v>
                  </c:pt>
                  <c:pt idx="750">
                    <c:v>5.360</c:v>
                  </c:pt>
                  <c:pt idx="751">
                    <c:v>2.100</c:v>
                  </c:pt>
                  <c:pt idx="752">
                    <c:v>110.49</c:v>
                  </c:pt>
                  <c:pt idx="753">
                    <c:v>413.750</c:v>
                  </c:pt>
                  <c:pt idx="756">
                    <c:v>1.430</c:v>
                  </c:pt>
                  <c:pt idx="757">
                    <c:v>0.800</c:v>
                  </c:pt>
                  <c:pt idx="758">
                    <c:v>1.870</c:v>
                  </c:pt>
                  <c:pt idx="759">
                    <c:v>3.160</c:v>
                  </c:pt>
                  <c:pt idx="760">
                    <c:v>6.040</c:v>
                  </c:pt>
                  <c:pt idx="761">
                    <c:v>6.700</c:v>
                  </c:pt>
                  <c:pt idx="762">
                    <c:v>5.370</c:v>
                  </c:pt>
                  <c:pt idx="763">
                    <c:v>5.485</c:v>
                  </c:pt>
                  <c:pt idx="764">
                    <c:v>1.830</c:v>
                  </c:pt>
                  <c:pt idx="765">
                    <c:v>5.010</c:v>
                  </c:pt>
                  <c:pt idx="766">
                    <c:v>5.150</c:v>
                  </c:pt>
                  <c:pt idx="767">
                    <c:v>4.189</c:v>
                  </c:pt>
                  <c:pt idx="768">
                    <c:v>5.136</c:v>
                  </c:pt>
                  <c:pt idx="769">
                    <c:v>9.471</c:v>
                  </c:pt>
                  <c:pt idx="770">
                    <c:v>61.64</c:v>
                  </c:pt>
                  <c:pt idx="772">
                    <c:v>7.080</c:v>
                  </c:pt>
                  <c:pt idx="773">
                    <c:v>10.210</c:v>
                  </c:pt>
                  <c:pt idx="774">
                    <c:v>9.300</c:v>
                  </c:pt>
                  <c:pt idx="775">
                    <c:v>3.030</c:v>
                  </c:pt>
                  <c:pt idx="776">
                    <c:v>1.460</c:v>
                  </c:pt>
                  <c:pt idx="777">
                    <c:v>2.020</c:v>
                  </c:pt>
                  <c:pt idx="778">
                    <c:v>2.020</c:v>
                  </c:pt>
                  <c:pt idx="779">
                    <c:v>5.180</c:v>
                  </c:pt>
                  <c:pt idx="780">
                    <c:v>1.970</c:v>
                  </c:pt>
                  <c:pt idx="781">
                    <c:v>0.900</c:v>
                  </c:pt>
                  <c:pt idx="782">
                    <c:v>1.800</c:v>
                  </c:pt>
                  <c:pt idx="783">
                    <c:v>2.300</c:v>
                  </c:pt>
                  <c:pt idx="784">
                    <c:v>5.150</c:v>
                  </c:pt>
                  <c:pt idx="785">
                    <c:v>1.780</c:v>
                  </c:pt>
                  <c:pt idx="786">
                    <c:v>2.820</c:v>
                  </c:pt>
                  <c:pt idx="787">
                    <c:v>0.850</c:v>
                  </c:pt>
                  <c:pt idx="788">
                    <c:v>3.720</c:v>
                  </c:pt>
                  <c:pt idx="789">
                    <c:v>1.830</c:v>
                  </c:pt>
                  <c:pt idx="790">
                    <c:v>1.130</c:v>
                  </c:pt>
                  <c:pt idx="791">
                    <c:v>1.830</c:v>
                  </c:pt>
                  <c:pt idx="792">
                    <c:v>5.740</c:v>
                  </c:pt>
                  <c:pt idx="793">
                    <c:v>6.750</c:v>
                  </c:pt>
                  <c:pt idx="794">
                    <c:v>4.280</c:v>
                  </c:pt>
                  <c:pt idx="795">
                    <c:v>83.15</c:v>
                  </c:pt>
                  <c:pt idx="796">
                    <c:v>144.79</c:v>
                  </c:pt>
                  <c:pt idx="799">
                    <c:v>3.250</c:v>
                  </c:pt>
                  <c:pt idx="800">
                    <c:v>2.400</c:v>
                  </c:pt>
                  <c:pt idx="801">
                    <c:v>3.767</c:v>
                  </c:pt>
                  <c:pt idx="802">
                    <c:v>7.412</c:v>
                  </c:pt>
                  <c:pt idx="803">
                    <c:v>8.500</c:v>
                  </c:pt>
                  <c:pt idx="804">
                    <c:v>1.870</c:v>
                  </c:pt>
                  <c:pt idx="805">
                    <c:v>6.560</c:v>
                  </c:pt>
                  <c:pt idx="806">
                    <c:v>1.850</c:v>
                  </c:pt>
                  <c:pt idx="807">
                    <c:v>1.118</c:v>
                  </c:pt>
                  <c:pt idx="808">
                    <c:v>6.347</c:v>
                  </c:pt>
                  <c:pt idx="809">
                    <c:v>3.960</c:v>
                  </c:pt>
                  <c:pt idx="810">
                    <c:v>1.200</c:v>
                  </c:pt>
                  <c:pt idx="811">
                    <c:v>0.940</c:v>
                  </c:pt>
                  <c:pt idx="812">
                    <c:v>5.180</c:v>
                  </c:pt>
                  <c:pt idx="813">
                    <c:v>7.653</c:v>
                  </c:pt>
                  <c:pt idx="814">
                    <c:v>4.500</c:v>
                  </c:pt>
                  <c:pt idx="815">
                    <c:v>2.690</c:v>
                  </c:pt>
                  <c:pt idx="816">
                    <c:v>4.690</c:v>
                  </c:pt>
                  <c:pt idx="817">
                    <c:v>4.900</c:v>
                  </c:pt>
                  <c:pt idx="818">
                    <c:v>4.604</c:v>
                  </c:pt>
                  <c:pt idx="819">
                    <c:v>5.100</c:v>
                  </c:pt>
                  <c:pt idx="820">
                    <c:v>1.960</c:v>
                  </c:pt>
                  <c:pt idx="821">
                    <c:v>7.150</c:v>
                  </c:pt>
                  <c:pt idx="822">
                    <c:v>1.620</c:v>
                  </c:pt>
                  <c:pt idx="823">
                    <c:v>0.000</c:v>
                  </c:pt>
                  <c:pt idx="824">
                    <c:v>99.22</c:v>
                  </c:pt>
                  <c:pt idx="825">
                    <c:v>0.000</c:v>
                  </c:pt>
                  <c:pt idx="826">
                    <c:v>2.000</c:v>
                  </c:pt>
                  <c:pt idx="827">
                    <c:v>7.970</c:v>
                  </c:pt>
                  <c:pt idx="828">
                    <c:v>4.050</c:v>
                  </c:pt>
                  <c:pt idx="829">
                    <c:v>6.000</c:v>
                  </c:pt>
                  <c:pt idx="830">
                    <c:v>13.250</c:v>
                  </c:pt>
                  <c:pt idx="831">
                    <c:v>33.27</c:v>
                  </c:pt>
                  <c:pt idx="832">
                    <c:v>0.000</c:v>
                  </c:pt>
                  <c:pt idx="833">
                    <c:v>12.240</c:v>
                  </c:pt>
                  <c:pt idx="834">
                    <c:v>2.650</c:v>
                  </c:pt>
                  <c:pt idx="835">
                    <c:v>8.860</c:v>
                  </c:pt>
                  <c:pt idx="836">
                    <c:v>23.750</c:v>
                  </c:pt>
                  <c:pt idx="838">
                    <c:v>2.260</c:v>
                  </c:pt>
                  <c:pt idx="839">
                    <c:v>0.000</c:v>
                  </c:pt>
                  <c:pt idx="840">
                    <c:v>1.125</c:v>
                  </c:pt>
                  <c:pt idx="841">
                    <c:v>0.630</c:v>
                  </c:pt>
                  <c:pt idx="842">
                    <c:v>7.730</c:v>
                  </c:pt>
                  <c:pt idx="843">
                    <c:v>3.780</c:v>
                  </c:pt>
                  <c:pt idx="844">
                    <c:v>1.320</c:v>
                  </c:pt>
                  <c:pt idx="845">
                    <c:v>1.346</c:v>
                  </c:pt>
                  <c:pt idx="846">
                    <c:v>2.190</c:v>
                  </c:pt>
                  <c:pt idx="847">
                    <c:v>2.009</c:v>
                  </c:pt>
                  <c:pt idx="848">
                    <c:v>0.730</c:v>
                  </c:pt>
                  <c:pt idx="849">
                    <c:v>1.450</c:v>
                  </c:pt>
                  <c:pt idx="850">
                    <c:v>4.670</c:v>
                  </c:pt>
                  <c:pt idx="851">
                    <c:v>12.456</c:v>
                  </c:pt>
                  <c:pt idx="852">
                    <c:v>4.440</c:v>
                  </c:pt>
                  <c:pt idx="853">
                    <c:v>8.395</c:v>
                  </c:pt>
                  <c:pt idx="854">
                    <c:v>7.570</c:v>
                  </c:pt>
                  <c:pt idx="855">
                    <c:v>12.600</c:v>
                  </c:pt>
                  <c:pt idx="856">
                    <c:v>74.701</c:v>
                  </c:pt>
                  <c:pt idx="858">
                    <c:v>12.250</c:v>
                  </c:pt>
                  <c:pt idx="859">
                    <c:v>8.320</c:v>
                  </c:pt>
                  <c:pt idx="860">
                    <c:v>3.330</c:v>
                  </c:pt>
                  <c:pt idx="861">
                    <c:v>2.825</c:v>
                  </c:pt>
                  <c:pt idx="862">
                    <c:v>3.530</c:v>
                  </c:pt>
                  <c:pt idx="863">
                    <c:v>4.650</c:v>
                  </c:pt>
                  <c:pt idx="864">
                    <c:v>1.383</c:v>
                  </c:pt>
                  <c:pt idx="865">
                    <c:v>36.288</c:v>
                  </c:pt>
                  <c:pt idx="867">
                    <c:v>8.900</c:v>
                  </c:pt>
                  <c:pt idx="868">
                    <c:v>8.225</c:v>
                  </c:pt>
                  <c:pt idx="869">
                    <c:v>5.650</c:v>
                  </c:pt>
                  <c:pt idx="870">
                    <c:v>8.475</c:v>
                  </c:pt>
                  <c:pt idx="871">
                    <c:v>5.051</c:v>
                  </c:pt>
                  <c:pt idx="872">
                    <c:v>4.200</c:v>
                  </c:pt>
                  <c:pt idx="873">
                    <c:v>3.900</c:v>
                  </c:pt>
                  <c:pt idx="874">
                    <c:v>3.685</c:v>
                  </c:pt>
                  <c:pt idx="875">
                    <c:v>48.09</c:v>
                  </c:pt>
                  <c:pt idx="877">
                    <c:v>6.615</c:v>
                  </c:pt>
                  <c:pt idx="878">
                    <c:v>1.870</c:v>
                  </c:pt>
                  <c:pt idx="879">
                    <c:v>3.400</c:v>
                  </c:pt>
                  <c:pt idx="880">
                    <c:v>1.600</c:v>
                  </c:pt>
                  <c:pt idx="881">
                    <c:v>1.190</c:v>
                  </c:pt>
                  <c:pt idx="882">
                    <c:v>6.760</c:v>
                  </c:pt>
                  <c:pt idx="883">
                    <c:v>6.550</c:v>
                  </c:pt>
                  <c:pt idx="884">
                    <c:v>5.835</c:v>
                  </c:pt>
                  <c:pt idx="885">
                    <c:v>5.350</c:v>
                  </c:pt>
                  <c:pt idx="886">
                    <c:v>2.108</c:v>
                  </c:pt>
                  <c:pt idx="887">
                    <c:v>7.600</c:v>
                  </c:pt>
                  <c:pt idx="888">
                    <c:v>10.115</c:v>
                  </c:pt>
                  <c:pt idx="889">
                    <c:v>58.99</c:v>
                  </c:pt>
                  <c:pt idx="890">
                    <c:v>374.31</c:v>
                  </c:pt>
                  <c:pt idx="893">
                    <c:v>5.75</c:v>
                  </c:pt>
                  <c:pt idx="894">
                    <c:v>2.66</c:v>
                  </c:pt>
                  <c:pt idx="895">
                    <c:v>1.55</c:v>
                  </c:pt>
                  <c:pt idx="896">
                    <c:v>2.46</c:v>
                  </c:pt>
                  <c:pt idx="897">
                    <c:v>1.17</c:v>
                  </c:pt>
                  <c:pt idx="898">
                    <c:v>1.72</c:v>
                  </c:pt>
                  <c:pt idx="899">
                    <c:v>1.28</c:v>
                  </c:pt>
                  <c:pt idx="900">
                    <c:v>4.04</c:v>
                  </c:pt>
                  <c:pt idx="901">
                    <c:v>4.25</c:v>
                  </c:pt>
                  <c:pt idx="902">
                    <c:v>2.655</c:v>
                  </c:pt>
                  <c:pt idx="903">
                    <c:v>2.512</c:v>
                  </c:pt>
                  <c:pt idx="904">
                    <c:v>4.60</c:v>
                  </c:pt>
                  <c:pt idx="905">
                    <c:v>3.13</c:v>
                  </c:pt>
                  <c:pt idx="906">
                    <c:v>2.415</c:v>
                  </c:pt>
                  <c:pt idx="907">
                    <c:v>3.60</c:v>
                  </c:pt>
                  <c:pt idx="908">
                    <c:v>1.04</c:v>
                  </c:pt>
                  <c:pt idx="909">
                    <c:v>2.16</c:v>
                  </c:pt>
                  <c:pt idx="910">
                    <c:v>0.85</c:v>
                  </c:pt>
                  <c:pt idx="911">
                    <c:v>0.77</c:v>
                  </c:pt>
                  <c:pt idx="912">
                    <c:v>3.03</c:v>
                  </c:pt>
                  <c:pt idx="913">
                    <c:v>1.344</c:v>
                  </c:pt>
                  <c:pt idx="914">
                    <c:v>1.635</c:v>
                  </c:pt>
                  <c:pt idx="915">
                    <c:v>4.50</c:v>
                  </c:pt>
                  <c:pt idx="916">
                    <c:v>4.20</c:v>
                  </c:pt>
                  <c:pt idx="917">
                    <c:v>1.29</c:v>
                  </c:pt>
                  <c:pt idx="918">
                    <c:v>3.19</c:v>
                  </c:pt>
                  <c:pt idx="919">
                    <c:v>2.03</c:v>
                  </c:pt>
                  <c:pt idx="920">
                    <c:v>1.255</c:v>
                  </c:pt>
                  <c:pt idx="921">
                    <c:v>71.08</c:v>
                  </c:pt>
                  <c:pt idx="923">
                    <c:v>2.410</c:v>
                  </c:pt>
                  <c:pt idx="924">
                    <c:v>9.330</c:v>
                  </c:pt>
                  <c:pt idx="925">
                    <c:v>4.150</c:v>
                  </c:pt>
                  <c:pt idx="926">
                    <c:v>1.550</c:v>
                  </c:pt>
                  <c:pt idx="927">
                    <c:v>4.130</c:v>
                  </c:pt>
                  <c:pt idx="928">
                    <c:v>2.130</c:v>
                  </c:pt>
                  <c:pt idx="929">
                    <c:v>1.525</c:v>
                  </c:pt>
                  <c:pt idx="930">
                    <c:v>1.350</c:v>
                  </c:pt>
                  <c:pt idx="931">
                    <c:v>0.800</c:v>
                  </c:pt>
                  <c:pt idx="932">
                    <c:v>6.500</c:v>
                  </c:pt>
                  <c:pt idx="933">
                    <c:v>0.750</c:v>
                  </c:pt>
                  <c:pt idx="934">
                    <c:v>5.980</c:v>
                  </c:pt>
                  <c:pt idx="935">
                    <c:v>40.605</c:v>
                  </c:pt>
                  <c:pt idx="937">
                    <c:v>2.425</c:v>
                  </c:pt>
                  <c:pt idx="938">
                    <c:v>1.820</c:v>
                  </c:pt>
                  <c:pt idx="939">
                    <c:v>1.850</c:v>
                  </c:pt>
                  <c:pt idx="940">
                    <c:v>1.880</c:v>
                  </c:pt>
                  <c:pt idx="941">
                    <c:v>2.700</c:v>
                  </c:pt>
                  <c:pt idx="942">
                    <c:v>3.800</c:v>
                  </c:pt>
                  <c:pt idx="943">
                    <c:v>6.200</c:v>
                  </c:pt>
                  <c:pt idx="944">
                    <c:v>2.700</c:v>
                  </c:pt>
                  <c:pt idx="945">
                    <c:v>2.275</c:v>
                  </c:pt>
                  <c:pt idx="946">
                    <c:v>2.100</c:v>
                  </c:pt>
                  <c:pt idx="947">
                    <c:v>27.75</c:v>
                  </c:pt>
                  <c:pt idx="949">
                    <c:v>1.640</c:v>
                  </c:pt>
                  <c:pt idx="950">
                    <c:v>4.320</c:v>
                  </c:pt>
                  <c:pt idx="951">
                    <c:v>1.060</c:v>
                  </c:pt>
                  <c:pt idx="952">
                    <c:v>0.980</c:v>
                  </c:pt>
                  <c:pt idx="953">
                    <c:v>3.490</c:v>
                  </c:pt>
                  <c:pt idx="954">
                    <c:v>6.059</c:v>
                  </c:pt>
                  <c:pt idx="955">
                    <c:v>5.140</c:v>
                  </c:pt>
                  <c:pt idx="956">
                    <c:v>2.100</c:v>
                  </c:pt>
                  <c:pt idx="957">
                    <c:v>0.550</c:v>
                  </c:pt>
                  <c:pt idx="958">
                    <c:v>0.865</c:v>
                  </c:pt>
                  <c:pt idx="959">
                    <c:v>0.965</c:v>
                  </c:pt>
                  <c:pt idx="960">
                    <c:v>6.150</c:v>
                  </c:pt>
                  <c:pt idx="961">
                    <c:v>1.535</c:v>
                  </c:pt>
                  <c:pt idx="962">
                    <c:v>6.000</c:v>
                  </c:pt>
                  <c:pt idx="963">
                    <c:v>6.600</c:v>
                  </c:pt>
                  <c:pt idx="964">
                    <c:v>47.45</c:v>
                  </c:pt>
                  <c:pt idx="965">
                    <c:v>186.891</c:v>
                  </c:pt>
                  <c:pt idx="968">
                    <c:v>12.235</c:v>
                  </c:pt>
                  <c:pt idx="969">
                    <c:v>16.860</c:v>
                  </c:pt>
                  <c:pt idx="970">
                    <c:v>5.040</c:v>
                  </c:pt>
                  <c:pt idx="971">
                    <c:v>5.428</c:v>
                  </c:pt>
                  <c:pt idx="972">
                    <c:v>9.470</c:v>
                  </c:pt>
                  <c:pt idx="973">
                    <c:v>5.540</c:v>
                  </c:pt>
                  <c:pt idx="974">
                    <c:v>3.810</c:v>
                  </c:pt>
                  <c:pt idx="975">
                    <c:v>7.038</c:v>
                  </c:pt>
                  <c:pt idx="976">
                    <c:v>3.710</c:v>
                  </c:pt>
                  <c:pt idx="977">
                    <c:v>2.550</c:v>
                  </c:pt>
                  <c:pt idx="978">
                    <c:v>2.400</c:v>
                  </c:pt>
                  <c:pt idx="979">
                    <c:v>3.995</c:v>
                  </c:pt>
                  <c:pt idx="980">
                    <c:v>5.670</c:v>
                  </c:pt>
                  <c:pt idx="981">
                    <c:v>0.930</c:v>
                  </c:pt>
                  <c:pt idx="982">
                    <c:v>1.500</c:v>
                  </c:pt>
                  <c:pt idx="983">
                    <c:v>1.300</c:v>
                  </c:pt>
                  <c:pt idx="984">
                    <c:v>5.620</c:v>
                  </c:pt>
                  <c:pt idx="985">
                    <c:v>5.873</c:v>
                  </c:pt>
                  <c:pt idx="986">
                    <c:v>98.97</c:v>
                  </c:pt>
                  <c:pt idx="988">
                    <c:v>17.350</c:v>
                  </c:pt>
                  <c:pt idx="989">
                    <c:v>6.12</c:v>
                  </c:pt>
                  <c:pt idx="990">
                    <c:v>16.770</c:v>
                  </c:pt>
                  <c:pt idx="991">
                    <c:v>4.500</c:v>
                  </c:pt>
                  <c:pt idx="992">
                    <c:v>3.340</c:v>
                  </c:pt>
                  <c:pt idx="993">
                    <c:v>3.310</c:v>
                  </c:pt>
                  <c:pt idx="994">
                    <c:v>51.39</c:v>
                  </c:pt>
                  <c:pt idx="995">
                    <c:v>150.357</c:v>
                  </c:pt>
                  <c:pt idx="996">
                    <c:v>1270.098</c:v>
                  </c:pt>
                  <c:pt idx="997">
                    <c:v>2319.058</c:v>
                  </c:pt>
                  <c:pt idx="998">
                    <c:v>2293.650</c:v>
                  </c:pt>
                  <c:pt idx="999">
                    <c:v>49.411</c:v>
                  </c:pt>
                </c:lvl>
                <c:lvl>
                  <c:pt idx="0">
                    <c:v>MDR KOP219</c:v>
                  </c:pt>
                  <c:pt idx="1">
                    <c:v>SH-130</c:v>
                  </c:pt>
                  <c:pt idx="2">
                    <c:v>SH-63(GAN94)</c:v>
                  </c:pt>
                  <c:pt idx="3">
                    <c:v>MDR YL 7</c:v>
                  </c:pt>
                  <c:pt idx="4">
                    <c:v>SH-129</c:v>
                  </c:pt>
                  <c:pt idx="7">
                    <c:v>MDR LIN 16</c:v>
                  </c:pt>
                  <c:pt idx="8">
                    <c:v>SH-14</c:v>
                  </c:pt>
                  <c:pt idx="9">
                    <c:v>MAN 33</c:v>
                  </c:pt>
                  <c:pt idx="10">
                    <c:v>LIN 206</c:v>
                  </c:pt>
                  <c:pt idx="11">
                    <c:v>MDR-SIN228</c:v>
                  </c:pt>
                  <c:pt idx="12">
                    <c:v>MDR DEV 209</c:v>
                  </c:pt>
                  <c:pt idx="13">
                    <c:v>MDR DEV 216</c:v>
                  </c:pt>
                  <c:pt idx="14">
                    <c:v>SH-61</c:v>
                  </c:pt>
                  <c:pt idx="15">
                    <c:v>SH-13</c:v>
                  </c:pt>
                  <c:pt idx="16">
                    <c:v>MDR RA15</c:v>
                  </c:pt>
                  <c:pt idx="17">
                    <c:v>MDR RAI 6</c:v>
                  </c:pt>
                  <c:pt idx="18">
                    <c:v>MDR RAI 5</c:v>
                  </c:pt>
                  <c:pt idx="19">
                    <c:v>MDR RAI 215</c:v>
                  </c:pt>
                  <c:pt idx="20">
                    <c:v>MDR RAI 206</c:v>
                  </c:pt>
                  <c:pt idx="25">
                    <c:v>SH-01</c:v>
                  </c:pt>
                  <c:pt idx="26">
                    <c:v>MDR</c:v>
                  </c:pt>
                  <c:pt idx="27">
                    <c:v>SH-56</c:v>
                  </c:pt>
                  <c:pt idx="28">
                    <c:v>SH-28</c:v>
                  </c:pt>
                  <c:pt idx="29">
                    <c:v>SH-28</c:v>
                  </c:pt>
                  <c:pt idx="30">
                    <c:v>MDR</c:v>
                  </c:pt>
                  <c:pt idx="31">
                    <c:v>MDR</c:v>
                  </c:pt>
                  <c:pt idx="32">
                    <c:v>MDR</c:v>
                  </c:pt>
                  <c:pt idx="33">
                    <c:v>MDR</c:v>
                  </c:pt>
                  <c:pt idx="34">
                    <c:v>MDR</c:v>
                  </c:pt>
                  <c:pt idx="35">
                    <c:v>MDR</c:v>
                  </c:pt>
                  <c:pt idx="36">
                    <c:v>MDR</c:v>
                  </c:pt>
                  <c:pt idx="37">
                    <c:v>MDR</c:v>
                  </c:pt>
                  <c:pt idx="38">
                    <c:v>SH-56</c:v>
                  </c:pt>
                  <c:pt idx="39">
                    <c:v>SH-28</c:v>
                  </c:pt>
                  <c:pt idx="40">
                    <c:v>MDR</c:v>
                  </c:pt>
                  <c:pt idx="41">
                    <c:v>MDR</c:v>
                  </c:pt>
                  <c:pt idx="42">
                    <c:v>MDR</c:v>
                  </c:pt>
                  <c:pt idx="45">
                    <c:v>MDR</c:v>
                  </c:pt>
                  <c:pt idx="46">
                    <c:v>MDR</c:v>
                  </c:pt>
                  <c:pt idx="47">
                    <c:v>MDR</c:v>
                  </c:pt>
                  <c:pt idx="48">
                    <c:v>MDR</c:v>
                  </c:pt>
                  <c:pt idx="49">
                    <c:v>MDR</c:v>
                  </c:pt>
                  <c:pt idx="50">
                    <c:v>MDR</c:v>
                  </c:pt>
                  <c:pt idx="51">
                    <c:v>MDR</c:v>
                  </c:pt>
                  <c:pt idx="52">
                    <c:v>MDR</c:v>
                  </c:pt>
                  <c:pt idx="53">
                    <c:v>SH-136</c:v>
                  </c:pt>
                  <c:pt idx="54">
                    <c:v>SH-30</c:v>
                  </c:pt>
                  <c:pt idx="55">
                    <c:v>SH-57</c:v>
                  </c:pt>
                  <c:pt idx="56">
                    <c:v>SH-83</c:v>
                  </c:pt>
                  <c:pt idx="57">
                    <c:v>MDR</c:v>
                  </c:pt>
                  <c:pt idx="58">
                    <c:v>SH-136</c:v>
                  </c:pt>
                  <c:pt idx="61">
                    <c:v>SH-23</c:v>
                  </c:pt>
                  <c:pt idx="62">
                    <c:v>SH-23</c:v>
                  </c:pt>
                  <c:pt idx="63">
                    <c:v>MDR</c:v>
                  </c:pt>
                  <c:pt idx="64">
                    <c:v>SH-69</c:v>
                  </c:pt>
                  <c:pt idx="65">
                    <c:v>MDR</c:v>
                  </c:pt>
                  <c:pt idx="66">
                    <c:v>SH-76</c:v>
                  </c:pt>
                  <c:pt idx="67">
                    <c:v>MDR</c:v>
                  </c:pt>
                  <c:pt idx="68">
                    <c:v>MDR</c:v>
                  </c:pt>
                  <c:pt idx="69">
                    <c:v>MDR</c:v>
                  </c:pt>
                  <c:pt idx="70">
                    <c:v>MDR</c:v>
                  </c:pt>
                  <c:pt idx="71">
                    <c:v>MDR</c:v>
                  </c:pt>
                  <c:pt idx="72">
                    <c:v>MDR</c:v>
                  </c:pt>
                  <c:pt idx="73">
                    <c:v>SH-76</c:v>
                  </c:pt>
                  <c:pt idx="74">
                    <c:v>SH-76</c:v>
                  </c:pt>
                  <c:pt idx="75">
                    <c:v>MDR</c:v>
                  </c:pt>
                  <c:pt idx="76">
                    <c:v>MDR</c:v>
                  </c:pt>
                  <c:pt idx="77">
                    <c:v>MDR</c:v>
                  </c:pt>
                  <c:pt idx="78">
                    <c:v>MDR</c:v>
                  </c:pt>
                  <c:pt idx="79">
                    <c:v>MDR</c:v>
                  </c:pt>
                  <c:pt idx="80">
                    <c:v>MDR</c:v>
                  </c:pt>
                  <c:pt idx="83">
                    <c:v>SH-48</c:v>
                  </c:pt>
                  <c:pt idx="84">
                    <c:v>MDR</c:v>
                  </c:pt>
                  <c:pt idx="85">
                    <c:v>SH-143</c:v>
                  </c:pt>
                  <c:pt idx="86">
                    <c:v>MDR</c:v>
                  </c:pt>
                  <c:pt idx="87">
                    <c:v>MDR</c:v>
                  </c:pt>
                  <c:pt idx="88">
                    <c:v>MDR</c:v>
                  </c:pt>
                  <c:pt idx="89">
                    <c:v>MDR</c:v>
                  </c:pt>
                  <c:pt idx="90">
                    <c:v>SH-34</c:v>
                  </c:pt>
                  <c:pt idx="91">
                    <c:v>MDR</c:v>
                  </c:pt>
                  <c:pt idx="92">
                    <c:v>MDR</c:v>
                  </c:pt>
                  <c:pt idx="93">
                    <c:v>MDR</c:v>
                  </c:pt>
                  <c:pt idx="96">
                    <c:v>SH-93</c:v>
                  </c:pt>
                  <c:pt idx="97">
                    <c:v>SH-146</c:v>
                  </c:pt>
                  <c:pt idx="98">
                    <c:v>SH-34</c:v>
                  </c:pt>
                  <c:pt idx="99">
                    <c:v>SH-143</c:v>
                  </c:pt>
                  <c:pt idx="100">
                    <c:v>SH-93</c:v>
                  </c:pt>
                  <c:pt idx="101">
                    <c:v>SH-50</c:v>
                  </c:pt>
                  <c:pt idx="102">
                    <c:v>SH-06</c:v>
                  </c:pt>
                  <c:pt idx="107">
                    <c:v>SH 41</c:v>
                  </c:pt>
                  <c:pt idx="108">
                    <c:v>Upgraded To SH</c:v>
                  </c:pt>
                  <c:pt idx="109">
                    <c:v>Upgraded To SH</c:v>
                  </c:pt>
                  <c:pt idx="110">
                    <c:v>MDR/BJP-64</c:v>
                  </c:pt>
                  <c:pt idx="111">
                    <c:v>MDR/MDD-208</c:v>
                  </c:pt>
                  <c:pt idx="112">
                    <c:v>MDR/IND-11</c:v>
                  </c:pt>
                  <c:pt idx="113">
                    <c:v>MDR/SND-9</c:v>
                  </c:pt>
                  <c:pt idx="114">
                    <c:v>SH</c:v>
                  </c:pt>
                  <c:pt idx="115">
                    <c:v>SH-41</c:v>
                  </c:pt>
                  <c:pt idx="118">
                    <c:v>MDR</c:v>
                  </c:pt>
                  <c:pt idx="119">
                    <c:v>SH-133</c:v>
                  </c:pt>
                  <c:pt idx="120">
                    <c:v>MDR/BLG-3</c:v>
                  </c:pt>
                  <c:pt idx="121">
                    <c:v>MDR/BLG-6</c:v>
                  </c:pt>
                  <c:pt idx="122">
                    <c:v>SH-44</c:v>
                  </c:pt>
                  <c:pt idx="126">
                    <c:v>SH-14</c:v>
                  </c:pt>
                  <c:pt idx="127">
                    <c:v>MDR</c:v>
                  </c:pt>
                  <c:pt idx="128">
                    <c:v>SH-44</c:v>
                  </c:pt>
                  <c:pt idx="129">
                    <c:v>SH-54</c:v>
                  </c:pt>
                  <c:pt idx="130">
                    <c:v>MDR/JMK-9</c:v>
                  </c:pt>
                  <c:pt idx="131">
                    <c:v>MDR/JMK-24</c:v>
                  </c:pt>
                  <c:pt idx="134">
                    <c:v>SH-20</c:v>
                  </c:pt>
                  <c:pt idx="135">
                    <c:v>MDR</c:v>
                  </c:pt>
                  <c:pt idx="136">
                    <c:v>SH-54</c:v>
                  </c:pt>
                  <c:pt idx="137">
                    <c:v>SH-93</c:v>
                  </c:pt>
                  <c:pt idx="138">
                    <c:v>SH-138</c:v>
                  </c:pt>
                  <c:pt idx="139">
                    <c:v>SH-31</c:v>
                  </c:pt>
                  <c:pt idx="140">
                    <c:v>SH-103</c:v>
                  </c:pt>
                  <c:pt idx="141">
                    <c:v>SH-01</c:v>
                  </c:pt>
                  <c:pt idx="142">
                    <c:v>MDR-SAU89</c:v>
                  </c:pt>
                  <c:pt idx="143">
                    <c:v>MDR SAU-4</c:v>
                  </c:pt>
                  <c:pt idx="144">
                    <c:v>MDR</c:v>
                  </c:pt>
                  <c:pt idx="145">
                    <c:v>SH-34</c:v>
                  </c:pt>
                  <c:pt idx="146">
                    <c:v>SH-139</c:v>
                  </c:pt>
                  <c:pt idx="147">
                    <c:v>SH-31</c:v>
                  </c:pt>
                  <c:pt idx="150">
                    <c:v>SH-72</c:v>
                  </c:pt>
                  <c:pt idx="151">
                    <c:v>SH-73</c:v>
                  </c:pt>
                  <c:pt idx="152">
                    <c:v>SH-78</c:v>
                  </c:pt>
                  <c:pt idx="153">
                    <c:v>SH-72</c:v>
                  </c:pt>
                  <c:pt idx="154">
                    <c:v>SH-72</c:v>
                  </c:pt>
                  <c:pt idx="155">
                    <c:v>MDR</c:v>
                  </c:pt>
                  <c:pt idx="156">
                    <c:v>MDR HUK-73</c:v>
                  </c:pt>
                  <c:pt idx="157">
                    <c:v>SH-31</c:v>
                  </c:pt>
                  <c:pt idx="158">
                    <c:v>SH-54</c:v>
                  </c:pt>
                  <c:pt idx="159">
                    <c:v>MDR</c:v>
                  </c:pt>
                  <c:pt idx="160">
                    <c:v>MDR</c:v>
                  </c:pt>
                  <c:pt idx="161">
                    <c:v>SH-53</c:v>
                  </c:pt>
                  <c:pt idx="162">
                    <c:v>MDR</c:v>
                  </c:pt>
                  <c:pt idx="163">
                    <c:v>MDR</c:v>
                  </c:pt>
                  <c:pt idx="164">
                    <c:v>MDR</c:v>
                  </c:pt>
                  <c:pt idx="165">
                    <c:v>MDR</c:v>
                  </c:pt>
                  <c:pt idx="166">
                    <c:v>MDR</c:v>
                  </c:pt>
                  <c:pt idx="167">
                    <c:v>MDR</c:v>
                  </c:pt>
                  <c:pt idx="173">
                    <c:v>SH-65</c:v>
                  </c:pt>
                  <c:pt idx="174">
                    <c:v>CNG12</c:v>
                  </c:pt>
                  <c:pt idx="175">
                    <c:v>CNG27</c:v>
                  </c:pt>
                  <c:pt idx="176">
                    <c:v>SH-65</c:v>
                  </c:pt>
                  <c:pt idx="177">
                    <c:v>DVG9</c:v>
                  </c:pt>
                  <c:pt idx="178">
                    <c:v>New MDR</c:v>
                  </c:pt>
                  <c:pt idx="179">
                    <c:v>New MDR</c:v>
                  </c:pt>
                  <c:pt idx="180">
                    <c:v>SH-47</c:v>
                  </c:pt>
                  <c:pt idx="181">
                    <c:v>DVG12</c:v>
                  </c:pt>
                  <c:pt idx="182">
                    <c:v>SH-65</c:v>
                  </c:pt>
                  <c:pt idx="183">
                    <c:v>JGL208</c:v>
                  </c:pt>
                  <c:pt idx="184">
                    <c:v>JGL34</c:v>
                  </c:pt>
                  <c:pt idx="185">
                    <c:v>JGL3</c:v>
                  </c:pt>
                  <c:pt idx="186">
                    <c:v>JGL4</c:v>
                  </c:pt>
                  <c:pt idx="187">
                    <c:v>HRR11</c:v>
                  </c:pt>
                  <c:pt idx="188">
                    <c:v>HRR12</c:v>
                  </c:pt>
                  <c:pt idx="189">
                    <c:v>HNN15</c:v>
                  </c:pt>
                  <c:pt idx="190">
                    <c:v>HNN49</c:v>
                  </c:pt>
                  <c:pt idx="191">
                    <c:v>HNN21</c:v>
                  </c:pt>
                  <c:pt idx="194">
                    <c:v>SH-48</c:v>
                  </c:pt>
                  <c:pt idx="195">
                    <c:v>MDR</c:v>
                  </c:pt>
                  <c:pt idx="196">
                    <c:v>CHD203</c:v>
                  </c:pt>
                  <c:pt idx="197">
                    <c:v>HLK202</c:v>
                  </c:pt>
                  <c:pt idx="198">
                    <c:v>NEW SH</c:v>
                  </c:pt>
                  <c:pt idx="199">
                    <c:v>NEW SH</c:v>
                  </c:pt>
                  <c:pt idx="200">
                    <c:v>SH-47</c:v>
                  </c:pt>
                  <c:pt idx="201">
                    <c:v>NEW SH</c:v>
                  </c:pt>
                  <c:pt idx="202">
                    <c:v>NEW SH</c:v>
                  </c:pt>
                  <c:pt idx="203">
                    <c:v>HRY 5</c:v>
                  </c:pt>
                  <c:pt idx="204">
                    <c:v>NEW MDR</c:v>
                  </c:pt>
                  <c:pt idx="205">
                    <c:v>NEW SH</c:v>
                  </c:pt>
                  <c:pt idx="206">
                    <c:v>NEW SH</c:v>
                  </c:pt>
                  <c:pt idx="207">
                    <c:v>NEW SH</c:v>
                  </c:pt>
                  <c:pt idx="208">
                    <c:v>NEW SH</c:v>
                  </c:pt>
                  <c:pt idx="209">
                    <c:v>CHD12</c:v>
                  </c:pt>
                  <c:pt idx="212">
                    <c:v>NEW MDR</c:v>
                  </c:pt>
                  <c:pt idx="213">
                    <c:v>NEW MDR</c:v>
                  </c:pt>
                  <c:pt idx="214">
                    <c:v>SH-115</c:v>
                  </c:pt>
                  <c:pt idx="215">
                    <c:v>NEW SH</c:v>
                  </c:pt>
                  <c:pt idx="216">
                    <c:v>NEW SH</c:v>
                  </c:pt>
                  <c:pt idx="217">
                    <c:v>SH-68</c:v>
                  </c:pt>
                  <c:pt idx="218">
                    <c:v>TRT 08</c:v>
                  </c:pt>
                  <c:pt idx="219">
                    <c:v>SH-01</c:v>
                  </c:pt>
                  <c:pt idx="220">
                    <c:v>SH-148</c:v>
                  </c:pt>
                  <c:pt idx="223">
                    <c:v>SH-148</c:v>
                  </c:pt>
                  <c:pt idx="224">
                    <c:v>SH-48</c:v>
                  </c:pt>
                  <c:pt idx="225">
                    <c:v>SH-136</c:v>
                  </c:pt>
                  <c:pt idx="226">
                    <c:v>SH-77</c:v>
                  </c:pt>
                  <c:pt idx="227">
                    <c:v>SH-62</c:v>
                  </c:pt>
                  <c:pt idx="228">
                    <c:v>SH-01</c:v>
                  </c:pt>
                  <c:pt idx="229">
                    <c:v>SH-77</c:v>
                  </c:pt>
                  <c:pt idx="232">
                    <c:v>MDI-13</c:v>
                  </c:pt>
                  <c:pt idx="233">
                    <c:v>CHK-22</c:v>
                  </c:pt>
                  <c:pt idx="234">
                    <c:v>NRP3</c:v>
                  </c:pt>
                  <c:pt idx="235">
                    <c:v>SNG8</c:v>
                  </c:pt>
                  <c:pt idx="236">
                    <c:v>CHK-13</c:v>
                  </c:pt>
                  <c:pt idx="237">
                    <c:v>KDR-22</c:v>
                  </c:pt>
                  <c:pt idx="238">
                    <c:v>MDR</c:v>
                  </c:pt>
                  <c:pt idx="239">
                    <c:v>TRK-205</c:v>
                  </c:pt>
                  <c:pt idx="240">
                    <c:v>TRK-204</c:v>
                  </c:pt>
                  <c:pt idx="241">
                    <c:v>TRK-5</c:v>
                  </c:pt>
                  <c:pt idx="242">
                    <c:v>KDR-201</c:v>
                  </c:pt>
                  <c:pt idx="243">
                    <c:v>KDR-
New</c:v>
                  </c:pt>
                  <c:pt idx="244">
                    <c:v>KDR-223</c:v>
                  </c:pt>
                  <c:pt idx="245">
                    <c:v>MDR</c:v>
                  </c:pt>
                  <c:pt idx="246">
                    <c:v>MDR</c:v>
                  </c:pt>
                  <c:pt idx="247">
                    <c:v>MDR</c:v>
                  </c:pt>
                  <c:pt idx="252">
                    <c:v>SH-1</c:v>
                  </c:pt>
                  <c:pt idx="253">
                    <c:v>SH-67</c:v>
                  </c:pt>
                  <c:pt idx="254">
                    <c:v>Newly Upgraded SH</c:v>
                  </c:pt>
                  <c:pt idx="255">
                    <c:v>SH-37</c:v>
                  </c:pt>
                  <c:pt idx="256">
                    <c:v>Newly Upgraded SH</c:v>
                  </c:pt>
                  <c:pt idx="257">
                    <c:v>SH-37</c:v>
                  </c:pt>
                  <c:pt idx="258">
                    <c:v>SH-67</c:v>
                  </c:pt>
                  <c:pt idx="259">
                    <c:v>Newly Upgraded SH</c:v>
                  </c:pt>
                  <c:pt idx="260">
                    <c:v>KDP204</c:v>
                  </c:pt>
                  <c:pt idx="261">
                    <c:v>KDP5</c:v>
                  </c:pt>
                  <c:pt idx="262">
                    <c:v>UDP4</c:v>
                  </c:pt>
                  <c:pt idx="263">
                    <c:v>KDP9</c:v>
                  </c:pt>
                  <c:pt idx="264">
                    <c:v>SH 27</c:v>
                  </c:pt>
                  <c:pt idx="265">
                    <c:v>SH 27</c:v>
                  </c:pt>
                  <c:pt idx="268">
                    <c:v>   SH37   </c:v>
                  </c:pt>
                  <c:pt idx="269">
                    <c:v>       SH85       </c:v>
                  </c:pt>
                  <c:pt idx="270">
                    <c:v>     SH37  </c:v>
                  </c:pt>
                  <c:pt idx="271">
                    <c:v>BEL26</c:v>
                  </c:pt>
                  <c:pt idx="272">
                    <c:v>Newly Upgraded SH</c:v>
                  </c:pt>
                  <c:pt idx="273">
                    <c:v>SH-67</c:v>
                  </c:pt>
                  <c:pt idx="274">
                    <c:v>Newly Upgraded SH</c:v>
                  </c:pt>
                  <c:pt idx="275">
                    <c:v>Newly Upgraded SH</c:v>
                  </c:pt>
                  <c:pt idx="276">
                    <c:v>Newly Upgraded MDR</c:v>
                  </c:pt>
                  <c:pt idx="277">
                    <c:v>MNG19</c:v>
                  </c:pt>
                  <c:pt idx="278">
                    <c:v>MNG36</c:v>
                  </c:pt>
                  <c:pt idx="279">
                    <c:v>PUT8</c:v>
                  </c:pt>
                  <c:pt idx="280">
                    <c:v>PUT10</c:v>
                  </c:pt>
                  <c:pt idx="281">
                    <c:v>SH100</c:v>
                  </c:pt>
                  <c:pt idx="282">
                    <c:v>MNG105
MNG202</c:v>
                  </c:pt>
                  <c:pt idx="283">
                    <c:v>MNG82</c:v>
                  </c:pt>
                  <c:pt idx="284">
                    <c:v>Newly Upgraded MDR</c:v>
                  </c:pt>
                  <c:pt idx="285">
                    <c:v>SH-101</c:v>
                  </c:pt>
                  <c:pt idx="286">
                    <c:v>Newly Upgraded SH</c:v>
                  </c:pt>
                  <c:pt idx="287">
                    <c:v>Newly Upgraded SH</c:v>
                  </c:pt>
                  <c:pt idx="288">
                    <c:v>Newly Upgraded SH</c:v>
                  </c:pt>
                  <c:pt idx="289">
                    <c:v>Newly Upgraded SH</c:v>
                  </c:pt>
                  <c:pt idx="290">
                    <c:v>BNT19</c:v>
                  </c:pt>
                  <c:pt idx="295">
                    <c:v>ANK52</c:v>
                  </c:pt>
                  <c:pt idx="296">
                    <c:v>MDR</c:v>
                  </c:pt>
                  <c:pt idx="297">
                    <c:v>SH-87</c:v>
                  </c:pt>
                  <c:pt idx="298">
                    <c:v>New SH</c:v>
                  </c:pt>
                  <c:pt idx="299">
                    <c:v>BNS210</c:v>
                  </c:pt>
                  <c:pt idx="300">
                    <c:v>BNS214</c:v>
                  </c:pt>
                  <c:pt idx="301">
                    <c:v>SH</c:v>
                  </c:pt>
                  <c:pt idx="302">
                    <c:v>MDR</c:v>
                  </c:pt>
                  <c:pt idx="303">
                    <c:v>MDR</c:v>
                  </c:pt>
                  <c:pt idx="304">
                    <c:v>MDR</c:v>
                  </c:pt>
                  <c:pt idx="305">
                    <c:v>MDR</c:v>
                  </c:pt>
                  <c:pt idx="306">
                    <c:v>MDR</c:v>
                  </c:pt>
                  <c:pt idx="307">
                    <c:v>MDR</c:v>
                  </c:pt>
                  <c:pt idx="308">
                    <c:v>BNE18</c:v>
                  </c:pt>
                  <c:pt idx="309">
                    <c:v>MDR</c:v>
                  </c:pt>
                  <c:pt idx="310">
                    <c:v>MDR</c:v>
                  </c:pt>
                  <c:pt idx="311">
                    <c:v>SH-39</c:v>
                  </c:pt>
                  <c:pt idx="312">
                    <c:v>MDR</c:v>
                  </c:pt>
                  <c:pt idx="313">
                    <c:v>HOS9</c:v>
                  </c:pt>
                  <c:pt idx="314">
                    <c:v>HOS25</c:v>
                  </c:pt>
                  <c:pt idx="315">
                    <c:v>NLM10</c:v>
                  </c:pt>
                  <c:pt idx="316">
                    <c:v>MDR</c:v>
                  </c:pt>
                  <c:pt idx="317">
                    <c:v>DOD7</c:v>
                  </c:pt>
                  <c:pt idx="318">
                    <c:v>SH-96</c:v>
                  </c:pt>
                  <c:pt idx="319">
                    <c:v>DVN9</c:v>
                  </c:pt>
                  <c:pt idx="322">
                    <c:v>MDR</c:v>
                  </c:pt>
                  <c:pt idx="323">
                    <c:v>SH-33</c:v>
                  </c:pt>
                  <c:pt idx="324">
                    <c:v>MDR</c:v>
                  </c:pt>
                  <c:pt idx="325">
                    <c:v>New SH</c:v>
                  </c:pt>
                  <c:pt idx="326">
                    <c:v>New SH</c:v>
                  </c:pt>
                  <c:pt idx="329">
                    <c:v>SH-3</c:v>
                  </c:pt>
                  <c:pt idx="331">
                    <c:v>SH-3</c:v>
                  </c:pt>
                  <c:pt idx="334">
                    <c:v>SH 111</c:v>
                  </c:pt>
                  <c:pt idx="335">
                    <c:v> KNL227</c:v>
                  </c:pt>
                  <c:pt idx="336">
                    <c:v>KNL27</c:v>
                  </c:pt>
                  <c:pt idx="337">
                    <c:v>SH 94</c:v>
                  </c:pt>
                  <c:pt idx="338">
                    <c:v>NEW SH</c:v>
                  </c:pt>
                  <c:pt idx="339">
                    <c:v>MDR</c:v>
                  </c:pt>
                  <c:pt idx="340">
                    <c:v>TMK-219</c:v>
                  </c:pt>
                  <c:pt idx="341">
                    <c:v>SH-33</c:v>
                  </c:pt>
                  <c:pt idx="342">
                    <c:v>TMK-16</c:v>
                  </c:pt>
                  <c:pt idx="343">
                    <c:v>TMK-203</c:v>
                  </c:pt>
                  <c:pt idx="344">
                    <c:v>TMK-9</c:v>
                  </c:pt>
                  <c:pt idx="345">
                    <c:v>GBB3</c:v>
                  </c:pt>
                  <c:pt idx="346">
                    <c:v>GBB12</c:v>
                  </c:pt>
                  <c:pt idx="347">
                    <c:v>NEW SH</c:v>
                  </c:pt>
                  <c:pt idx="348">
                    <c:v>TVK24</c:v>
                  </c:pt>
                  <c:pt idx="349">
                    <c:v>SH 47</c:v>
                  </c:pt>
                  <c:pt idx="350">
                    <c:v>TPT8</c:v>
                  </c:pt>
                  <c:pt idx="351">
                    <c:v>SH 47</c:v>
                  </c:pt>
                  <c:pt idx="354">
                    <c:v>SRA3</c:v>
                  </c:pt>
                  <c:pt idx="355">
                    <c:v>MDG -9</c:v>
                  </c:pt>
                  <c:pt idx="356">
                    <c:v>SH 94</c:v>
                  </c:pt>
                  <c:pt idx="357">
                    <c:v>NEW SH</c:v>
                  </c:pt>
                  <c:pt idx="358">
                    <c:v>KTG -8</c:v>
                  </c:pt>
                  <c:pt idx="359">
                    <c:v>SH 48</c:v>
                  </c:pt>
                  <c:pt idx="360">
                    <c:v>PVG-4</c:v>
                  </c:pt>
                  <c:pt idx="363">
                    <c:v>SH 05</c:v>
                  </c:pt>
                  <c:pt idx="364">
                    <c:v>NEW MDR</c:v>
                  </c:pt>
                  <c:pt idx="365">
                    <c:v>SH 05</c:v>
                  </c:pt>
                  <c:pt idx="366">
                    <c:v>NEW SH</c:v>
                  </c:pt>
                  <c:pt idx="367">
                    <c:v>NEW SH</c:v>
                  </c:pt>
                  <c:pt idx="368">
                    <c:v>CBR17</c:v>
                  </c:pt>
                  <c:pt idx="369">
                    <c:v>CBR15</c:v>
                  </c:pt>
                  <c:pt idx="370">
                    <c:v>CBR21</c:v>
                  </c:pt>
                  <c:pt idx="373">
                    <c:v>BGT11</c:v>
                  </c:pt>
                  <c:pt idx="374">
                    <c:v>BGT 10</c:v>
                  </c:pt>
                  <c:pt idx="375">
                    <c:v>SH 96</c:v>
                  </c:pt>
                  <c:pt idx="376">
                    <c:v>BGT26</c:v>
                  </c:pt>
                  <c:pt idx="377">
                    <c:v>BGT5</c:v>
                  </c:pt>
                  <c:pt idx="378">
                    <c:v>NEW SH</c:v>
                  </c:pt>
                  <c:pt idx="379">
                    <c:v>NEW SH</c:v>
                  </c:pt>
                  <c:pt idx="380">
                    <c:v>NEW SH</c:v>
                  </c:pt>
                  <c:pt idx="381">
                    <c:v>MUL9</c:v>
                  </c:pt>
                  <c:pt idx="382">
                    <c:v>NEW MDR</c:v>
                  </c:pt>
                  <c:pt idx="383">
                    <c:v>SH 99</c:v>
                  </c:pt>
                  <c:pt idx="384">
                    <c:v>SRI 9</c:v>
                  </c:pt>
                  <c:pt idx="389">
                    <c:v>MDR</c:v>
                  </c:pt>
                  <c:pt idx="390">
                    <c:v>MDR</c:v>
                  </c:pt>
                  <c:pt idx="391">
                    <c:v>MDR</c:v>
                  </c:pt>
                  <c:pt idx="392">
                    <c:v>MDR</c:v>
                  </c:pt>
                  <c:pt idx="393">
                    <c:v>MDR</c:v>
                  </c:pt>
                  <c:pt idx="394">
                    <c:v>MDR</c:v>
                  </c:pt>
                  <c:pt idx="395">
                    <c:v>MDR</c:v>
                  </c:pt>
                  <c:pt idx="396">
                    <c:v>MDR</c:v>
                  </c:pt>
                  <c:pt idx="397">
                    <c:v>MDR</c:v>
                  </c:pt>
                  <c:pt idx="398">
                    <c:v>MDR</c:v>
                  </c:pt>
                  <c:pt idx="399">
                    <c:v>MDR</c:v>
                  </c:pt>
                  <c:pt idx="400">
                    <c:v>MDR</c:v>
                  </c:pt>
                  <c:pt idx="401">
                    <c:v>MDR</c:v>
                  </c:pt>
                  <c:pt idx="402">
                    <c:v>MDR</c:v>
                  </c:pt>
                  <c:pt idx="403">
                    <c:v>MDR</c:v>
                  </c:pt>
                  <c:pt idx="404">
                    <c:v>MDR</c:v>
                  </c:pt>
                  <c:pt idx="405">
                    <c:v>MDR</c:v>
                  </c:pt>
                  <c:pt idx="406">
                    <c:v>MDR</c:v>
                  </c:pt>
                  <c:pt idx="407">
                    <c:v>MDR</c:v>
                  </c:pt>
                  <c:pt idx="408">
                    <c:v>MDR</c:v>
                  </c:pt>
                  <c:pt idx="409">
                    <c:v>SH</c:v>
                  </c:pt>
                  <c:pt idx="413">
                    <c:v>NH/SH</c:v>
                  </c:pt>
                  <c:pt idx="414">
                    <c:v>MDR</c:v>
                  </c:pt>
                  <c:pt idx="415">
                    <c:v>MDR</c:v>
                  </c:pt>
                  <c:pt idx="416">
                    <c:v>MDR</c:v>
                  </c:pt>
                  <c:pt idx="419">
                    <c:v>SH</c:v>
                  </c:pt>
                  <c:pt idx="420">
                    <c:v>SH</c:v>
                  </c:pt>
                  <c:pt idx="421">
                    <c:v>SH</c:v>
                  </c:pt>
                  <c:pt idx="422">
                    <c:v>MDR</c:v>
                  </c:pt>
                  <c:pt idx="424">
                    <c:v>MDR</c:v>
                  </c:pt>
                  <c:pt idx="425">
                    <c:v>MDR</c:v>
                  </c:pt>
                  <c:pt idx="426">
                    <c:v>SH</c:v>
                  </c:pt>
                  <c:pt idx="427">
                    <c:v>MDR</c:v>
                  </c:pt>
                  <c:pt idx="428">
                    <c:v>MDR</c:v>
                  </c:pt>
                  <c:pt idx="429">
                    <c:v>SH</c:v>
                  </c:pt>
                  <c:pt idx="430">
                    <c:v>MDR</c:v>
                  </c:pt>
                  <c:pt idx="434">
                    <c:v>MDR</c:v>
                  </c:pt>
                  <c:pt idx="435">
                    <c:v>MDR</c:v>
                  </c:pt>
                  <c:pt idx="439">
                    <c:v>SH</c:v>
                  </c:pt>
                  <c:pt idx="440">
                    <c:v>SH</c:v>
                  </c:pt>
                  <c:pt idx="441">
                    <c:v>SH</c:v>
                  </c:pt>
                  <c:pt idx="442">
                    <c:v>SH</c:v>
                  </c:pt>
                  <c:pt idx="446">
                    <c:v>MDR</c:v>
                  </c:pt>
                  <c:pt idx="447">
                    <c:v>MDR</c:v>
                  </c:pt>
                  <c:pt idx="449">
                    <c:v>SH</c:v>
                  </c:pt>
                  <c:pt idx="450">
                    <c:v>MDR</c:v>
                  </c:pt>
                  <c:pt idx="451">
                    <c:v>SH</c:v>
                  </c:pt>
                  <c:pt idx="452">
                    <c:v>SH/NH</c:v>
                  </c:pt>
                  <c:pt idx="453">
                    <c:v>MDR</c:v>
                  </c:pt>
                  <c:pt idx="454">
                    <c:v>MDR</c:v>
                  </c:pt>
                  <c:pt idx="455">
                    <c:v>MDR</c:v>
                  </c:pt>
                  <c:pt idx="456">
                    <c:v>MDR</c:v>
                  </c:pt>
                  <c:pt idx="457">
                    <c:v>MDR</c:v>
                  </c:pt>
                  <c:pt idx="459">
                    <c:v>SH</c:v>
                  </c:pt>
                  <c:pt idx="464">
                    <c:v>SH-102</c:v>
                  </c:pt>
                  <c:pt idx="465">
                    <c:v>ARK-34</c:v>
                  </c:pt>
                  <c:pt idx="466">
                    <c:v>HSS-247</c:v>
                  </c:pt>
                  <c:pt idx="467">
                    <c:v>MDR</c:v>
                  </c:pt>
                  <c:pt idx="468">
                    <c:v>HNP-18</c:v>
                  </c:pt>
                  <c:pt idx="469">
                    <c:v>CRP-206</c:v>
                  </c:pt>
                  <c:pt idx="470">
                    <c:v>CRP-42</c:v>
                  </c:pt>
                  <c:pt idx="471">
                    <c:v>HSS-203</c:v>
                  </c:pt>
                  <c:pt idx="472">
                    <c:v>New SH</c:v>
                  </c:pt>
                  <c:pt idx="473">
                    <c:v>HSS 207</c:v>
                  </c:pt>
                  <c:pt idx="474">
                    <c:v>HSS2 &amp; VR</c:v>
                  </c:pt>
                  <c:pt idx="475">
                    <c:v>BLR-12</c:v>
                  </c:pt>
                  <c:pt idx="476">
                    <c:v>New SH</c:v>
                  </c:pt>
                  <c:pt idx="477">
                    <c:v>BLR-58</c:v>
                  </c:pt>
                  <c:pt idx="478">
                    <c:v>BLR-307</c:v>
                  </c:pt>
                  <c:pt idx="479">
                    <c:v>BLR-28</c:v>
                  </c:pt>
                  <c:pt idx="484">
                    <c:v>SH-90</c:v>
                  </c:pt>
                  <c:pt idx="485">
                    <c:v>SH-91</c:v>
                  </c:pt>
                  <c:pt idx="486">
                    <c:v>SH27</c:v>
                  </c:pt>
                  <c:pt idx="487">
                    <c:v>SH27</c:v>
                  </c:pt>
                  <c:pt idx="488">
                    <c:v>upgraded road</c:v>
                  </c:pt>
                  <c:pt idx="489">
                    <c:v>SH 91</c:v>
                  </c:pt>
                  <c:pt idx="497">
                    <c:v>-49.41</c:v>
                  </c:pt>
                  <c:pt idx="504">
                    <c:v>2.150</c:v>
                  </c:pt>
                  <c:pt idx="505">
                    <c:v>3.790</c:v>
                  </c:pt>
                  <c:pt idx="506">
                    <c:v>9.970</c:v>
                  </c:pt>
                  <c:pt idx="507">
                    <c:v>6.800</c:v>
                  </c:pt>
                  <c:pt idx="508">
                    <c:v>4.650</c:v>
                  </c:pt>
                  <c:pt idx="509">
                    <c:v>41.30</c:v>
                  </c:pt>
                  <c:pt idx="511">
                    <c:v>7.41</c:v>
                  </c:pt>
                  <c:pt idx="512">
                    <c:v>2</c:v>
                  </c:pt>
                  <c:pt idx="513">
                    <c:v>1.82</c:v>
                  </c:pt>
                  <c:pt idx="514">
                    <c:v>5.22</c:v>
                  </c:pt>
                  <c:pt idx="515">
                    <c:v>4.71</c:v>
                  </c:pt>
                  <c:pt idx="516">
                    <c:v>7.89</c:v>
                  </c:pt>
                  <c:pt idx="517">
                    <c:v>1.44</c:v>
                  </c:pt>
                  <c:pt idx="518">
                    <c:v>1.02</c:v>
                  </c:pt>
                  <c:pt idx="519">
                    <c:v>2.7</c:v>
                  </c:pt>
                  <c:pt idx="520">
                    <c:v>1.52</c:v>
                  </c:pt>
                  <c:pt idx="521">
                    <c:v>1.78</c:v>
                  </c:pt>
                  <c:pt idx="522">
                    <c:v>1.85</c:v>
                  </c:pt>
                  <c:pt idx="523">
                    <c:v>1.41</c:v>
                  </c:pt>
                  <c:pt idx="524">
                    <c:v>1.11</c:v>
                  </c:pt>
                  <c:pt idx="525">
                    <c:v>41.88</c:v>
                  </c:pt>
                  <c:pt idx="526">
                    <c:v>154.68</c:v>
                  </c:pt>
                  <c:pt idx="529">
                    <c:v>9.695</c:v>
                  </c:pt>
                  <c:pt idx="530">
                    <c:v>2.040</c:v>
                  </c:pt>
                  <c:pt idx="531">
                    <c:v>6.420</c:v>
                  </c:pt>
                  <c:pt idx="532">
                    <c:v>1.530</c:v>
                  </c:pt>
                  <c:pt idx="533">
                    <c:v>6.420</c:v>
                  </c:pt>
                  <c:pt idx="534">
                    <c:v>6.450</c:v>
                  </c:pt>
                  <c:pt idx="535">
                    <c:v>5.730</c:v>
                  </c:pt>
                  <c:pt idx="536">
                    <c:v>3.750</c:v>
                  </c:pt>
                  <c:pt idx="537">
                    <c:v>1.600</c:v>
                  </c:pt>
                  <c:pt idx="538">
                    <c:v>2.080</c:v>
                  </c:pt>
                  <c:pt idx="539">
                    <c:v>1.301</c:v>
                  </c:pt>
                  <c:pt idx="540">
                    <c:v>2.290</c:v>
                  </c:pt>
                  <c:pt idx="541">
                    <c:v>1.460</c:v>
                  </c:pt>
                  <c:pt idx="542">
                    <c:v>13.720</c:v>
                  </c:pt>
                  <c:pt idx="543">
                    <c:v>1.550</c:v>
                  </c:pt>
                  <c:pt idx="544">
                    <c:v>0.814</c:v>
                  </c:pt>
                  <c:pt idx="545">
                    <c:v>1.485</c:v>
                  </c:pt>
                  <c:pt idx="546">
                    <c:v>3.240</c:v>
                  </c:pt>
                  <c:pt idx="547">
                    <c:v>71.58</c:v>
                  </c:pt>
                  <c:pt idx="549">
                    <c:v>4.810</c:v>
                  </c:pt>
                  <c:pt idx="550">
                    <c:v>3.980</c:v>
                  </c:pt>
                  <c:pt idx="551">
                    <c:v>4.090</c:v>
                  </c:pt>
                  <c:pt idx="552">
                    <c:v>7.440</c:v>
                  </c:pt>
                  <c:pt idx="553">
                    <c:v>7.650</c:v>
                  </c:pt>
                  <c:pt idx="554">
                    <c:v>6.555</c:v>
                  </c:pt>
                  <c:pt idx="555">
                    <c:v>2.290</c:v>
                  </c:pt>
                  <c:pt idx="556">
                    <c:v>2.960</c:v>
                  </c:pt>
                  <c:pt idx="557">
                    <c:v>2.420</c:v>
                  </c:pt>
                  <c:pt idx="558">
                    <c:v>1.550</c:v>
                  </c:pt>
                  <c:pt idx="559">
                    <c:v>0.255</c:v>
                  </c:pt>
                  <c:pt idx="560">
                    <c:v>7.550</c:v>
                  </c:pt>
                  <c:pt idx="561">
                    <c:v>10.730</c:v>
                  </c:pt>
                  <c:pt idx="562">
                    <c:v>8.960</c:v>
                  </c:pt>
                  <c:pt idx="563">
                    <c:v>71.24</c:v>
                  </c:pt>
                  <c:pt idx="565">
                    <c:v>8.225</c:v>
                  </c:pt>
                  <c:pt idx="566">
                    <c:v>6.617</c:v>
                  </c:pt>
                  <c:pt idx="567">
                    <c:v>2.785</c:v>
                  </c:pt>
                  <c:pt idx="568">
                    <c:v>4.080</c:v>
                  </c:pt>
                  <c:pt idx="569">
                    <c:v>5.095</c:v>
                  </c:pt>
                  <c:pt idx="570">
                    <c:v>15.735</c:v>
                  </c:pt>
                  <c:pt idx="571">
                    <c:v>3.900</c:v>
                  </c:pt>
                  <c:pt idx="572">
                    <c:v>1.680</c:v>
                  </c:pt>
                  <c:pt idx="573">
                    <c:v>1.388</c:v>
                  </c:pt>
                  <c:pt idx="574">
                    <c:v>3.030</c:v>
                  </c:pt>
                  <c:pt idx="575">
                    <c:v>3.428</c:v>
                  </c:pt>
                  <c:pt idx="576">
                    <c:v>8.368</c:v>
                  </c:pt>
                  <c:pt idx="577">
                    <c:v>7.590</c:v>
                  </c:pt>
                  <c:pt idx="578">
                    <c:v>3.980</c:v>
                  </c:pt>
                  <c:pt idx="579">
                    <c:v>3.760</c:v>
                  </c:pt>
                  <c:pt idx="580">
                    <c:v>6.690</c:v>
                  </c:pt>
                  <c:pt idx="581">
                    <c:v>2.980</c:v>
                  </c:pt>
                  <c:pt idx="582">
                    <c:v>5.624</c:v>
                  </c:pt>
                  <c:pt idx="583">
                    <c:v>1.650</c:v>
                  </c:pt>
                  <c:pt idx="584">
                    <c:v>6.617</c:v>
                  </c:pt>
                  <c:pt idx="585">
                    <c:v>103.22</c:v>
                  </c:pt>
                  <c:pt idx="587">
                    <c:v>12.400</c:v>
                  </c:pt>
                  <c:pt idx="588">
                    <c:v>3.000</c:v>
                  </c:pt>
                  <c:pt idx="589">
                    <c:v>7.500</c:v>
                  </c:pt>
                  <c:pt idx="590">
                    <c:v>1.320</c:v>
                  </c:pt>
                  <c:pt idx="591">
                    <c:v>1.810</c:v>
                  </c:pt>
                  <c:pt idx="592">
                    <c:v>2.720</c:v>
                  </c:pt>
                  <c:pt idx="593">
                    <c:v>2.720</c:v>
                  </c:pt>
                  <c:pt idx="594">
                    <c:v>3.300</c:v>
                  </c:pt>
                  <c:pt idx="595">
                    <c:v>10.300</c:v>
                  </c:pt>
                  <c:pt idx="596">
                    <c:v>2.700</c:v>
                  </c:pt>
                  <c:pt idx="597">
                    <c:v>3.500</c:v>
                  </c:pt>
                  <c:pt idx="598">
                    <c:v>51.27</c:v>
                  </c:pt>
                  <c:pt idx="600">
                    <c:v>25.59</c:v>
                  </c:pt>
                  <c:pt idx="601">
                    <c:v>3.52</c:v>
                  </c:pt>
                  <c:pt idx="602">
                    <c:v>16.305</c:v>
                  </c:pt>
                  <c:pt idx="603">
                    <c:v>5.425</c:v>
                  </c:pt>
                  <c:pt idx="604">
                    <c:v>1.59</c:v>
                  </c:pt>
                  <c:pt idx="605">
                    <c:v>5.38</c:v>
                  </c:pt>
                  <c:pt idx="606">
                    <c:v>15.71</c:v>
                  </c:pt>
                  <c:pt idx="607">
                    <c:v>73.52</c:v>
                  </c:pt>
                  <c:pt idx="608">
                    <c:v>370.83</c:v>
                  </c:pt>
                  <c:pt idx="611">
                    <c:v>6.910</c:v>
                  </c:pt>
                  <c:pt idx="612">
                    <c:v>6.470</c:v>
                  </c:pt>
                  <c:pt idx="613">
                    <c:v>4.000</c:v>
                  </c:pt>
                  <c:pt idx="614">
                    <c:v>5.180</c:v>
                  </c:pt>
                  <c:pt idx="615">
                    <c:v>9.610</c:v>
                  </c:pt>
                  <c:pt idx="616">
                    <c:v>6.060</c:v>
                  </c:pt>
                  <c:pt idx="617">
                    <c:v>6.020</c:v>
                  </c:pt>
                  <c:pt idx="618">
                    <c:v>3.690</c:v>
                  </c:pt>
                  <c:pt idx="619">
                    <c:v>5.560</c:v>
                  </c:pt>
                  <c:pt idx="620">
                    <c:v>53.500</c:v>
                  </c:pt>
                  <c:pt idx="622">
                    <c:v>13.500</c:v>
                  </c:pt>
                  <c:pt idx="623">
                    <c:v>8.330</c:v>
                  </c:pt>
                  <c:pt idx="624">
                    <c:v>9.610</c:v>
                  </c:pt>
                  <c:pt idx="625">
                    <c:v>0.000</c:v>
                  </c:pt>
                  <c:pt idx="626">
                    <c:v>1.800</c:v>
                  </c:pt>
                  <c:pt idx="627">
                    <c:v>0.000</c:v>
                  </c:pt>
                  <c:pt idx="628">
                    <c:v>0.000</c:v>
                  </c:pt>
                  <c:pt idx="629">
                    <c:v>0.000</c:v>
                  </c:pt>
                  <c:pt idx="630">
                    <c:v>5.560</c:v>
                  </c:pt>
                  <c:pt idx="631">
                    <c:v>6.380</c:v>
                  </c:pt>
                  <c:pt idx="632">
                    <c:v>14.890</c:v>
                  </c:pt>
                  <c:pt idx="633">
                    <c:v>3.180</c:v>
                  </c:pt>
                  <c:pt idx="634">
                    <c:v>4.050</c:v>
                  </c:pt>
                  <c:pt idx="635">
                    <c:v>4.740</c:v>
                  </c:pt>
                  <c:pt idx="636">
                    <c:v>72.040</c:v>
                  </c:pt>
                  <c:pt idx="638">
                    <c:v>5.390</c:v>
                  </c:pt>
                  <c:pt idx="639">
                    <c:v>1.610</c:v>
                  </c:pt>
                  <c:pt idx="640">
                    <c:v>1.640</c:v>
                  </c:pt>
                  <c:pt idx="641">
                    <c:v>8.000</c:v>
                  </c:pt>
                  <c:pt idx="642">
                    <c:v>5.430</c:v>
                  </c:pt>
                  <c:pt idx="643">
                    <c:v>11.900</c:v>
                  </c:pt>
                  <c:pt idx="644">
                    <c:v>4.750</c:v>
                  </c:pt>
                  <c:pt idx="645">
                    <c:v>1.420</c:v>
                  </c:pt>
                  <c:pt idx="646">
                    <c:v>7.800</c:v>
                  </c:pt>
                  <c:pt idx="647">
                    <c:v>4.040</c:v>
                  </c:pt>
                  <c:pt idx="648">
                    <c:v>2.000</c:v>
                  </c:pt>
                  <c:pt idx="649">
                    <c:v>5.610</c:v>
                  </c:pt>
                  <c:pt idx="650">
                    <c:v>6.470</c:v>
                  </c:pt>
                  <c:pt idx="651">
                    <c:v>4.885</c:v>
                  </c:pt>
                  <c:pt idx="652">
                    <c:v>70.95</c:v>
                  </c:pt>
                  <c:pt idx="654">
                    <c:v>9.065</c:v>
                  </c:pt>
                  <c:pt idx="655">
                    <c:v>6.170</c:v>
                  </c:pt>
                  <c:pt idx="656">
                    <c:v>3.000</c:v>
                  </c:pt>
                  <c:pt idx="657">
                    <c:v>2.890</c:v>
                  </c:pt>
                  <c:pt idx="658">
                    <c:v>3.010</c:v>
                  </c:pt>
                  <c:pt idx="659">
                    <c:v>9.150</c:v>
                  </c:pt>
                  <c:pt idx="660">
                    <c:v>3.230</c:v>
                  </c:pt>
                  <c:pt idx="661">
                    <c:v>6.325</c:v>
                  </c:pt>
                  <c:pt idx="662">
                    <c:v>4.900</c:v>
                  </c:pt>
                  <c:pt idx="663">
                    <c:v>3.000</c:v>
                  </c:pt>
                  <c:pt idx="664">
                    <c:v>10.000</c:v>
                  </c:pt>
                  <c:pt idx="665">
                    <c:v>9.600</c:v>
                  </c:pt>
                  <c:pt idx="666">
                    <c:v>5.100</c:v>
                  </c:pt>
                  <c:pt idx="667">
                    <c:v>16.520</c:v>
                  </c:pt>
                  <c:pt idx="668">
                    <c:v>16.000</c:v>
                  </c:pt>
                  <c:pt idx="669">
                    <c:v>6.200</c:v>
                  </c:pt>
                  <c:pt idx="670">
                    <c:v>4.505</c:v>
                  </c:pt>
                  <c:pt idx="671">
                    <c:v>2.150</c:v>
                  </c:pt>
                  <c:pt idx="672">
                    <c:v>120.8</c:v>
                  </c:pt>
                  <c:pt idx="673">
                    <c:v>317.30</c:v>
                  </c:pt>
                  <c:pt idx="674">
                    <c:v>1011.672</c:v>
                  </c:pt>
                  <c:pt idx="677">
                    <c:v>7.700</c:v>
                  </c:pt>
                  <c:pt idx="678">
                    <c:v>4.970</c:v>
                  </c:pt>
                  <c:pt idx="679">
                    <c:v>3.920</c:v>
                  </c:pt>
                  <c:pt idx="680">
                    <c:v>8.780</c:v>
                  </c:pt>
                  <c:pt idx="681">
                    <c:v>3.300</c:v>
                  </c:pt>
                  <c:pt idx="682">
                    <c:v>3.470</c:v>
                  </c:pt>
                  <c:pt idx="683">
                    <c:v>2.450</c:v>
                  </c:pt>
                  <c:pt idx="684">
                    <c:v>12.330</c:v>
                  </c:pt>
                  <c:pt idx="685">
                    <c:v>6.780</c:v>
                  </c:pt>
                  <c:pt idx="686">
                    <c:v>1.970</c:v>
                  </c:pt>
                  <c:pt idx="687">
                    <c:v>6.500</c:v>
                  </c:pt>
                  <c:pt idx="688">
                    <c:v>3.015</c:v>
                  </c:pt>
                  <c:pt idx="689">
                    <c:v>1.210</c:v>
                  </c:pt>
                  <c:pt idx="690">
                    <c:v>3.570</c:v>
                  </c:pt>
                  <c:pt idx="691">
                    <c:v>3.210</c:v>
                  </c:pt>
                  <c:pt idx="692">
                    <c:v>3.700</c:v>
                  </c:pt>
                  <c:pt idx="693">
                    <c:v>8.630</c:v>
                  </c:pt>
                  <c:pt idx="694">
                    <c:v>6.300</c:v>
                  </c:pt>
                  <c:pt idx="695">
                    <c:v>4.320</c:v>
                  </c:pt>
                  <c:pt idx="696">
                    <c:v>96.125</c:v>
                  </c:pt>
                  <c:pt idx="698">
                    <c:v>0.600</c:v>
                  </c:pt>
                  <c:pt idx="699">
                    <c:v>1.020</c:v>
                  </c:pt>
                  <c:pt idx="700">
                    <c:v>4.290</c:v>
                  </c:pt>
                  <c:pt idx="701">
                    <c:v>7.520</c:v>
                  </c:pt>
                  <c:pt idx="702">
                    <c:v>6.530</c:v>
                  </c:pt>
                  <c:pt idx="703">
                    <c:v>7.560</c:v>
                  </c:pt>
                  <c:pt idx="704">
                    <c:v>8.250</c:v>
                  </c:pt>
                  <c:pt idx="705">
                    <c:v>4.400</c:v>
                  </c:pt>
                  <c:pt idx="706">
                    <c:v>3.800</c:v>
                  </c:pt>
                  <c:pt idx="707">
                    <c:v>6.750</c:v>
                  </c:pt>
                  <c:pt idx="708">
                    <c:v>8.800</c:v>
                  </c:pt>
                  <c:pt idx="709">
                    <c:v>10.970</c:v>
                  </c:pt>
                  <c:pt idx="710">
                    <c:v>5.260</c:v>
                  </c:pt>
                  <c:pt idx="711">
                    <c:v>3.880</c:v>
                  </c:pt>
                  <c:pt idx="712">
                    <c:v>4.000</c:v>
                  </c:pt>
                  <c:pt idx="713">
                    <c:v>9.000</c:v>
                  </c:pt>
                  <c:pt idx="714">
                    <c:v>92.63</c:v>
                  </c:pt>
                  <c:pt idx="716">
                    <c:v>7.000</c:v>
                  </c:pt>
                  <c:pt idx="717">
                    <c:v>4.900</c:v>
                  </c:pt>
                  <c:pt idx="718">
                    <c:v>6.000</c:v>
                  </c:pt>
                  <c:pt idx="719">
                    <c:v>3.000</c:v>
                  </c:pt>
                  <c:pt idx="720">
                    <c:v>14.000</c:v>
                  </c:pt>
                  <c:pt idx="721">
                    <c:v>1.260</c:v>
                  </c:pt>
                  <c:pt idx="722">
                    <c:v>6.850</c:v>
                  </c:pt>
                  <c:pt idx="723">
                    <c:v>6.650</c:v>
                  </c:pt>
                  <c:pt idx="724">
                    <c:v>7.250</c:v>
                  </c:pt>
                  <c:pt idx="725">
                    <c:v>56.91</c:v>
                  </c:pt>
                  <c:pt idx="727">
                    <c:v>11.600</c:v>
                  </c:pt>
                  <c:pt idx="728">
                    <c:v>9.850</c:v>
                  </c:pt>
                  <c:pt idx="729">
                    <c:v>8.200</c:v>
                  </c:pt>
                  <c:pt idx="730">
                    <c:v>8.900</c:v>
                  </c:pt>
                  <c:pt idx="731">
                    <c:v>2.600</c:v>
                  </c:pt>
                  <c:pt idx="732">
                    <c:v>1.200</c:v>
                  </c:pt>
                  <c:pt idx="733">
                    <c:v>6.000</c:v>
                  </c:pt>
                  <c:pt idx="734">
                    <c:v>48.35</c:v>
                  </c:pt>
                  <c:pt idx="736">
                    <c:v>12.917</c:v>
                  </c:pt>
                  <c:pt idx="737">
                    <c:v>4.700</c:v>
                  </c:pt>
                  <c:pt idx="738">
                    <c:v>4.500</c:v>
                  </c:pt>
                  <c:pt idx="739">
                    <c:v>4.040</c:v>
                  </c:pt>
                  <c:pt idx="740">
                    <c:v>12.496</c:v>
                  </c:pt>
                  <c:pt idx="741">
                    <c:v>12.020</c:v>
                  </c:pt>
                  <c:pt idx="742">
                    <c:v>5.000</c:v>
                  </c:pt>
                  <c:pt idx="743">
                    <c:v>4.620</c:v>
                  </c:pt>
                  <c:pt idx="744">
                    <c:v>3.380</c:v>
                  </c:pt>
                  <c:pt idx="745">
                    <c:v>5.090</c:v>
                  </c:pt>
                  <c:pt idx="746">
                    <c:v>8.350</c:v>
                  </c:pt>
                  <c:pt idx="747">
                    <c:v>3.410</c:v>
                  </c:pt>
                  <c:pt idx="748">
                    <c:v>7.000</c:v>
                  </c:pt>
                  <c:pt idx="749">
                    <c:v>2.500</c:v>
                  </c:pt>
                  <c:pt idx="750">
                    <c:v>3.560</c:v>
                  </c:pt>
                  <c:pt idx="751">
                    <c:v>1.800</c:v>
                  </c:pt>
                  <c:pt idx="752">
                    <c:v>95.38</c:v>
                  </c:pt>
                  <c:pt idx="753">
                    <c:v>389.398</c:v>
                  </c:pt>
                  <c:pt idx="756">
                    <c:v>1.428</c:v>
                  </c:pt>
                  <c:pt idx="757">
                    <c:v>1.000</c:v>
                  </c:pt>
                  <c:pt idx="758">
                    <c:v>1.700</c:v>
                  </c:pt>
                  <c:pt idx="759">
                    <c:v>3.000</c:v>
                  </c:pt>
                  <c:pt idx="760">
                    <c:v>5.640</c:v>
                  </c:pt>
                  <c:pt idx="761">
                    <c:v>9.466</c:v>
                  </c:pt>
                  <c:pt idx="762">
                    <c:v>6.696</c:v>
                  </c:pt>
                  <c:pt idx="763">
                    <c:v>5.485</c:v>
                  </c:pt>
                  <c:pt idx="764">
                    <c:v>2.000</c:v>
                  </c:pt>
                  <c:pt idx="765">
                    <c:v>6.140</c:v>
                  </c:pt>
                  <c:pt idx="766">
                    <c:v>5.000</c:v>
                  </c:pt>
                  <c:pt idx="767">
                    <c:v>4.100</c:v>
                  </c:pt>
                  <c:pt idx="768">
                    <c:v>4.876</c:v>
                  </c:pt>
                  <c:pt idx="769">
                    <c:v>9.291</c:v>
                  </c:pt>
                  <c:pt idx="770">
                    <c:v>65.82</c:v>
                  </c:pt>
                  <c:pt idx="772">
                    <c:v>7.080</c:v>
                  </c:pt>
                  <c:pt idx="773">
                    <c:v>10.210</c:v>
                  </c:pt>
                  <c:pt idx="774">
                    <c:v>12.020</c:v>
                  </c:pt>
                  <c:pt idx="775">
                    <c:v>3.030</c:v>
                  </c:pt>
                  <c:pt idx="776">
                    <c:v>1.810</c:v>
                  </c:pt>
                  <c:pt idx="777">
                    <c:v>3.700</c:v>
                  </c:pt>
                  <c:pt idx="778">
                    <c:v>2.020</c:v>
                  </c:pt>
                  <c:pt idx="779">
                    <c:v>5.180</c:v>
                  </c:pt>
                  <c:pt idx="780">
                    <c:v>1.820</c:v>
                  </c:pt>
                  <c:pt idx="781">
                    <c:v>1.360</c:v>
                  </c:pt>
                  <c:pt idx="782">
                    <c:v>1.800</c:v>
                  </c:pt>
                  <c:pt idx="783">
                    <c:v>2.300</c:v>
                  </c:pt>
                  <c:pt idx="784">
                    <c:v>6.600</c:v>
                  </c:pt>
                  <c:pt idx="785">
                    <c:v>1.780</c:v>
                  </c:pt>
                  <c:pt idx="786">
                    <c:v>3.670</c:v>
                  </c:pt>
                  <c:pt idx="787">
                    <c:v>0.850</c:v>
                  </c:pt>
                  <c:pt idx="788">
                    <c:v>3.720</c:v>
                  </c:pt>
                  <c:pt idx="789">
                    <c:v>1.700</c:v>
                  </c:pt>
                  <c:pt idx="790">
                    <c:v>1.130</c:v>
                  </c:pt>
                  <c:pt idx="791">
                    <c:v>1.830</c:v>
                  </c:pt>
                  <c:pt idx="792">
                    <c:v>5.740</c:v>
                  </c:pt>
                  <c:pt idx="793">
                    <c:v>6.750</c:v>
                  </c:pt>
                  <c:pt idx="794">
                    <c:v>4.280</c:v>
                  </c:pt>
                  <c:pt idx="795">
                    <c:v>90.38</c:v>
                  </c:pt>
                  <c:pt idx="796">
                    <c:v>156.20</c:v>
                  </c:pt>
                  <c:pt idx="799">
                    <c:v>3.200</c:v>
                  </c:pt>
                  <c:pt idx="800">
                    <c:v>2.200</c:v>
                  </c:pt>
                  <c:pt idx="801">
                    <c:v>4.805</c:v>
                  </c:pt>
                  <c:pt idx="802">
                    <c:v>6.080</c:v>
                  </c:pt>
                  <c:pt idx="803">
                    <c:v>2.300</c:v>
                  </c:pt>
                  <c:pt idx="804">
                    <c:v>2.000</c:v>
                  </c:pt>
                  <c:pt idx="805">
                    <c:v>6.050</c:v>
                  </c:pt>
                  <c:pt idx="806">
                    <c:v>1.850</c:v>
                  </c:pt>
                  <c:pt idx="807">
                    <c:v>1.400</c:v>
                  </c:pt>
                  <c:pt idx="808">
                    <c:v>4.300</c:v>
                  </c:pt>
                  <c:pt idx="809">
                    <c:v>4.000</c:v>
                  </c:pt>
                  <c:pt idx="810">
                    <c:v>1.200</c:v>
                  </c:pt>
                  <c:pt idx="811">
                    <c:v>1.560</c:v>
                  </c:pt>
                  <c:pt idx="812">
                    <c:v>6.460</c:v>
                  </c:pt>
                  <c:pt idx="813">
                    <c:v>7.900</c:v>
                  </c:pt>
                  <c:pt idx="814">
                    <c:v>9.200</c:v>
                  </c:pt>
                  <c:pt idx="815">
                    <c:v>2.900</c:v>
                  </c:pt>
                  <c:pt idx="816">
                    <c:v>5.300</c:v>
                  </c:pt>
                  <c:pt idx="817">
                    <c:v>4.900</c:v>
                  </c:pt>
                  <c:pt idx="818">
                    <c:v>4.604</c:v>
                  </c:pt>
                  <c:pt idx="819">
                    <c:v>5.100</c:v>
                  </c:pt>
                  <c:pt idx="820">
                    <c:v>2.660</c:v>
                  </c:pt>
                  <c:pt idx="821">
                    <c:v>9.250</c:v>
                  </c:pt>
                  <c:pt idx="822">
                    <c:v>1.400</c:v>
                  </c:pt>
                  <c:pt idx="823">
                    <c:v>1.470</c:v>
                  </c:pt>
                  <c:pt idx="824">
                    <c:v>102.09</c:v>
                  </c:pt>
                  <c:pt idx="826">
                    <c:v>1.875</c:v>
                  </c:pt>
                  <c:pt idx="827">
                    <c:v>6.200</c:v>
                  </c:pt>
                  <c:pt idx="828">
                    <c:v>6.450</c:v>
                  </c:pt>
                  <c:pt idx="829">
                    <c:v>6.000</c:v>
                  </c:pt>
                  <c:pt idx="830">
                    <c:v>20.000</c:v>
                  </c:pt>
                  <c:pt idx="831">
                    <c:v>40.53</c:v>
                  </c:pt>
                  <c:pt idx="833">
                    <c:v>12.000</c:v>
                  </c:pt>
                  <c:pt idx="834">
                    <c:v>9.200</c:v>
                  </c:pt>
                  <c:pt idx="836">
                    <c:v>21.200</c:v>
                  </c:pt>
                  <c:pt idx="838">
                    <c:v>1.890</c:v>
                  </c:pt>
                  <c:pt idx="839">
                    <c:v>0.000</c:v>
                  </c:pt>
                  <c:pt idx="840">
                    <c:v>1.125</c:v>
                  </c:pt>
                  <c:pt idx="841">
                    <c:v>0.630</c:v>
                  </c:pt>
                  <c:pt idx="842">
                    <c:v>5.950</c:v>
                  </c:pt>
                  <c:pt idx="843">
                    <c:v>3.780</c:v>
                  </c:pt>
                  <c:pt idx="844">
                    <c:v>1.350</c:v>
                  </c:pt>
                  <c:pt idx="845">
                    <c:v>1.700</c:v>
                  </c:pt>
                  <c:pt idx="846">
                    <c:v>2.190</c:v>
                  </c:pt>
                  <c:pt idx="847">
                    <c:v>2.000</c:v>
                  </c:pt>
                  <c:pt idx="848">
                    <c:v>0.660</c:v>
                  </c:pt>
                  <c:pt idx="849">
                    <c:v>1.450</c:v>
                  </c:pt>
                  <c:pt idx="850">
                    <c:v>4.670</c:v>
                  </c:pt>
                  <c:pt idx="851">
                    <c:v>10.430</c:v>
                  </c:pt>
                  <c:pt idx="852">
                    <c:v>4.440</c:v>
                  </c:pt>
                  <c:pt idx="853">
                    <c:v>7.630</c:v>
                  </c:pt>
                  <c:pt idx="854">
                    <c:v>7.570</c:v>
                  </c:pt>
                  <c:pt idx="855">
                    <c:v>12.450</c:v>
                  </c:pt>
                  <c:pt idx="856">
                    <c:v>69.915</c:v>
                  </c:pt>
                  <c:pt idx="858">
                    <c:v>12.250</c:v>
                  </c:pt>
                  <c:pt idx="859">
                    <c:v>7.120</c:v>
                  </c:pt>
                  <c:pt idx="860">
                    <c:v>3.330</c:v>
                  </c:pt>
                  <c:pt idx="861">
                    <c:v>1.900</c:v>
                  </c:pt>
                  <c:pt idx="862">
                    <c:v>4.670</c:v>
                  </c:pt>
                  <c:pt idx="863">
                    <c:v>4.145</c:v>
                  </c:pt>
                  <c:pt idx="864">
                    <c:v>1.235</c:v>
                  </c:pt>
                  <c:pt idx="865">
                    <c:v>34.65</c:v>
                  </c:pt>
                  <c:pt idx="867">
                    <c:v>5.900</c:v>
                  </c:pt>
                  <c:pt idx="868">
                    <c:v>8.600</c:v>
                  </c:pt>
                  <c:pt idx="869">
                    <c:v>5.650</c:v>
                  </c:pt>
                  <c:pt idx="870">
                    <c:v>8.100</c:v>
                  </c:pt>
                  <c:pt idx="871">
                    <c:v>5.050</c:v>
                  </c:pt>
                  <c:pt idx="872">
                    <c:v>4.200</c:v>
                  </c:pt>
                  <c:pt idx="873">
                    <c:v>4.100</c:v>
                  </c:pt>
                  <c:pt idx="874">
                    <c:v>3.500</c:v>
                  </c:pt>
                  <c:pt idx="875">
                    <c:v>45.10</c:v>
                  </c:pt>
                  <c:pt idx="877">
                    <c:v>5.160</c:v>
                  </c:pt>
                  <c:pt idx="878">
                    <c:v>1.870</c:v>
                  </c:pt>
                  <c:pt idx="879">
                    <c:v>2.980</c:v>
                  </c:pt>
                  <c:pt idx="880">
                    <c:v>1.600</c:v>
                  </c:pt>
                  <c:pt idx="881">
                    <c:v>1.100</c:v>
                  </c:pt>
                  <c:pt idx="882">
                    <c:v>6.570</c:v>
                  </c:pt>
                  <c:pt idx="883">
                    <c:v>6.550</c:v>
                  </c:pt>
                  <c:pt idx="884">
                    <c:v>5.700</c:v>
                  </c:pt>
                  <c:pt idx="885">
                    <c:v>5.900</c:v>
                  </c:pt>
                  <c:pt idx="886">
                    <c:v>2.450</c:v>
                  </c:pt>
                  <c:pt idx="887">
                    <c:v>7.450</c:v>
                  </c:pt>
                  <c:pt idx="888">
                    <c:v>10.200</c:v>
                  </c:pt>
                  <c:pt idx="889">
                    <c:v>57.53</c:v>
                  </c:pt>
                  <c:pt idx="890">
                    <c:v>371.01</c:v>
                  </c:pt>
                  <c:pt idx="893">
                    <c:v>3.630</c:v>
                  </c:pt>
                  <c:pt idx="894">
                    <c:v>2.620</c:v>
                  </c:pt>
                  <c:pt idx="895">
                    <c:v>1.550</c:v>
                  </c:pt>
                  <c:pt idx="896">
                    <c:v>1.710</c:v>
                  </c:pt>
                  <c:pt idx="897">
                    <c:v>1.167</c:v>
                  </c:pt>
                  <c:pt idx="898">
                    <c:v>1.695</c:v>
                  </c:pt>
                  <c:pt idx="899">
                    <c:v>1.780</c:v>
                  </c:pt>
                  <c:pt idx="900">
                    <c:v>4.100</c:v>
                  </c:pt>
                  <c:pt idx="901">
                    <c:v>4.086</c:v>
                  </c:pt>
                  <c:pt idx="902">
                    <c:v>2.655</c:v>
                  </c:pt>
                  <c:pt idx="903">
                    <c:v>2.512</c:v>
                  </c:pt>
                  <c:pt idx="904">
                    <c:v>3.458</c:v>
                  </c:pt>
                  <c:pt idx="905">
                    <c:v>3.125</c:v>
                  </c:pt>
                  <c:pt idx="906">
                    <c:v>2.415</c:v>
                  </c:pt>
                  <c:pt idx="907">
                    <c:v>1.700</c:v>
                  </c:pt>
                  <c:pt idx="908">
                    <c:v>1.115</c:v>
                  </c:pt>
                  <c:pt idx="909">
                    <c:v>1.950</c:v>
                  </c:pt>
                  <c:pt idx="910">
                    <c:v>0.700</c:v>
                  </c:pt>
                  <c:pt idx="911">
                    <c:v>0.774</c:v>
                  </c:pt>
                  <c:pt idx="912">
                    <c:v>2.300</c:v>
                  </c:pt>
                  <c:pt idx="913">
                    <c:v>1.344</c:v>
                  </c:pt>
                  <c:pt idx="914">
                    <c:v>1.413</c:v>
                  </c:pt>
                  <c:pt idx="915">
                    <c:v>1.827</c:v>
                  </c:pt>
                  <c:pt idx="916">
                    <c:v>3.360</c:v>
                  </c:pt>
                  <c:pt idx="917">
                    <c:v>1.085</c:v>
                  </c:pt>
                  <c:pt idx="918">
                    <c:v>3.134</c:v>
                  </c:pt>
                  <c:pt idx="919">
                    <c:v>1.580</c:v>
                  </c:pt>
                  <c:pt idx="920">
                    <c:v>1.255</c:v>
                  </c:pt>
                  <c:pt idx="921">
                    <c:v>60.04</c:v>
                  </c:pt>
                  <c:pt idx="923">
                    <c:v>2.500</c:v>
                  </c:pt>
                  <c:pt idx="924">
                    <c:v>9.310</c:v>
                  </c:pt>
                  <c:pt idx="925">
                    <c:v>4.150</c:v>
                  </c:pt>
                  <c:pt idx="926">
                    <c:v>1.520</c:v>
                  </c:pt>
                  <c:pt idx="927">
                    <c:v>4.130</c:v>
                  </c:pt>
                  <c:pt idx="928">
                    <c:v>2.130</c:v>
                  </c:pt>
                  <c:pt idx="929">
                    <c:v>1.525</c:v>
                  </c:pt>
                  <c:pt idx="930">
                    <c:v>1.350</c:v>
                  </c:pt>
                  <c:pt idx="931">
                    <c:v>0.800</c:v>
                  </c:pt>
                  <c:pt idx="932">
                    <c:v>6.500</c:v>
                  </c:pt>
                  <c:pt idx="933">
                    <c:v>0.750</c:v>
                  </c:pt>
                  <c:pt idx="934">
                    <c:v>5.980</c:v>
                  </c:pt>
                  <c:pt idx="935">
                    <c:v>40.645</c:v>
                  </c:pt>
                  <c:pt idx="937">
                    <c:v>2.425</c:v>
                  </c:pt>
                  <c:pt idx="938">
                    <c:v>1.820</c:v>
                  </c:pt>
                  <c:pt idx="939">
                    <c:v>1.850</c:v>
                  </c:pt>
                  <c:pt idx="940">
                    <c:v>1.880</c:v>
                  </c:pt>
                  <c:pt idx="941">
                    <c:v>2.700</c:v>
                  </c:pt>
                  <c:pt idx="942">
                    <c:v>3.800</c:v>
                  </c:pt>
                  <c:pt idx="943">
                    <c:v>6.200</c:v>
                  </c:pt>
                  <c:pt idx="944">
                    <c:v>2.700</c:v>
                  </c:pt>
                  <c:pt idx="945">
                    <c:v>2.275</c:v>
                  </c:pt>
                  <c:pt idx="946">
                    <c:v>2.100</c:v>
                  </c:pt>
                  <c:pt idx="947">
                    <c:v>27.75</c:v>
                  </c:pt>
                  <c:pt idx="949">
                    <c:v>1.640</c:v>
                  </c:pt>
                  <c:pt idx="950">
                    <c:v>4.320</c:v>
                  </c:pt>
                  <c:pt idx="951">
                    <c:v>1.060</c:v>
                  </c:pt>
                  <c:pt idx="952">
                    <c:v>0.980</c:v>
                  </c:pt>
                  <c:pt idx="953">
                    <c:v>3.490</c:v>
                  </c:pt>
                  <c:pt idx="954">
                    <c:v>6.030</c:v>
                  </c:pt>
                  <c:pt idx="955">
                    <c:v>5.140</c:v>
                  </c:pt>
                  <c:pt idx="956">
                    <c:v>2.100</c:v>
                  </c:pt>
                  <c:pt idx="957">
                    <c:v>0.550</c:v>
                  </c:pt>
                  <c:pt idx="958">
                    <c:v>0.865</c:v>
                  </c:pt>
                  <c:pt idx="959">
                    <c:v>0.965</c:v>
                  </c:pt>
                  <c:pt idx="960">
                    <c:v>6.150</c:v>
                  </c:pt>
                  <c:pt idx="961">
                    <c:v>1.535</c:v>
                  </c:pt>
                  <c:pt idx="962">
                    <c:v>6.000</c:v>
                  </c:pt>
                  <c:pt idx="963">
                    <c:v>6.600</c:v>
                  </c:pt>
                  <c:pt idx="964">
                    <c:v>47.43</c:v>
                  </c:pt>
                  <c:pt idx="965">
                    <c:v>175.860</c:v>
                  </c:pt>
                  <c:pt idx="968">
                    <c:v>12.235</c:v>
                  </c:pt>
                  <c:pt idx="969">
                    <c:v>16.860</c:v>
                  </c:pt>
                  <c:pt idx="970">
                    <c:v>5.040</c:v>
                  </c:pt>
                  <c:pt idx="971">
                    <c:v>5.428</c:v>
                  </c:pt>
                  <c:pt idx="972">
                    <c:v>9.470</c:v>
                  </c:pt>
                  <c:pt idx="973">
                    <c:v>4.640</c:v>
                  </c:pt>
                  <c:pt idx="974">
                    <c:v>4.160</c:v>
                  </c:pt>
                  <c:pt idx="975">
                    <c:v>7.038</c:v>
                  </c:pt>
                  <c:pt idx="976">
                    <c:v>3.710</c:v>
                  </c:pt>
                  <c:pt idx="977">
                    <c:v>2.550</c:v>
                  </c:pt>
                  <c:pt idx="978">
                    <c:v>2.400</c:v>
                  </c:pt>
                  <c:pt idx="979">
                    <c:v>3.995</c:v>
                  </c:pt>
                  <c:pt idx="980">
                    <c:v>5.670</c:v>
                  </c:pt>
                  <c:pt idx="981">
                    <c:v>0.930</c:v>
                  </c:pt>
                  <c:pt idx="982">
                    <c:v>1.500</c:v>
                  </c:pt>
                  <c:pt idx="983">
                    <c:v>1.300</c:v>
                  </c:pt>
                  <c:pt idx="984">
                    <c:v>5.620</c:v>
                  </c:pt>
                  <c:pt idx="985">
                    <c:v>5.873</c:v>
                  </c:pt>
                  <c:pt idx="986">
                    <c:v>98.42</c:v>
                  </c:pt>
                  <c:pt idx="988">
                    <c:v>16.000</c:v>
                  </c:pt>
                  <c:pt idx="989">
                    <c:v>5.830</c:v>
                  </c:pt>
                  <c:pt idx="990">
                    <c:v>14.370</c:v>
                  </c:pt>
                  <c:pt idx="991">
                    <c:v>4.500</c:v>
                  </c:pt>
                  <c:pt idx="992">
                    <c:v>3.300</c:v>
                  </c:pt>
                  <c:pt idx="993">
                    <c:v>2.850</c:v>
                  </c:pt>
                  <c:pt idx="994">
                    <c:v>46.85</c:v>
                  </c:pt>
                  <c:pt idx="995">
                    <c:v>145.269</c:v>
                  </c:pt>
                  <c:pt idx="996">
                    <c:v>1237.738</c:v>
                  </c:pt>
                  <c:pt idx="997">
                    <c:v>2249.410</c:v>
                  </c:pt>
                  <c:pt idx="998">
                    <c:v>0.000</c:v>
                  </c:pt>
                  <c:pt idx="1006">
                    <c:v>2294.601</c:v>
                  </c:pt>
                </c:lvl>
                <c:lvl>
                  <c:pt idx="0">
                    <c:v>Improvements MDR road   from Gaddi to Hampasadurga upto NH-13 Ch.13.10 km to ch.15.90 km in Koppal taluk ,Koppal  district. </c:v>
                  </c:pt>
                  <c:pt idx="1">
                    <c:v>Improvements to SH-130 road from  Yelburga-Kankagiri-Gangavathi-Munirabad , 70.00km to 74.00 and  79.00 km to 81.90 km in Gangavathi taluk Koppal  District.</c:v>
                  </c:pt>
                  <c:pt idx="2">
                    <c:v>Improvements to SH-63 road from  Raravi-Beluru Ch. 58.22 km to ch.75.42 km ( in selected reaches) in Kanakagiri taluk,Koppal  District.</c:v>
                  </c:pt>
                  <c:pt idx="3">
                    <c:v>Improvements toMDR  road  from Kavalooru to Mangalore  ch. 12.00 km to ch.14.50 &amp; Ch.16.00 km to ch.23.80 ( in Selected reaches)Yelaburga taluk, Koppal  district.</c:v>
                  </c:pt>
                  <c:pt idx="4">
                    <c:v>Improvements to  SH-129 road from Chikkahesaruru-Mudagal-Mungaragi ch. 85.20 km  to 111.40 km ( in Selected reaches) in Yelaburga taluk ,Koppal   district.</c:v>
                  </c:pt>
                  <c:pt idx="5">
                    <c:v> Division total</c:v>
                  </c:pt>
                  <c:pt idx="7">
                    <c:v> Improvements to MDR road connecting Guragunta Gowdaruru, Machanur ,Yelaghatta to Hosuru Ch:0.00 km to 19.00 km ( in selected reaches) Lingasugur taluk, Raichur district.</c:v>
                  </c:pt>
                  <c:pt idx="8">
                    <c:v> Improvements to SH-14 road from  Ramadurga - Manvi via Badami,Pattadakallu,Hulagunda   Ch:227.80 km to 236.00 in Manvi taluk, Raichur district.</c:v>
                  </c:pt>
                  <c:pt idx="9">
                    <c:v>Improvements to MDR road from Kavithala to Veerapura cross via Anwari village, Ch:4.00 km to 13.30 km  road via Anvaari village,in Lingasuguru&amp; Manvi Taluk, Raichur district.</c:v>
                  </c:pt>
                  <c:pt idx="10">
                    <c:v>Improvements to road from sindanooru taluk bappuru kuduthini lingasooguru ch KM 0.00 to 16.00 in Raichur District</c:v>
                  </c:pt>
                  <c:pt idx="11">
                    <c:v>Improvements to   road from SH-23 to Mukunda-Singapura road  via Channahalli,Sindrampura, Mavinamadaguch. 0.00 km to 15.70km  ( In selected reaches) in Sindanooru taluk ,Raichur district.</c:v>
                  </c:pt>
                  <c:pt idx="12">
                    <c:v>Improvements to  MDR road from   Gannadala to Jalahalli  via Kakkaladoodi Kamaladinne, Maykaladoodi,  Ch:0.00 km to 20.00km  ( in Selected reaches) in Devadurga taluk, Raichur district.</c:v>
                  </c:pt>
                  <c:pt idx="13">
                    <c:v> Improvements to  MDR road from  Maladakallu cross Malledevaragoodda via karadigooda, Jagatagallu) Ch:0.00 km to 18.00 km ( In selected reaches) in  Devadurga taluk ,Raichur district</c:v>
                  </c:pt>
                  <c:pt idx="14">
                    <c:v>Improvements to  SH-61 road from Managooli-Bechaali upto NH-167 Ch. km 239.23 km to 241.19 km ( in Selected reaches) upto NH-167  in Raichur Taluk , Raichur district. </c:v>
                  </c:pt>
                  <c:pt idx="15">
                    <c:v>Improvements to  road from SH-13 (NH-167) Yaragera Gillesooguru via Gannadala  Ch KM 0.00 to 20.78  ( in Selected reaches)  in  Raichur Taluk ,Raichur district.</c:v>
                  </c:pt>
                  <c:pt idx="16">
                    <c:v> Improvements to  road from NH-167 connecting H-127 via Ashapura Udumagal, Purathipli road CH KM 5.70 to 9.00  in Raicur Taluk, Raichur District.</c:v>
                  </c:pt>
                  <c:pt idx="17">
                    <c:v> Improvements to  MDR road from Raichur-Buradipadha  Ch:0.00 km to 6.00 km ( in Selected reaches)  in  Raichur Taluk ,Raichur district. </c:v>
                  </c:pt>
                  <c:pt idx="18">
                    <c:v> Improvements to  MDR road connecting  Raichur and SH-127  via Ashapura, Purthipalli ch. 0.00 km to 5.00 km ( in Selected reaches) Raichur Taluk Raichur district</c:v>
                  </c:pt>
                  <c:pt idx="19">
                    <c:v>Improvements to MDR  road from  SH-167  ( Devasooguru Katagooda road) to Raichur -Yaklasapura via Ambavadi ch. 1.72 km to 3.10  km in Raichur taluk, Raichur District </c:v>
                  </c:pt>
                  <c:pt idx="20">
                    <c:v>Improvements to MDR road from Basavana bhavi circle of  Raichur -Singanodi road  to  Vidhanasaba nagara  Ricemill ,ch. 0.00 km to 8.00 km ( selected reaches) in Raichur taluk , Raichur District.</c:v>
                  </c:pt>
                  <c:pt idx="21">
                    <c:v>Division total</c:v>
                  </c:pt>
                  <c:pt idx="22">
                    <c:v>Ballary Circle Total</c:v>
                  </c:pt>
                  <c:pt idx="25">
                    <c:v>Improvements to Padubidri-Chikkalagudda SH-01 from Ch: 340.30 to 356.97 Km (in selected reaches) in Kalaghatagi taluk of Dharwad District. </c:v>
                  </c:pt>
                  <c:pt idx="26">
                    <c:v>Improvements to Managundi-Tadasinakoppa from Ch: 0.00 Km to 5.00 Km (in selected reaches) in Dharwad taluk of Dharwad District.</c:v>
                  </c:pt>
                  <c:pt idx="27">
                    <c:v>Improvements to Beedi-Belavanaki SH-56 from Ch: 62.40 to 69.28 Km (in selected reaches) in Navalagund taluk of Dharwad District. </c:v>
                  </c:pt>
                  <c:pt idx="28">
                    <c:v>Improvements to Supa-Annigeri SH-28 from Ch:108.77 to 114.77 Km (in selected reaches) in Navalagund taluk of Dharwad District.</c:v>
                  </c:pt>
                  <c:pt idx="29">
                    <c:v>Improvements to Supa-Annigeri SH-28 from Ch: 84.70 to 99.30 Km (in selected reaches) in Hubballi taluk of Dharwad District.</c:v>
                  </c:pt>
                  <c:pt idx="30">
                    <c:v>Improvements to Samshi-Gudageri road from 0.0 to 11.0Km in Kundagol taluka</c:v>
                  </c:pt>
                  <c:pt idx="31">
                    <c:v>Improvements to Pashupatihal-Rottigavad MDR road Ch 0.0km to 3.18Km, 3.9 to 9.3Km and 11.00 to 13.5Km in Kundagol tq.</c:v>
                  </c:pt>
                  <c:pt idx="32">
                    <c:v>Improvements to Hireharakuni Shishuvinal road upto Kundagol tq limit (MDR) from Ch: 0.00 Km to 5.16 Km in Kundagol tq .</c:v>
                  </c:pt>
                  <c:pt idx="33">
                    <c:v>Improvements to Varur-Hindasageri via (NH-04) from Surashettikoppa road upto Hubballi city limit road (MDR) from Ch: 0.0 Km to 2.0Km (in selected reaches) in Hubballi tq of Dharwad District.</c:v>
                  </c:pt>
                  <c:pt idx="34">
                    <c:v>Improvements to Veerapura Toll-Manturu MDR road from Ch: 0.40 to 3.00 Km (in selected reaches) in Hubballi taluk of Dharwad District.</c:v>
                  </c:pt>
                  <c:pt idx="35">
                    <c:v>Improvements from Anand Nagar Main Road to Gokul Main Road ( opposite RN Shetty Factory) in Hubballi taluk of Dharwad District. </c:v>
                  </c:pt>
                  <c:pt idx="36">
                    <c:v>Improvements to BRTS Road to Jakka Reddy Hospital, Lokappana Hakkala, Railway Underpass connecting to NH Division Office Adjoining to Vidyanagar Police Station, Lakshmi Temple in Hubballi Dharwad Mahanagar, Hubballi tq of Dharwad District. </c:v>
                  </c:pt>
                  <c:pt idx="37">
                    <c:v>Improvements to Hubballi Basaveshwara Nagar Gokul Road to join Ravi Nagar Road in Hubballi taluk of Dharwad District.</c:v>
                  </c:pt>
                  <c:pt idx="38">
                    <c:v>PKG-462 Improvements to Beedi-Belavanaki SH-56 from Ch: 33.42 to 48.83Km (in selected reaches) in Dharwad taluk of Dharwad District.</c:v>
                  </c:pt>
                  <c:pt idx="39">
                    <c:v>Improvements to Supa-Annigeri SH-28 from Ch: 67.0Km to 68.5 Km in Dharwad Tq. </c:v>
                  </c:pt>
                  <c:pt idx="40">
                    <c:v>Improvements to Gokul cross-Tarihala- Kanavi-Honnapur MDR from Ch: 4.2Km to 4.8Km and 6.2Km to 8.4Km in Hubballi tq. </c:v>
                  </c:pt>
                  <c:pt idx="41">
                    <c:v>Improvements to Ittigatti-Kanavihonnapur MDR from Ch: 0.0 to 2.0Km in Dharwad tq. </c:v>
                  </c:pt>
                  <c:pt idx="42">
                    <c:v>Improvements to Gokul-Revadihal-Tarihal MDR road from Ch: 0.0 to 6.2Km (in selected reaches) in Hubballi taluk of Dharwad District.</c:v>
                  </c:pt>
                  <c:pt idx="43">
                    <c:v>Division Total</c:v>
                  </c:pt>
                  <c:pt idx="45">
                    <c:v>Improvements to Kalasapur-Mahalingapura- Anganakatti road (MDR) from Ch: 21.00 Km to 29.00 Km ( in selected reaches) in Gadag taluk of Gadag Dist. </c:v>
                  </c:pt>
                  <c:pt idx="46">
                    <c:v>Improvements to Asundi-Kurtkoti-Mulagunda road (MDR) Ch: 2.20 Km to 8.00 Km and 8.60 Km to 10.00 Km (in selected reaches) in Gadag taluk of Gadag Dist.</c:v>
                  </c:pt>
                  <c:pt idx="47">
                    <c:v>Improvements to Kalasapur-Mahalingapura- Anganakatti road Ch:0.30 Km to 2.60 and Ch: 7.00 Km to 21.00 (in selected reaches) in Gadag taluk of Gadag Dist.</c:v>
                  </c:pt>
                  <c:pt idx="48">
                    <c:v>Improvements to Bellatti-Guttala road Konchigeri- Nagaramadavu-Kerekoppa from Ch: Km 0.00 to 11.90 (in selected reaches) in Shirahatti taluk of Gadag Dist. </c:v>
                  </c:pt>
                  <c:pt idx="49">
                    <c:v>Improvements to Varavi cross-Bannikoppa road (MDR) from Ch-0.00 to 4.30 &amp; Ch-8.30 to 20.00 Km (in selected reaches) in Shirahatti taluk of Gadag Dist.</c:v>
                  </c:pt>
                  <c:pt idx="50">
                    <c:v>Improvements to Chikkahandigol-Belahoda-Madaganoor Ch0.0to4.5,5.4 to7.4,9.6 to11.0&amp;11.8to13.0 in Naragund Tq </c:v>
                  </c:pt>
                  <c:pt idx="51">
                    <c:v>Improvements to  Abbigeri-Yerebeleri-Kurudagi- Gujamagadi Ch5.0to7.5&amp;9.0 to12.1 of Ron Tq </c:v>
                  </c:pt>
                  <c:pt idx="52">
                    <c:v>Improvements to Kalakeri-Kanakikoppa-Naragund Ch17.0to21.13 in Naragund Tq </c:v>
                  </c:pt>
                  <c:pt idx="53">
                    <c:v>Improvements to Gajendragad-Soraba SH136 Ch67.0to69.9 in Naragund Tq </c:v>
                  </c:pt>
                  <c:pt idx="54">
                    <c:v>Improvements to Sindhanuru-Hemmadaga SH30 Ch159.77to161.7 of Naragund Tq </c:v>
                  </c:pt>
                  <c:pt idx="55">
                    <c:v>Improvements to Bagalakote Biligiriranganabetta SH57 Ch91.0to92.5 (in selected reaches) in Gadag Tq,Gadag Dt.</c:v>
                  </c:pt>
                  <c:pt idx="56">
                    <c:v>Improvements to Munavalli-Kotumachage (SH-83) road from Ch-87.30 km to 100.00 km in selected reaches of Ron Taluk, Gadag district</c:v>
                  </c:pt>
                  <c:pt idx="57">
                    <c:v>Improvements to Hallikeri-Shirahatti road (MDR) from Ch: 0.00 to 26.00 (in selected reaches) in Mundaragi taluk of Gadag Dist. </c:v>
                  </c:pt>
                  <c:pt idx="58">
                    <c:v>Improvements to Gajendragada-Soraba Sh-136 from Ch: 23.70 to 36.00 Km (in selected reaches) in Ron taluk of Gadag Dist.</c:v>
                  </c:pt>
                  <c:pt idx="59">
                    <c:v>Division Total</c:v>
                  </c:pt>
                  <c:pt idx="61">
                    <c:v>Improvements to Kalmala Shiggoan Sh-23 road from Ch: 284.51 Km to 294.51 Km (In Selected reaches) in Shiggoan taluk of Haveri District.</c:v>
                  </c:pt>
                  <c:pt idx="62">
                    <c:v>Improvements to Kalmala Shiggoan Sh-23 road from Ch: 294.51 Km to 303.200 Km (in selected reaches) in Shiggoan taluk of Haveri District. </c:v>
                  </c:pt>
                  <c:pt idx="63">
                    <c:v>Improvements to Shiggoan-Savanur railway station road (MDR) from Ch: 8.10 Km to 13.10 Km (In Selected reaches) in Savanur taluk, Haveri District. </c:v>
                  </c:pt>
                  <c:pt idx="64">
                    <c:v>Improvements to Kumta-Tadas SH-69 road from Ch-134.50 Km to 142.00 Km (In Selected Reaches) in Shiggoan taluk of Haveri District. </c:v>
                  </c:pt>
                  <c:pt idx="65">
                    <c:v>Improvements to Savanur- Hurulikuppi road from Ch-0.00 Km to 5.65 Km (In Selected Reaches) in Savanur taluk of Haveri District.</c:v>
                  </c:pt>
                  <c:pt idx="66">
                    <c:v>Improvements to Birur-Sammasagi SH: 76 Ch: 189.00 Km to 201.60 Km in selected reaches and 203.82 Km to 217.19 Km In Selected Reaches of Hanagal taluk, Haveri District.(Balance work)</c:v>
                  </c:pt>
                  <c:pt idx="67">
                    <c:v>Improvements to Havanur-Choudadanayyapura road Ch: 1.25 Km to 9.00 Km of Haveri taluk Haveri District </c:v>
                  </c:pt>
                  <c:pt idx="68">
                    <c:v>Improvements to Halagi-Balehosur road Ch: 0.00 Km to 2.50 Km of Haveri taluk, Haveri District. </c:v>
                  </c:pt>
                  <c:pt idx="69">
                    <c:v>Improvements to Agadi-Devagiri road Ch: 4.50 Km to 6.00 Km and 11.00 Km to 12.50 Km of Haveri taluk, Haveri District.</c:v>
                  </c:pt>
                  <c:pt idx="70">
                    <c:v>Improvements to Totadayellapura-Masoor-Guttala road Ch: 18.00 Km to 24.50 Km of Haveri taluk, Haveri District.</c:v>
                  </c:pt>
                  <c:pt idx="71">
                    <c:v>Improvements to Agadi-Katenahalli road Ch: 0.80 Km to 6.50 Km Haveri taluk, Haveri District.</c:v>
                  </c:pt>
                  <c:pt idx="72">
                    <c:v>Improvements toTavargi - Tumminkatte road (MDR) from Ch: 0.00 Km to 22.50 Km (In Selected reaches) in Hirekerur taluk, Haveri District. </c:v>
                  </c:pt>
                  <c:pt idx="73">
                    <c:v>Improvements to Road from Birur-Sammasagi SH: 76 to Join Halageri-Hulikal SH-26 Via Hirekerur-Masur-Kodamaggi- Hallur road Ch: 28.25 Km to 47.45 Km in selected reaches of Hirekerur taluk, Haveri District </c:v>
                  </c:pt>
                  <c:pt idx="74">
                    <c:v>Improvements to Road from Birur- Sammasagi SH: 76 to Join Byadagi - Rattihalli road Via Aladageri Ch: 0.00 Km to 7.10 Km in selected reaches of Hirekerur taluk, Haveri District.</c:v>
                  </c:pt>
                  <c:pt idx="75">
                    <c:v>Improvements to Sanguru - Tilavalli MDR Ch: 0.00 Km to 5.60 Km in Haveri taluk, Haveri District. </c:v>
                  </c:pt>
                  <c:pt idx="76">
                    <c:v>Improvements to Honnalli - Hanagal SH Via Tumminakatti - Rattihalli - Byadagi Road Ch: 0.00 Km to 9.62 Km in Byadagi taluk, Haveri District. </c:v>
                  </c:pt>
                  <c:pt idx="77">
                    <c:v>Improvements to Ranebennur - Anavatti SH Via Yarekuppi - Joisarahalli - Ukkunda - Saravanda - Belakeri - Bisahalli - Anoor - Hamsabhavi - Chikkerur MDR Ch: 15.60 Km to 19.00 Km in Byadagi taluk, Haveri District. </c:v>
                  </c:pt>
                  <c:pt idx="78">
                    <c:v>Improvements to Ranebennur - Mudenuru Road Via Magoda - Itagi Road Ch: 0.00 Km to 14.10 Km in Ranebennur taluk, Haveri District. </c:v>
                  </c:pt>
                  <c:pt idx="79">
                    <c:v>Improvements to Ranebennur - Bisalahalli Road Ch: 1.70 Km to 3.70 Km in Ranebennur taluk, Haveri District. </c:v>
                  </c:pt>
                  <c:pt idx="80">
                    <c:v>Improvements to Aremallapura - Kuduhaal Road Via Medleri - Udagatti - Heeladahalli Road Ch: 0.00 Km to 9.60 Km &amp; CH.14.20 to 15.00 Km in Ranebennur taluk, Haveri District.</c:v>
                  </c:pt>
                  <c:pt idx="81">
                    <c:v>Division Total</c:v>
                  </c:pt>
                  <c:pt idx="83">
                    <c:v>Improvements to Kumta - Kodamadagu Road SH-48 from km 9.00 to 12.20 Km &amp; 16.20 to 19.90 Km (In Selected reaches) in Honnavara Taluk And Kumta - Kodamadagu road SH-48 from Km 19.90 to 30.00 Km (In Selected Reaches) in Kumta Taluk of Uttara Kannada District</c:v>
                  </c:pt>
                  <c:pt idx="84">
                    <c:v>Improvements to Aghanashini - Kumta road MDR from Km 0.00 to 6.00 Km in Kumta Taluk of Uttara Kannada District.</c:v>
                  </c:pt>
                  <c:pt idx="85">
                    <c:v>Improvements to Gokarna - Vaddi road SH-143 Km 38.00 to 47.15 Km (In Selected Reaches) in Ankola Taluk of Uttara Kannada District </c:v>
                  </c:pt>
                  <c:pt idx="86">
                    <c:v>Improvements to Hyderabad to Shejwada road from  0.00 km to 2.00 km in  Karwar taluk of Uttara Kannada district.</c:v>
                  </c:pt>
                  <c:pt idx="87">
                    <c:v>Improvements to Agasur - Shiragutte - kodasane road from 0.00 to 12.60 Km (in selected reaches) in Ankola Taluk of Uttara Kannada District. </c:v>
                  </c:pt>
                  <c:pt idx="88">
                    <c:v>Improvements to Belur-Karwar-Ilakal State Highway road from  0.00 km to 4.00 km in  Karwar taluk of Uttara Kannada district.</c:v>
                  </c:pt>
                  <c:pt idx="89">
                    <c:v>Improvements to Karwar-Kaiga-Ilakal road  from 27.35 km to 32.00 km in widening and Resurfacing Karwar taluk of Uttara Kannada district.</c:v>
                  </c:pt>
                  <c:pt idx="90">
                    <c:v>Improvements to Aurad - Sadhashivagad SH-34 Ambrai Cross to Ulaga road MDR from Km 0.00 to 3.30 Km (In Selected Reaches) in Karwar Taluk of Uttara Kannada District.</c:v>
                  </c:pt>
                  <c:pt idx="91">
                    <c:v>Improvements to Heggera - Magod - Nagarbhastikere road MDR from Km 3.40 to 20.00 Km (In Selected Reaches) in Honnavar Taluk of Uttara Kannada District. </c:v>
                  </c:pt>
                  <c:pt idx="92">
                    <c:v>Improvements to Magudu - Koodalagade road MDR from Km 0.00 to 6.00 Km (In Selected Reaches) in Honnavar Taluk of Uttara Kannada District. </c:v>
                  </c:pt>
                  <c:pt idx="93">
                    <c:v>Improvements to koppa panchayath hadala- kacchodi road MDR from Km 0.00 to 6.00 Km (In Selected Reaches) in Bhatkal Taluk of Uttara Kannada District.</c:v>
                  </c:pt>
                  <c:pt idx="94">
                    <c:v>Division Total</c:v>
                  </c:pt>
                  <c:pt idx="96">
                    <c:v>Improvements to Khanapur - Taalguppa road SH-93 from Km 39.67 to 81.85 Km (In Selected Reaches) in Haliyal Taluk of Uttara Kannada District.</c:v>
                  </c:pt>
                  <c:pt idx="97">
                    <c:v>Improvements to Ulavi - Diggi to Goa Border road SH-146 from Km 7.00 to 24.00 Km (In Selected Reaches) in Joida Taluk of Uttara Kannada District. </c:v>
                  </c:pt>
                  <c:pt idx="98">
                    <c:v>Improvements to Aurad - Sadhashivagad SH-34 from 604.07 Km to 687.82 Km (In Selected Reaches) in JoidaTaluk of Uttara Kannada District.</c:v>
                  </c:pt>
                  <c:pt idx="99">
                    <c:v>Improvements to Gokarna - Vaddi - Devanahalli road SH-143 from Km 65.20 to 73.15 Km in Sirsi Taluk of Uttara Kannada District.</c:v>
                  </c:pt>
                  <c:pt idx="100">
                    <c:v>Improvements to Khanapur - Taalaguppa road SH-93 from Km 170.00 to 200.50 Km (In Selected reaches) in Siddapura Taluk of Uttara Kannada District.</c:v>
                  </c:pt>
                  <c:pt idx="101">
                    <c:v>Improvements to Bhatkal - Soraba road SH-50 from Km 85.90 to 86.70 Km, Km 87.20 to 93.965 Km, Km 96.50 to 96.90 Km, Km 97.30 to 98.80 Km &amp; Km 99.55 to 100.90 in Siddapur Taluk of Uttara Kannada District.</c:v>
                  </c:pt>
                  <c:pt idx="102">
                    <c:v>Improvements to Karwar - Kaiga - Ilkal road SH-06 in Mundgod Taluk from Km125.80 to 146.10 Km (in Selected Reaches) of Uttara Kannada District.</c:v>
                  </c:pt>
                  <c:pt idx="103">
                    <c:v>Division Total</c:v>
                  </c:pt>
                  <c:pt idx="104">
                    <c:v>Dharwad Circle Total</c:v>
                  </c:pt>
                  <c:pt idx="107">
                    <c:v>Improvements to road Shiradon Lingasur SH 41 from Ch: 71.43 Km to Ch: 82.00 Km and Ch: 93.50 Km to Ch: 100.23 Km (in selected reaches) in Sindagi Taluk in Vijayapur District. </c:v>
                  </c:pt>
                  <c:pt idx="108">
                    <c:v>Improvements to road Ukkalli Dindawar- Sasanur from Ch. 50.50 Km to Ch. 62.86 Km (in selected reaches) in Basavanabagewadi Taluk in Vijayapur District</c:v>
                  </c:pt>
                  <c:pt idx="109">
                    <c:v>Improvements to Road Ukkalli - Dindawar - Sasanur MDR from Km 15.10 to 31.00 Km (In Selected reaches) in Basavanbagewadi Taluk of Vijayapura District.</c:v>
                  </c:pt>
                  <c:pt idx="110">
                    <c:v>Improvements to road from SH-55 to Shegunashi - Mamadapur - Doodihal up to NH-218 from Ch. 0.00Km to Ch. 12.10 Km (in selected reaches) in Vijayapur Taluk in Vijayapur District</c:v>
                  </c:pt>
                  <c:pt idx="111">
                    <c:v>Improvements to Kawadimatti - Donkamadu MDR from Ch 0.00 Km to Ch 19.60 Km (In Selected reaches) in Muddebihal Taluk of Vijayapura District.</c:v>
                  </c:pt>
                  <c:pt idx="112">
                    <c:v>Improvements to road Inchigeri Horti Roogi MDR from Ch: 13.00 Km to Ch: 33.60 Km (in selected reaches) in Indi Taluk in Vijayapur District.</c:v>
                  </c:pt>
                  <c:pt idx="113">
                    <c:v>Improvements to Minchanala - Atharga - Thamba - Koralli MDR from Ch.37.60 to 51.40 Km (In Selected reaches) in Sindagi Taluk of Vijayapura District.</c:v>
                  </c:pt>
                  <c:pt idx="114">
                    <c:v>Improvements to road from Jorapur Water Tank to Connecting NH-50 in Vijayapura Taluk of Vijayapura District.</c:v>
                  </c:pt>
                  <c:pt idx="115">
                    <c:v>Improvements to road Shiradon Lingasur SH 41 from Ch: 15.15 Km to Ch: 23.50 Km (Loni Cross to Baraola - in selected reaches) in Chadachana Taluk in Vijayapur District.</c:v>
                  </c:pt>
                  <c:pt idx="116">
                    <c:v>Division Total</c:v>
                  </c:pt>
                  <c:pt idx="118">
                    <c:v>Improvements to Bagalkote - Sangama Cross (NH-367) to Almatti Dam Taluka border (NH 50) MDR from Ch. 0.00 to 29.65 Km (In Selected reaches) in Bagalkote Taluk of Bagalkote District.</c:v>
                  </c:pt>
                  <c:pt idx="119">
                    <c:v>Improvements to Sureban Chitharagi Kudalasangama SH 133 from Ch.43.70 to 58.20 Km (In Selected reaches) in Badami Taluk of Bagalkote District.</c:v>
                  </c:pt>
                  <c:pt idx="120">
                    <c:v>Improvements to Jamakhandi Galagali via Mudaganoor MDR from Ch.14.82 to 27.00 Km in Bilagi Taluk of Bagalkote District. </c:v>
                  </c:pt>
                  <c:pt idx="121">
                    <c:v>Improvements to Badagandi – Sangam MDR from Ch.5.00 to 6.72Km in Bilagi Taluk of Bagalkote District. </c:v>
                  </c:pt>
                  <c:pt idx="122">
                    <c:v>Improvements to Sankeshwar – Sangam SH-44 from Ch.110.00 to 124.00 Km (In Selected reaches) (Nerbudihal village limit) in Badami Taluk of Bagalkote District</c:v>
                  </c:pt>
                  <c:pt idx="123">
                    <c:v> Construction of bridge/box culvert at Ch:0.20Km in sulikere Kagalagomba  Ge-mu-road of beelagi constituency at Badami taluk, Bagalakote Dist.</c:v>
                  </c:pt>
                  <c:pt idx="124">
                    <c:v> Constrution of Bridge/Box Culvert at CH:3.50km in Kanakatti Anavala Ge-mu-ra of Beelagi constituency at Badami taluk, Bagalkote Dist.</c:v>
                  </c:pt>
                  <c:pt idx="125">
                    <c:v>Improvements at Construction of Bridge/box culverts at SH-44 Ch:107.00 km in Sankeshwar Sangam near Kadarakoppa village of Bellary constituency at Badam taluk Bagalkote Dist.</c:v>
                  </c:pt>
                  <c:pt idx="126">
                    <c:v>Improvements to Ramdurga Manvi SH14 from Ch 104.00 to 116.00 Km (In Selected reaches) in Hungunda Taluk of Bagalkote District. </c:v>
                  </c:pt>
                  <c:pt idx="127">
                    <c:v>Improvements to Hungunda Paltti Cross MDR from Ch 6.00 to 12.80 Km in Hungunda Taluk of Bagalkote District.</c:v>
                  </c:pt>
                  <c:pt idx="128">
                    <c:v>Improvements to road Shankeshwar - Sangam SH-44 from Ch.81.54 to 97.74 Km (In Selected reaches) in Mudhol Taluk of Bagalkot District.</c:v>
                  </c:pt>
                  <c:pt idx="129">
                    <c:v>Improvements to Jambotti – Rabakavi SH-54 from Ch.130.47 to 131.13 Km, Ch.132.09 to Ch.133.70, CH.135.39 to 139.20 &amp; CH.139.70 to 141.56 (In Selected reaches) in Rabakavi - Banahatti Taluk of Bagalkote District. </c:v>
                  </c:pt>
                  <c:pt idx="130">
                    <c:v>Improvements to Road Madhurakhandi – Kallalli - Jagadala – Chimada MDR from Ch.0.00 to 10.80 Km (In Selected reaches) in Rabakavi - Banahatti Taluk of Bagalkote District.</c:v>
                  </c:pt>
                  <c:pt idx="131">
                    <c:v>Improvements to Bidari - Honawada Road via Thodalabagi - MDR from Ch.10.12 Km to 15.25 Km &amp; Ch.25.60 Km to 31.00 Km in Jamkhandi Taluk of Bagalkote District. </c:v>
                  </c:pt>
                  <c:pt idx="132">
                    <c:v>Division Total</c:v>
                  </c:pt>
                  <c:pt idx="134">
                    <c:v>Improvements to SH-20, Raichur-Bachi Roadfrom Ch. 333.00 Km to 393.53 Km (In Selected Reaches) in Belagavi Taluk Belagavi District.</c:v>
                  </c:pt>
                  <c:pt idx="135">
                    <c:v>Improvements to Yadiyurappa Margra (OLD PB Road) from Ch. 0.00 Km to 3.81 Km and from SPM Road to VRL Office Joining Road ( In slected Reaches) in Belagavi Taluk, Belagavi Districts. </c:v>
                  </c:pt>
                  <c:pt idx="136">
                    <c:v>Improvements to SH-54, Jamboti-Rabakavi Road, Vajapeyee Marga ( Belagavi Panaji SH-4A, From Benco Cross to 3rd Gate) from Ch. 23.80 Km to 27.60 Km in Belagavi Taluk, Belagavi District.</c:v>
                  </c:pt>
                  <c:pt idx="137">
                    <c:v>Improvements to SH-93, Khanapur-Talugupppa Road, From Ch. 0.00 to 34.58 Km (in Selected Reach) in Khanapur Taluk, Belagavi District. </c:v>
                  </c:pt>
                  <c:pt idx="138">
                    <c:v>Improvements to SH-138 Nagaragali-katakol road from Ch. 0.00 Km to 15.95 Km (Selected Reaches) in KhanapurTaluk, Belagavi District.</c:v>
                  </c:pt>
                  <c:pt idx="139">
                    <c:v>Improvements to Jatt-Jamboti (SH-31), from Ch. 125.55 Km to 137.45 Km (Selected Reaches) in Bailhongal Taluk, Belagavi District.</c:v>
                  </c:pt>
                  <c:pt idx="140">
                    <c:v>Improvements to SH-103 Gokak Savadathi Road From Ch. 29.50 Km to Ch.37.40 Km (in Selected Reaches) Belagavi Districts. </c:v>
                  </c:pt>
                  <c:pt idx="141">
                    <c:v>Improvements to SH 01 Padabudri Chikkalagudda SH 01 From Ch 420.56 Km to 421.98 Km in Bailahingal Taluk Belagavi District</c:v>
                  </c:pt>
                  <c:pt idx="142">
                    <c:v>Improvements to MDR-SAU89 SAVADATTI-SANGRESHKOPPA Road Via Mamani Kere from Ch. 0.00 Km to 8.00 Km in Savadatti Taluk, Belagavi District </c:v>
                  </c:pt>
                  <c:pt idx="143">
                    <c:v>Improvements to MDR SAU-4 Saundatti Hanchinal Road From Km Ch 0.00 to 6.00 Km (Selected Reaches) in Saundatti Taluka, Belagavi District </c:v>
                  </c:pt>
                  <c:pt idx="144">
                    <c:v>Improvements to MDR from Yallamma Temple to SH-34 Joining Road, From Km Ch 0.00 to 2.00 Km in Savadatti Taluka, Belagavi District.</c:v>
                  </c:pt>
                  <c:pt idx="145">
                    <c:v>Improvements to SH-34 AURAD-SADASHIVAGADA ROAD from Ch. 445.94 Km to 453.94 (Selected Reaches) in Ramadurga Taluk, Belagavi District </c:v>
                  </c:pt>
                  <c:pt idx="146">
                    <c:v>Improvements to SH-139 YARAGATTI-MUDHOL ROAD, From Km Ch 11.83 to 22.60 Km (Selected Reaches) in Ramadurg Taluka, Belagavi District.</c:v>
                  </c:pt>
                  <c:pt idx="147">
                    <c:v>Improvements to Jatti Jamboti SH-31 from Ch 179.88 to 188.58 Km (In Selected reaches) in Belagavi Taluk of Belagavi District.</c:v>
                  </c:pt>
                  <c:pt idx="148">
                    <c:v>Division Total</c:v>
                  </c:pt>
                  <c:pt idx="150">
                    <c:v>Improvements to Nippani Kottalagi Road SH-72 Form Ch 1.40 Km to Ch 17.00 Km &amp; Ch 17.90 Km to 22.60 Km (in selected reaches) Via Nippani Akkola Galataga Nej cross, Nippani Taluk Belagavi Districts.</c:v>
                  </c:pt>
                  <c:pt idx="151">
                    <c:v>Improvements to SH-73 Managasuli-Laxmeshwar Road from Ch: 37.00 Km to 40.00, Km, Ch: 52.00 Km 54.00 Km, And, 55.00 Km to 67.00 Km in (Selected Reaches) Raibag Taluk, Belagavi District.</c:v>
                  </c:pt>
                  <c:pt idx="152">
                    <c:v>Improvements to Shettyhalli Ichalkaranji Road SH-78 From Km 76.90 to Km 81.90 (From Malikwad Bus stand to sadalaga) (in selected reaches) Chikkodi Taluk Belagavi Districts. </c:v>
                  </c:pt>
                  <c:pt idx="153">
                    <c:v>Improvements to Nippani Kottalagi Road SH-72 From Km 31.70 to Km 35.70 (From Nej Crosss to nanadi) (in selected reaches) Chikkodi Taluk Belagavi Districts. </c:v>
                  </c:pt>
                  <c:pt idx="154">
                    <c:v>Improvements to Nippani Kottalagi Road SH-72 from km 40.00 to km 47.00 (From Yadur Veerabadreshwar temple to Kallol) Chikkodi Taluk Belagavi Districts.</c:v>
                  </c:pt>
                  <c:pt idx="155">
                    <c:v>Improvements to Road from Jinaral Cross to Hidakal Dam, Godageri MDR from Ch:0.00 to 14.00 Km (In Selected Reaches) Hukkeri Taluk, Belagavi District. </c:v>
                  </c:pt>
                  <c:pt idx="156">
                    <c:v>Improvements to MDR-HUK-73 Nerli-Ammanagi Road from Ch:0.00 Km to 0.85 Km and 2.75 Km to 5.50 Km (In Selected Reaches) Hukkeri Taluk, Belagavi District.</c:v>
                  </c:pt>
                  <c:pt idx="157">
                    <c:v>Improvements to SH-31, JATH-JAMBOTI Road, from Ch. 106.82 Km to 115.05 Km and 121.18 Km to 121.78 Km in Gokak Taluka, Belagavi District </c:v>
                  </c:pt>
                  <c:pt idx="158">
                    <c:v>Improvements to Jamboti rabhakavi Road SH-54 From Km 62.08 to 66.70 (Akkatangerahal to Telaginahatti) From Km 83.00 to 84.20 (Hanamapur Cross) And From Km 54.28 to 55.755 Gokak Taluk Belagavi Districts.</c:v>
                  </c:pt>
                  <c:pt idx="159">
                    <c:v>Improvements to MDR from Koujalagi-Kalliguddi Road from Ch. 0.00 Km to 5.50 Km in Mudalagi Taluk, Belagavi District.</c:v>
                  </c:pt>
                  <c:pt idx="160">
                    <c:v>Improvements to SH, Haleyaragudri to Hosayaragudri Road (Avaraadi-Timmapur Road), from Ch. 0.00 Km to 10.00 Km (Selected Reaches) in Mudalagi Taluk, Belagavi District.</c:v>
                  </c:pt>
                  <c:pt idx="161">
                    <c:v>Improvements to Kagawad-Kaladagi Sh-53 Road from Ch: 22.40 Km to 24.10 Km, Ch: 24.90 Km 29.60 Km, 32.55 Km to 35.00 km, 44.39 Km to 44.90 Km in Raibag Taluk, Belagavi District. </c:v>
                  </c:pt>
                  <c:pt idx="162">
                    <c:v>Improvements to Chikkodi Railway Station-Mugalakod-Handigundi MDR from Ch: 10.03 Km to 14.00 Km, And Ch: 19.00 Km to 39.15 Km in (Selected Reaches) Raibag Taluk, Belagavi District.</c:v>
                  </c:pt>
                  <c:pt idx="163">
                    <c:v>Improvements to State Border to Aralihatti, Jakaratti, Madabhavi,, Shiddewadi, Koulagudda, Ainapur, Krishna Kittur upto Taluka Border Road from Ch: 0.00 Km to 28.50 Km in Kagawad Taluk, Belagavi District.</c:v>
                  </c:pt>
                  <c:pt idx="164">
                    <c:v>Improvements to Maharastra State Border to Kakamari-talasang-Savalagi District Border Road from Ch: 2.40 Km to 11.60 Km and Ch: 12.70 Km to 21.20 Km in (in selected reaches) Athani Taluk, Belagavi District. (Upgraded SH)</c:v>
                  </c:pt>
                  <c:pt idx="165">
                    <c:v>Improvements to Harugeri-Raibag-Nagaramunnolli MDR from Ch. 16.00 Km to 18.68 And Ch: 23.80 to 37.00 ( Selected Reaches) in Raibag Taluk, Belagavi District.</c:v>
                  </c:pt>
                  <c:pt idx="166">
                    <c:v>Improvements to MDR-HUDALI-DHARANATTI-MUTYANATTI ROAD, from Ch. 5.50 Km to 10.00 Km in Belagavi Taluka, Belagavi District. </c:v>
                  </c:pt>
                  <c:pt idx="167">
                    <c:v>Improvements to MDR HUK-203 Basapur Hagedal Shahabadar Ukkad Road From Km 0.00 to Km 2.00 &amp; Km 4.00 to Km 7.15 in Hukkeri Taluk Belagavi Districts.</c:v>
                  </c:pt>
                  <c:pt idx="168">
                    <c:v>Division Total</c:v>
                  </c:pt>
                  <c:pt idx="169">
                    <c:v>Belagavi Circle Total</c:v>
                  </c:pt>
                  <c:pt idx="170">
                    <c:v>North Circle Total</c:v>
                  </c:pt>
                  <c:pt idx="173">
                    <c:v>Improvements to Road From Malpe to Molakalmuru SH-65 From Ch:186.35 Km to 194.05Km (In Selected Reaches) in Channagiri Taluk of Davanagere District</c:v>
                  </c:pt>
                  <c:pt idx="174">
                    <c:v>Improvements to Road From Nalluru -Devarahalli MDR From Ch:5.00 Km to 11.00 Km in Channagiri Taluk of Davanagere District</c:v>
                  </c:pt>
                  <c:pt idx="175">
                    <c:v>Improvements to Road From Pandomatti to Neethigere MDR From Ch:0.00 Km to 16.00 Km (In Selected Reaches) in Channagiri Taluk of Davanagere District</c:v>
                  </c:pt>
                  <c:pt idx="176">
                    <c:v>Improvements to Road From Malpe to Molakalmuru SH-65 From Ch:233.00Km to 242.50Km (In Selected Reaches) in Davanagere Taluk of Davanagere District.</c:v>
                  </c:pt>
                  <c:pt idx="177">
                    <c:v>Improvements to Road From Davanagere Budihala Arasapura MDR From Ch:4.80Km to 12.75Km (In Selected Reaches) in Davanagere Taluk of Davanagere District</c:v>
                  </c:pt>
                  <c:pt idx="178">
                    <c:v>Improvements to Road From Bethur to Dhoddabathi MDR From Ch:0.00Km to 12.00Km (In Selected Reaches) in Davanagere Taluk of Davanagere District</c:v>
                  </c:pt>
                  <c:pt idx="179">
                    <c:v>Improvements to Road From Malpe-Molakalmuru SH-65 to Rampura MDR From Ch:0.00Km to 11.50Km (In Selected Reaches) in Davanagere Taluk of Davanagere District</c:v>
                  </c:pt>
                  <c:pt idx="180">
                    <c:v>Improvements to Road From Mandya - Hadagali SH-47 From Ch:261.25Km to 293.83Km (In Selected Reaches) in Davanagere Taluk of Davanagere District</c:v>
                  </c:pt>
                  <c:pt idx="181">
                    <c:v>Improvements to Road From Aluruhatti -Anagodu MDR From Ch:0.00Km to 13.245Km (In Selected Reaches) in Davanagere Taluk of Davanagere District</c:v>
                  </c:pt>
                  <c:pt idx="182">
                    <c:v>Improvements to Road From Malpe to Molakalmuru SH-65 From Ch:302.60Km to 306.40Km (In Selected Reaches) in Jagaluru Taluk of Davanagere District. (Four Lane road)</c:v>
                  </c:pt>
                  <c:pt idx="183">
                    <c:v>Improvements to Road From Rangapura Gadimakunte MDR From Ch:6.50Km to 12.50Km (In Selected Reaches) in Jagaluru Taluk of Davanagere District</c:v>
                  </c:pt>
                  <c:pt idx="184">
                    <c:v>Improvements to Road From Jagaluru Kadabanakatte MDR From Ch:9.00Km to 14.50Km (In Selected Reaches) in Jagaluru Taluk of Davanagere District </c:v>
                  </c:pt>
                  <c:pt idx="185">
                    <c:v>Improvements to Road From Baramasagara - Bilichodu -Basavanakote MDR From Ch:13.00Km to 37.00Km (In Selected Reaches) in Jagaluru Taluk of Davanagere District </c:v>
                  </c:pt>
                  <c:pt idx="186">
                    <c:v>Improvements to Road From Bilichodu-Sokke MDR From Ch:10.00Km to 16.00Km (In Selected Reaches) in Jagaluru Taluk of Davanagere District</c:v>
                  </c:pt>
                  <c:pt idx="187">
                    <c:v>Improvements to Road From Malebennuru - Ekegundhi - Nandhigudi Joining MDR From Ch-0.00Km to 6.00Km (In Selected Reaches) in Harihara Taluk of Davanagere District </c:v>
                  </c:pt>
                  <c:pt idx="188">
                    <c:v>Improvements to Road From Palya-Mooginagundhi Joining MDR From Ch:0.00Km to 12.67Km (In Selected Reaches) in Harihara Taluk of Davanagere District </c:v>
                  </c:pt>
                  <c:pt idx="189">
                    <c:v>Improvements to Road From Nalluru to Sasivehalli MDR From Ch:8.00Km to 16.63Km in Honnalli Taluk of Davanagere District</c:v>
                  </c:pt>
                  <c:pt idx="190">
                    <c:v>Improvements to Road From Kurki to Kulambi MDR From Ch:16.40Km to 22.70Km in Honnalli Taluk of Davanagere District </c:v>
                  </c:pt>
                  <c:pt idx="191">
                    <c:v>Improvements to Road of Honnali -Katthige MDR From Ch:3.00Km to 13.20Km (In Selected Reaches) in Honnalli Taluk of Davanagere District</c:v>
                  </c:pt>
                  <c:pt idx="192">
                    <c:v>Division Total</c:v>
                  </c:pt>
                  <c:pt idx="194">
                    <c:v>Improvements to Kumta - Kadamadagi road State Highway 48 from KM 267.00 to 268.50 KM ( In Selected Reaches) in Chitradurga Taluk of Chitradurga District</c:v>
                  </c:pt>
                  <c:pt idx="195">
                    <c:v>Improvements to Road from National Highway 13 (from Emperor Hotel) to State Highway 48 (Kumta - Kadamadagi Road) from KM 0.00 to 4.00 KM ( In Selected Reaches) in Chitradurga Taluk of Chitradurga District.</c:v>
                  </c:pt>
                  <c:pt idx="196">
                    <c:v>Improvements to Jodichikkenahalli-Yerehalli Road via Kasavanahalli, IngalaDala, Kurumaradikere, kannedalu MDR from KM 11.65 to 30.10 KM (In Selected Reaches) in Chitradurga Taluk of Chitradurga District</c:v>
                  </c:pt>
                  <c:pt idx="197">
                    <c:v>Improvements to SH-47- Kakanur MDR from KM 0.00 to 13.00 KM (In Selected Reaches) in Holalakere Taluk of Chitradurga District</c:v>
                  </c:pt>
                  <c:pt idx="198">
                    <c:v>Improvements to Sivaganga - Janakkal - Hosadurga Newly Upgraded State Highway from KM 0.00 to 16.55 KM (In Selected Reaches) in Holalkere Taluk of Chitradurga District</c:v>
                  </c:pt>
                  <c:pt idx="199">
                    <c:v>Improvements to State Highway-153-Singhenahalli- to join State Highway 48 Kasturiba Nagar via Talikatte- Malladihalli-Ramaghatta-Hirehemmiganur Newly Upgraded State Highway from KM 0.00 to 38.30 KM (In Selected Reaches) in Holalkere Taluk of Chitradurga D</c:v>
                  </c:pt>
                  <c:pt idx="200">
                    <c:v>Improvements to Mandya -Hadagali Road State Highway - 47 from KM 183.00 to 212.00 KM (In Selected Reaches) in Hosadurga Taluk of Chitradurga District</c:v>
                  </c:pt>
                  <c:pt idx="201">
                    <c:v>Improvements to Sivaganga-Janakal Hosadurga Newly Upgraded State Highway from KM 24.00 to 29.2 KM (in Selected Reaches) in Hosadurga Taluk of Chitradurga District</c:v>
                  </c:pt>
                  <c:pt idx="202">
                    <c:v>Improvements to State Highway 48 Vishwanathahalli to join Shiragadi (via Chikkajajur, Madadakere, Bharamgiri, Doddaghatta, Adivala, Ranganathpur) Newly Upgraded State Highway KM 71.55 to 105.15 KM (Bharamgiri-Hosadurga road) (in Selected Reaches) in Hiriy</c:v>
                  </c:pt>
                  <c:pt idx="203">
                    <c:v>Improvements to road from State Highway-24 to Shiragadi MDR from KM 0.00 km to 7.60 KM (in Selected Reaches) in Hiriyur taluk of Chitradurga District.</c:v>
                  </c:pt>
                  <c:pt idx="204">
                    <c:v>Improvements to JJ Halli - Yalladekere Road via Obalapura, Veeravvanagatihalli, Chigalikatte Newly upgraded MDR from KM 8.00 km to 26.00 KM (in Selected Reaches) in Hiriyur Taluk of Chitradurga District</c:v>
                  </c:pt>
                  <c:pt idx="205">
                    <c:v>Improvements to Chalakkere-Mylanahalli-Obalapura Newly upgraded State Highway Road from KM 6.48 to 46.38 KM (in Selected Reaches) in Challakere Taluk of Chitradurga District</c:v>
                  </c:pt>
                  <c:pt idx="206">
                    <c:v>Improvements to Belagatta- Haikal, Nayakanhatti Suramanahalli -Chikkunti -Siddaiahkote - Rayapur -Molakalmooru Newly Upgraded State Highway Road from KM 39.80 km to 89.40 KM (in Selected Reaches) in Molakalmooru Taluk of Chitradurga District</c:v>
                  </c:pt>
                  <c:pt idx="207">
                    <c:v>Improvements to Chalakkere-Mylanahalli-Obalapura Newly upgraded State Highway Road from KM 2.40 to 6.48 KM (in Selected Reaches) in Challakere Taluk of Chitradurga District</c:v>
                  </c:pt>
                  <c:pt idx="208">
                    <c:v>Improvements to road from Pathappanagudi to Shira border via Jajur, Parashurampura, Dharmapura, Sakkara, Newly upgraded State Highway road From KM 0.00 to 46.10 KM (in Selected Reaches) in Challakere Taluk of Chitradurga District</c:v>
                  </c:pt>
                  <c:pt idx="209">
                    <c:v>Improvements to Yalagodu-Turavanur Doddaghatta MDR from KM 0.00 to 22.20 KM (in Selected Reaches) in Chitradurga Taluk of Chitradurga District</c:v>
                  </c:pt>
                  <c:pt idx="210">
                    <c:v>Division Total</c:v>
                  </c:pt>
                  <c:pt idx="212">
                    <c:v>Improvements to road from State Highway-148 to join State Highway-148 via Sirigere, Thamadihalli, Bilguni, Adagadi, Mandaghatta, Dhyavanakere, Ragihosahalli, Rechikoppa, Shettikere, Shantikere, Koragi, Horabilu, Tuppuru, Byadanal, Kattigehalli Newly upgra</c:v>
                  </c:pt>
                  <c:pt idx="213">
                    <c:v>Improvements to State Highway 148 via Sirigare Manjerikoppa, Maleshankara Temple, Yerebisu, Koodi, Gammanagadde to join State Highway 148 newly upgraded MDR road from KM 0.00 to 20.00 KM (in Selected Reaches) in Shivamogga Taluk of Shivamogga District </c:v>
                  </c:pt>
                  <c:pt idx="214">
                    <c:v>Improvements to Koodligere-Kammaraghatta State Highway-115 road from KM 7.00 to 17.70 KM (in Selected Reaches) in Bhadravathi Taluk of Shivamogga District</c:v>
                  </c:pt>
                  <c:pt idx="215">
                    <c:v>Improvements to From Bhadravathi to Sasivehalli (Honnali Taluk Border) via Holehonnur, Sidlipura, Sanyasikodamge, Nagasamudra, Managotte, Anaveri, Nimbegundi, Saidarakallalli Newly upgraded State Highway road from KM 0.00 to 35.10 KM (in Selected Reaches)</c:v>
                  </c:pt>
                  <c:pt idx="216">
                    <c:v>Improvements to NH-26 near Hittur Cross from Umblebailu (SH-65) via Ganidalu-uralalli-Lakkinakoppa kadekal- Kuskur-Siddarahalli-Matturu Malalikoppa-Madaripalya, NH-13 &amp; SH-57 to 100 feet road from Vinobhanagar Police Chowki to Sominakoppa, Gejjenahalli, T</c:v>
                  </c:pt>
                  <c:pt idx="217">
                    <c:v>Improvements to Tumkur - Honnavar State Highway-68 road from KM 6.20 to 9.50 KM (in Selected Reaches) in Bhadravathi Taluk of Shimoga District</c:v>
                  </c:pt>
                  <c:pt idx="218">
                    <c:v>Improvements to Begaru -Kalmane MDR road from KM 0.00 to 7.80 KM (in Selected Reaches) in Tirthahalli Taluk of Shivamogga District</c:v>
                  </c:pt>
                  <c:pt idx="219">
                    <c:v>Improvements to Padubidri - Chikkalagudda State Highway - 01 road from KM 113.00 to 131.00 KM (in Selected Reaches) in Tirthahalli Taluk of Shivamogga District </c:v>
                  </c:pt>
                  <c:pt idx="220">
                    <c:v>Improvements to Kuppalli- Kavisaila-Ayanur-Soodur-Gamma-Mallenahalli join to Hirekerur State Highway 148 road from KM 4.40 to 37.00 KM (in Selected Reaches) inTirthahalli Taluk of Shimoga District</c:v>
                  </c:pt>
                  <c:pt idx="221">
                    <c:v>Division Total</c:v>
                  </c:pt>
                  <c:pt idx="223">
                    <c:v>Improvements to Kuppalli- Kavishaila, via Ayanur, Soodur, Gama, Mallenahalli to join Hirekerur State Highway 148 road from KM 92.12 to 156.12 KM (in Selected Reaches) In Shikaripura Taluk of Shivamogga District</c:v>
                  </c:pt>
                  <c:pt idx="224">
                    <c:v>Improvements to Kumta Kadamadagi State Highway 48 road from KM 139.03 to 158.03 KM (in Selected Reaches) In Shikaripura Taluk of Shivamogga District</c:v>
                  </c:pt>
                  <c:pt idx="225">
                    <c:v>Improvements to Gajendragada to Soraba State Highway 136 road from KM 280.37 to 282.07 KM and KM 294.82 to 311.29 KM (in Selected Reaches) in Soraba Taluk of Shivamogga District.</c:v>
                  </c:pt>
                  <c:pt idx="226">
                    <c:v>Improvements to Sirsi-Hosanagar State Highway 77 road from KM 28.50 to 37.00 KM &amp; KM 53.80 to 59.16 KM (in Selected Reaches) in Soraba Taluk of Shivamogga District.</c:v>
                  </c:pt>
                  <c:pt idx="227">
                    <c:v>Improvements to Haveri-Sagar State Highway 62 road from KM 99.01 to 109.87 KM (in Selected Reaches) in Sagar Taluk of Shivamogga District.</c:v>
                  </c:pt>
                  <c:pt idx="228">
                    <c:v>Improvements to Padubidri-Chikkalagudda State Highway- 01 road from KM 158.00 to 160.00 KM (in Selected Reaches) in Hosnagar Taluk of Shivamogga District.</c:v>
                  </c:pt>
                  <c:pt idx="229">
                    <c:v>Improvements to Sirsi-Hosanagar State Highway 77 road from KM 66.00 to 74.00 KM and KM 76.27 to 87.20 KM (in Selected Reaches) in Sagar Taluk of Shivamogga District.</c:v>
                  </c:pt>
                  <c:pt idx="230">
                    <c:v>Division Total</c:v>
                  </c:pt>
                  <c:pt idx="232">
                    <c:v>Imrovemets to Mudigere - Gowdahalli - Hosakere - Devrunda Road MDR from Km 0.00 to Km 28.40 (In Selected Reaches) in MudigereTaluk of Chickmagalur District.</c:v>
                  </c:pt>
                  <c:pt idx="233">
                    <c:v>Improvements to Aladagudde - Biskal Road MDR from Km 0.00 to Km 16.50 (In Selected Reaches) in Chickmagalur Taluk of Chickmagalur District.</c:v>
                  </c:pt>
                  <c:pt idx="234">
                    <c:v>Improvements to Kuduregundi - Muttinarajya Road MDR from Km 0.00 to Km 29.00 (In Selected Reaches) in Narasimharajpura Taluk of Chickmagalur District.</c:v>
                  </c:pt>
                  <c:pt idx="235">
                    <c:v>Improvements to Masage - Halanduru Road MDR from Km 0.00 to Km 15.00 (In Selected Reaches) in Sringeri Taluk of Chickmagalur District.</c:v>
                  </c:pt>
                  <c:pt idx="236">
                    <c:v>Improvements to B.B. Hills Road MDR from Km 0.00 to Km 38.00(In Selected Reaches) in Chickmagalur Taluk of Chickmagalur District</c:v>
                  </c:pt>
                  <c:pt idx="237">
                    <c:v>Improvements to Sakarayapattana - Javagal Road MDR from Km0.00 to Km 20.00 (In Selected Reaches) Kadur Taluk of Chickmagalur District.</c:v>
                  </c:pt>
                  <c:pt idx="238">
                    <c:v>Improvements to NH-206 - mallikoppa via kesarakoppa to join Tarikere Mangalore road from Km 0.00 to Km 15.00 (In Selected Reaches) in Tarikere Taluk of Chickmagalur District.</c:v>
                  </c:pt>
                  <c:pt idx="239">
                    <c:v>Improvement to Road from Birur NH-206 to join Tarikere Hosadurga Via Koratigere Nagamangala MDR from Km 0.00 to km 12.00 (In Selected reaches) in Ajjampura Taluk of Chickmagalur District.</c:v>
                  </c:pt>
                  <c:pt idx="240">
                    <c:v>Improvements to Shivani - Rangapura Road MDR from Km 0.00 to km 11.00 (In Selected reaches) in Ajjampura Taluk of Chickmagalur District</c:v>
                  </c:pt>
                  <c:pt idx="241">
                    <c:v>Improvement to Kallattipura - Lalbag Road MDR from Km 0.00 to km 20.00 (In Selected reaches) in Tarikere Taluk of Chikmagalur District.</c:v>
                  </c:pt>
                  <c:pt idx="242">
                    <c:v>Improvements to Channapura-Giribhomanahalli Road Via Giriyapura Yagati -Maravanji MDR from Km 0.00 to Km 45.00 (In Selected Reaches) in Kadur Taluk of Chickmagalur District</c:v>
                  </c:pt>
                  <c:pt idx="243">
                    <c:v>Improvements to Road joining Jodilingadalli to SH-152 from Km 0.00 to Km 9.00 (In Selected Reaches) in Kadur Taluk of Chickmagalur District.</c:v>
                  </c:pt>
                  <c:pt idx="244">
                    <c:v>Improvements to Panchanahalli - Timmlapura Road Via Timmalapura Panchanahalli Hoskerehalligate Niduvalli Garagadahalli Anandpuragate Kankanadu Vanabogihalli Honnenhalli Sannenhalli MDR from Km 0.00 to Km 21.00 (In Selected Reaches) in Kadur Taluk of Chick</c:v>
                  </c:pt>
                  <c:pt idx="245">
                    <c:v>Improvements to Belgur-Panchanalli Road joining SH-152 from Km 0.00 to Km 5.00 (In Selected Reaches) in Kadur Taluk of Chickmagalur District</c:v>
                  </c:pt>
                  <c:pt idx="246">
                    <c:v>Improvements to Road joining SH-152 to NH-206 from Km 0.00 to Km 12.00 (In Selected Reaches) in Kadur Taluk of Chikmagalur District.</c:v>
                  </c:pt>
                  <c:pt idx="247">
                    <c:v>Improvements to Road joining SH-152 to Singatgere-Panchanalli Road from Km 0.00 to Km 5.5.00 (In Selected Reaches) in Kadur Taluk of Chickmagalur District.</c:v>
                  </c:pt>
                  <c:pt idx="248">
                    <c:v>Division Total</c:v>
                  </c:pt>
                  <c:pt idx="249">
                    <c:v> Shivamogga Circle Total</c:v>
                  </c:pt>
                  <c:pt idx="252">
                    <c:v>Improvements  to  Padubidre-Chikkalagudda Road  (SH-01) from km 50.00 to  52.050 km  in (selected reaches)  Hebri Taluk of Udupi District.</c:v>
                  </c:pt>
                  <c:pt idx="253">
                    <c:v>Improvements to Mangalore - Athradi SH-67 from  Km  47.28 Km to Km 48.28  in (selected reaches) Karkala Taluka of   Udupi  Dist..</c:v>
                  </c:pt>
                  <c:pt idx="254">
                    <c:v>Improvements to Kalyanpura - Mudaru SH  from Ch Km 27.50 to Km 32.00 (selected reaches) from intermediate lane to two lane in Karkala Taluk of Udupi District.</c:v>
                  </c:pt>
                  <c:pt idx="255">
                    <c:v>Improvement to Subramanya-Udupi SH-37 from Km 119.50 to Km 126.10 (selected reaches) from intermediate lane to two lane in Karkala Taluk of Udupi District.</c:v>
                  </c:pt>
                  <c:pt idx="256">
                    <c:v>Improvements to Kalyanpura - Mudaru SH  from Ch Km 41.00 to Km 48.00 (selected reaches) from single lane to intermediate lane in Karkala Taluk of Udupi District.</c:v>
                  </c:pt>
                  <c:pt idx="257">
                    <c:v>Improvements to Subramanya -Udupi road SH37 from Ch Km 139.40 to Km 153.30 (selceted reaches) in Kapu Taluk of Udupi District.(Via palli Kattigeri, belle, manipura, Kasaba) </c:v>
                  </c:pt>
                  <c:pt idx="258">
                    <c:v>Improvements to Mangalore- Atharadi road SH67 from Ch Km 49.98  to Km 71.74 (selected reaches) in Kapu Taluk of Udupi District.</c:v>
                  </c:pt>
                  <c:pt idx="259">
                    <c:v>Improvements to Mudradi-Seethanadi- Bhramavara road Development of 4Lane from Ch Km 14.90 to Km 27.70 (selceted reaches)  in Bhramavara Taluk of Udupi District.(Via. Havanji, Kolalagiri, Kukkehalli and Perdoor)</c:v>
                  </c:pt>
                  <c:pt idx="260">
                    <c:v>Improvements to Koteshwara-Kodi- Kundapura road from Ch Km 0.00 to Km 2.50 MDR in Kundapura Taluk of Udupi District. ( Via :Koteshwara-Kodi- Kundapura )</c:v>
                  </c:pt>
                  <c:pt idx="261">
                    <c:v>Improvements to Brahmavara-Jannadi- Biddalkatte-Sauda-Shankaranarayana- Siddapura road from Ch 2.50 Km to 12.00 Km(selceted reaches)MDR in Brahmavara Taluk of Udupi District. ( Via : Koteshwara-Kodi- Kundapura )</c:v>
                  </c:pt>
                  <c:pt idx="262">
                    <c:v>Improvements to Kota-Goliyangadi road from Ch Km14.80 to Km 20.20 Major District road in Kundapura Taluk of Udupi District. ( Via: Koteshwara-Kodi- Kundapura )</c:v>
                  </c:pt>
                  <c:pt idx="263">
                    <c:v>Improvements to Someshwara- Koteshwara road  MDR from Ch  Km 34.00   to 41.50 Km  (selected reaches) in Kundapura Taluk of Udupi District. ( Via. Haladi-Bidkalakatte) </c:v>
                  </c:pt>
                  <c:pt idx="264">
                    <c:v>Improvements to Virajapete Byndoor State Highway-27 from Ch Km 339.50 to Km 346.20 (selected reaches) in Kundapura Taluk of Udupi District.</c:v>
                  </c:pt>
                  <c:pt idx="265">
                    <c:v>Improvements to Virajapete Byndoor State Highway-27 from Ch Km 346.20 to 356.45 (selected reaches) in Kundapura Taluk of Udupi District.</c:v>
                  </c:pt>
                  <c:pt idx="266">
                    <c:v>Division Total</c:v>
                  </c:pt>
                  <c:pt idx="268">
                    <c:v>Improvements to Subramanya - Udupi State Highway 37 from Ch Km 3.50 to Km 14.00 (Selected reaches) in Kadaba Taluk of Dakshina Kannada District.</c:v>
                  </c:pt>
                  <c:pt idx="269">
                    <c:v>Improvements to Bangalore-Jalsoor State Highway -85 from Ch Km 291.51 toKm 337.91 (Selected reaches)  from single lane to intermediate Lane  in Sullia Taluk of Dakshina Kannada District.</c:v>
                  </c:pt>
                  <c:pt idx="270">
                    <c:v>Improvements to Subramanya- Udupi State Highway -37 from  Km 72.75 to Km 94.65  in (Selected reaches) Belthangady Taluk of Dakshina KannadaDistrict.</c:v>
                  </c:pt>
                  <c:pt idx="271">
                    <c:v>Improvements to Dharmasthala- Thottataddy-Chibidre  MDR from Ch Km 0.00 to Km 10.80 (selected reaches) and Puduvettu Kayarthadka Nidle  MDR from Ch Km 0.00 to Km 8.00 (selected reaches) in Belthangady Taluk of Dakshina Kannada District.</c:v>
                  </c:pt>
                  <c:pt idx="272">
                    <c:v>Improvements to Mani-Ullala road  from Ch Km 18.68 to Km 21.00 (4 Lane ) (selected reaches)  in Mangalore Taluk of Dakshina Kannada District.</c:v>
                  </c:pt>
                  <c:pt idx="273">
                    <c:v>Improvements to Mangalore- Athradi State Highway-67 from Ch Km  32.00  to Km 36.50  to (2 lane) road  in  Mangalore  Taluk  of  DakshinaKannada District.</c:v>
                  </c:pt>
                  <c:pt idx="274">
                    <c:v>Improvements to Gantalkatte- Mudukonaje- Anegudde-Ammanottu-Marnadu Major District  Road    from    Ch  Km  7.70  to Km 10.30 from single lane to intermediate Lane  in Mangalore Taluk of Dakshina Kannada District.</c:v>
                  </c:pt>
                  <c:pt idx="275">
                    <c:v>Improvements to Kandandale- Moodbidre- Bantwala road MDR from Ch Km 21.00 to Km 26.00  (2 lane) (selected reaches) in  Mangalore Taluk of Dakshina Kannada District.</c:v>
                  </c:pt>
                  <c:pt idx="276">
                    <c:v>Improvements to Kallamundkuru-Paaladkka Mithabailu road Kanthawa High school MDR from Ch Km 0.00 to Km 4.50 (selected reaches)  in Mangalore Taluk of Dakshina KannadaDistrict.</c:v>
                  </c:pt>
                  <c:pt idx="277">
                    <c:v>Improvements to Mangalpette- Taalipadi road MDR from Ch  Km 1.80 to 5.00 Km (in selected reaches) in Mangalore Taluk of Dakshina Kannada District </c:v>
                  </c:pt>
                  <c:pt idx="278">
                    <c:v>Improvements to Halleangadi-Pakshikere road MDRfrom Ch Km 0.60 to 3.00 Km in Mangalore Taluk of Dakshina Kannada District (via: Indiranagar to Pakshikere church)</c:v>
                  </c:pt>
                  <c:pt idx="279">
                    <c:v>Improvements to Puttur- Uppinangadi- Guruvayanakere development of 4Lane from Ch Km 1.40 to  Km 11.60 to  (selected reaches) in Puttur Taluk of DakshinaKannada District</c:v>
                  </c:pt>
                  <c:pt idx="280">
                    <c:v>Improvements to Saradka Periyaltada MDR road from Ch  Km  0.00  to 9.00 Km (selected reaches) in Bantwala  Taluk  of Dakshina Kannada District</c:v>
                  </c:pt>
                  <c:pt idx="281">
                    <c:v>Improvements to Subramanya- Manjeshwara SH-100 road from Ch Km 48.000 to Km 50.00 in Puttur Taluk of Dakshina KannadaDistrict</c:v>
                  </c:pt>
                  <c:pt idx="282">
                    <c:v>Improvements to Marvuru - Adyapadi - Unele- Kandavara MDR Ch road from Km 0.00 to Km 2.00 (selected reaches) and Maddya Peddiyangadi MDR from  Km 0.00 to Km 2.00 (selected reaches) in Mangalore Taluk of Dakshina Kannada District.</c:v>
                  </c:pt>
                  <c:pt idx="283">
                    <c:v>Improvements to Parari-Ulayaibettu-Mallur MDR From Ch 2.40 km to 4.40 km in Mangalore Taluk of Dakshina Kannada District</c:v>
                  </c:pt>
                  <c:pt idx="284">
                    <c:v>Improvements to Bhatrakere - Katlasar - Kukkudakatte - Nirakere - Todar -Mastikatte - Road MDR from Ch 0.00 to 5.00 Km (selected reaches) in Mangalore Taluk of Dakshina Kannada District</c:v>
                  </c:pt>
                  <c:pt idx="285">
                    <c:v>Improvement to Surthakal- Kabaka SH 101 development of 4lane from Km 1.60 to Km 4.80 ( in selected reaches) in Mangalore Taluka of Dakishna Kannada District.</c:v>
                  </c:pt>
                  <c:pt idx="286">
                    <c:v>Improvements to Moodabidre-Bantwal, Moodabidre-Kadandale MDR from Ch 40.80 Km to 42.80 Km (in selected reaches) in Bantwal taluk of Dakshina Kannada district. (via: Poochmooguru- Bantwal)</c:v>
                  </c:pt>
                  <c:pt idx="287">
                    <c:v>Improvements to Mani -Ullala MDR from Ch 0.00 Km to 2.50 Km (selected reaches) in Bantwal taluk of Dakshina Kannada district.</c:v>
                  </c:pt>
                  <c:pt idx="288">
                    <c:v>Improvements to Ganjimata Niddodi road via Yedapadavu Kuppepadavu-Arla Soranadu Road Rayi Moorje road  from Ch 20.00 Km to 25.85 Km  (selected reaches) in Bantwal taluk of Dakshina Kannada district.</c:v>
                  </c:pt>
                  <c:pt idx="289">
                    <c:v>Improvements to Manihalla-Agilamogaru road from Ch 0.00 Km to 15.50 Km MDR (selected reaches) in Bantwal taluk of Dakshina Kannada district.</c:v>
                  </c:pt>
                  <c:pt idx="290">
                    <c:v>Improvements to Vogga Ulli  road  from Ch 6.00 Km to 14.20 Km  (selected reaches) in Bantwal taluk of Dakshina Kannada district.(Via Maninalkaru kakkepadvu Ulli).</c:v>
                  </c:pt>
                  <c:pt idx="291">
                    <c:v>Division Total</c:v>
                  </c:pt>
                  <c:pt idx="292">
                    <c:v>Mangalore Circle Total</c:v>
                  </c:pt>
                  <c:pt idx="295">
                    <c:v>Improvements to Bangalore-Anekal-Bannerghatta Road (SH-87) from Km 16.80 to Km 20.00 &amp; Km 26.25 to Km 28.50 (in selected reaches) in Anekal Taluk of Bangalore Rural District </c:v>
                  </c:pt>
                  <c:pt idx="296">
                    <c:v>Improvements to MDR From NH-7 to SH-87 Via Hulimangala, Jigani from Km 6.50 to Km 9.00 (in selected reaches) in Anekal Taluk of Bangalore Rural District</c:v>
                  </c:pt>
                  <c:pt idx="297">
                    <c:v>Improvements to MDR From Bagganadoddi to Amani Bidarakere via Mysuruammanadoddi, Shavayanadoddi, Yellamanadoddi, Pujaganahapalaya, Krishnaiahndoddi, Mahntalingapura, Kallubalu,Bukkasagara, Harapanahalli, Koppagate Connecting from Km 0.00 to Km 14.50 (in s</c:v>
                  </c:pt>
                  <c:pt idx="298">
                    <c:v>Improvements to New SH From Magadi Road (SH-85) to Gunjuru (SH-35) via Hamahappanahalli cross-Chandrappa Circle- Doddaaladamara-Ramohalli-Kumbalgodu-Agara-Thataguni- Kaggalipura-Bannerughatta-Hommadevanahalli-Bettadasapura-Vipro Junction-Hosuru Road (NH-7</c:v>
                  </c:pt>
                  <c:pt idx="299">
                    <c:v>Improvements to MDR From Bylalu to Lakshmipura Ondane Mailikallu from Km 6.20 to Km 8.50 (in selected reaches) in Bangalore South Taluk of Bangalore Rural District</c:v>
                  </c:pt>
                  <c:pt idx="300">
                    <c:v>Improvements to MDR Connecting BM Road to Karubele via H Gollahalli from Km 2.50 to Km 5.00 (in selected reaches) inBangalore South Taluk of Bangalore Rural District</c:v>
                  </c:pt>
                  <c:pt idx="301">
                    <c:v>Improvements to MDR from NH-75 (Makali) to Bettahalsuru connecting SH-104 via  Honnasandra Cross, Aluru, APMC Yard,Basaveshwara Temple, Kodipalaya, Madhure, Kakolu,Rajanakunte, Thimmasandra, Betta Halasuru, NH-7, Muthagada Halli, Begur, Chikkanahalli and </c:v>
                  </c:pt>
                  <c:pt idx="302">
                    <c:v>Improvements to MDR from Singanayakanahalli  to Madappanahalli via Shyanubhoganahalli Ch: 0.50 KM to 2.35 KM(in selected reaches) in Bangalore North Taluk of Bangalore Rural District</c:v>
                  </c:pt>
                  <c:pt idx="303">
                    <c:v>Improvements to MDR from Gollahalli To Hesarghatta CH 8.20 KM to CH : 9.60 KM in Bangalore North Taluk, of Bangalore District</c:v>
                  </c:pt>
                  <c:pt idx="304">
                    <c:v>Improvements to Road from Channapattana Kavanapura- SRS Betta- Avverahalli-Kailancha-Nagohalli-Hunasanhalli-Uragahalli-Bidadi-Ganakallu-Nelamangala from Ch;65.70 to70.00 Km   ( Mallasandra to Sondekoppa) in Bangalore North Taluk, of Bangalore District</c:v>
                  </c:pt>
                  <c:pt idx="305">
                    <c:v>Improvements to Chandapura -Dommasandra MDR from Km 1.50 to Km 6.00 (in selected reaches) in Anekal Taluk of Bangalore Rural District</c:v>
                  </c:pt>
                  <c:pt idx="306">
                    <c:v>Improvements to Iggaluru to Gumlapura MDR from Km 29.25 to Km 30.56 (in selected reaches) in Anekal Taluk of Bangalore Rural District</c:v>
                  </c:pt>
                  <c:pt idx="307">
                    <c:v>Improvements to MDR FromVenkateshwara circle, Shanimahathama Temple via to Ragavendra Circle, Srirama Temple, Tilaknagara &amp; Shanimahathama Temple MDR from Km 34.00 to Km 36.00 in Anekal Taluk of Bangalore Rural District</c:v>
                  </c:pt>
                  <c:pt idx="308">
                    <c:v>Improvements to MDR from Dommasandra (Bangalore) to Sulikunte Colony via Shantigiri Asharama, Kodathi, JHC, Wipro, NEZ, Mulluru from Km 0.00 to Km 10.50 (in selected reaches) in Bangalore East Taluk of Bangalore Rural District </c:v>
                  </c:pt>
                  <c:pt idx="309">
                    <c:v>Improvements to MDR from Bendiganahalli (NH-04) to Bommenahalli Budigere via Raghumenahalli, Hancharahalli, Jyothipura, Thirumenhalli from Km 0.00 to Km 13.00 (in selected reaches) in Bangalore East Taluk of Bangalore Rural District.</c:v>
                  </c:pt>
                  <c:pt idx="310">
                    <c:v>Improvements to Bangalore Nandi MDR Connecting SH-104 to Bandikodigehalli MDR via Hosuru Bande, Bagaluru from Km 12.60 to Km 23.50 (in selected reaches) in Bangalore North Taluk of Bangalore Rural District</c:v>
                  </c:pt>
                  <c:pt idx="311">
                    <c:v>Improvements to Hesarughatta Tank bund road (SH-39)from Km 4.00 to Km 7.00 in Bangalore North Taluk of Bangalore Rural District</c:v>
                  </c:pt>
                  <c:pt idx="312">
                    <c:v>Improvements to MDR from Lakshmipura Cross to Golhalli Hesrughatta Road SH-39 via Lakshmipura, Abbigere, Chikkabanavara, Pipe line Road, Ganegarahalli, Somashettyhalli from Km 0.00 to Km 10.20 (in selected reaches) in Bangalore North Taluk of Bangalore Ru</c:v>
                  </c:pt>
                  <c:pt idx="313">
                    <c:v>Improvements to MDR from Muthkuru to NH-207 via Bylahalli, Muthgadahalli-Thottanuru-Thiruvaranga from Km 0.00 to Km 8.10 (in selected reaches) in Hosakote Taluk of Bangalore Rural District</c:v>
                  </c:pt>
                  <c:pt idx="314">
                    <c:v>Improvements to Siddalagatta - Anekal SH 35 road road MDR from Km 25.64 to Km 34.84 (in selected reaches) in Hosakote Taluk of Bangalore Rural District</c:v>
                  </c:pt>
                  <c:pt idx="315">
                    <c:v>Improvements to MDR from NGD (SH 74) to Thayagadahalli (BTS Road) via Byrashettyhalli-Bolamarahalli from Km 0.00 to Km 5.10 in Nelamangala Taluk of Bangalore Rural District</c:v>
                  </c:pt>
                  <c:pt idx="316">
                    <c:v>Improvements to MDR from NH-04 to Sompura via Devarahosahalli-Kamalapura Agalakuppe from Km 7.00 to Km 12.00 (in selected reaches) in Nelamangala Taluk of Bangalore Rural District</c:v>
                  </c:pt>
                  <c:pt idx="317">
                    <c:v>Improvements to Kodigehalli-Kanakenahalli road MDR from Km 0.00 to Km 19.00 (in selected reaches) in DoddaballapuraTaluk of Bangalore Rural District</c:v>
                  </c:pt>
                  <c:pt idx="318">
                    <c:v>Improvements to Devanahalli-Kempapura road (SH-96) from Km10.00 to Km 12.25 (in selected reaches) in Devanahalli taluk of Bangalore Rural District</c:v>
                  </c:pt>
                  <c:pt idx="319">
                    <c:v>Improvements to MDR from Devanahalli town to NH-44  from Kempegowda Circle to Road to rani Circle from Km 0.00 to Km 3.60 (in selected reaches) in Devanahalli taluk of Bangalore Rural District</c:v>
                  </c:pt>
                  <c:pt idx="320">
                    <c:v>Division Total</c:v>
                  </c:pt>
                  <c:pt idx="322">
                    <c:v>Improvements to Road from Channapattana Kavanapura- SRS Betta- Avverahalli-Kailancha-Nagohalli-Hunasanhalli-Uragahalli-Bidadi- Ganakallu-Nelamangala from Ch;3.00 to 5.20 Km( in selected Reaaches) in Channapattana Taluk of Ramanagara District</c:v>
                  </c:pt>
                  <c:pt idx="323">
                    <c:v>Improvements to Road joining SH-33 from Harohalli- Maralvadi-hunasanhalli- Bannimukkodlu- Aalnatha kodihalli- Sathanur- Muttatti-kabbalu- channapattana- thittamaranahalli- bevoor from CH: 98.80 K M to 105 KM(in selected reaches)</c:v>
                  </c:pt>
                  <c:pt idx="324">
                    <c:v>Improvements to MDR From Channapatna to Ramanagara Border Via Kannamangala, Angarahalli, Gollahallidoddi from Km 7.35 to Km 16.00 (In selected reaches) in Channapatna Taluk of Ramanagara District.</c:v>
                  </c:pt>
                  <c:pt idx="325">
                    <c:v> Improvements to New SH Connecting From NH- 275 to Krishnapura Via Byrapattana, Chikkalooru, V.V.Halli, Ankushanahalli from Km 5.30 to 11.30 Km (In selected reaches) in Channapatna Taluk of Ramanagara District.</c:v>
                  </c:pt>
                  <c:pt idx="326">
                    <c:v>Improvements toNew SH From Kodihalli to Sathanuru Via Doddalahalli from Km 0.00 to Km 25.30  (In selected reaches) in Kanakapura Taluk of Ramanagara District.</c:v>
                  </c:pt>
                  <c:pt idx="327">
                    <c:v>Division Total</c:v>
                  </c:pt>
                  <c:pt idx="329">
                    <c:v>Improvements to Hunasanahalli – Chikkanahalli( SH-3 Via Kanakapura, Ramanagara) , Magadi from Ch: km 82.67 to 94.40 km in Magadi Taluk of Ramanagara District.</c:v>
                  </c:pt>
                  <c:pt idx="330">
                    <c:v>Improvements to Hunasanahalli Chikkahalli Road SH -3 Via Kanakapura, Ramanagara, Magadi from Km 48.40 to Km 82.67 (In selected reaches) in Ramanagara Taluk of Ramanagara District.</c:v>
                  </c:pt>
                  <c:pt idx="331">
                    <c:v> Improvements to NH 275-Channapatna to Nelamangala via kavanapura S.R.S betta, Avverahalli, Kailancha, Nagohalli, Hunasanahalli, Urgalli, Bidadi, Ch:5.20 to 35.70km (Change of road)</c:v>
                  </c:pt>
                  <c:pt idx="332">
                    <c:v>Division Total</c:v>
                  </c:pt>
                  <c:pt idx="334">
                    <c:v>Improvements to Doddagangavadi Gate - Chowdanakuppe Road SH 111 from Km 12.00 to  Km 15.25 (in selected reaches) in  Kunigal Taluk of  Tumakuru District </c:v>
                  </c:pt>
                  <c:pt idx="335">
                    <c:v>Improvements to MDR (old NH48) Road in Kunigal Town from Km 71.40 to  Km 71.65 (in selected reaches) in  Kunigal Taluk of  Tumakuru District </c:v>
                  </c:pt>
                  <c:pt idx="336">
                    <c:v>Improvements to MDR connecting from NH48-Join Anchepalya - yelagalavdi Road via mallagatta,Begur,Kundur, Rajgere, Boregowdanapallya from Km 0.00 to  Km 10.00 (in selected reaches) &amp; bridge  at Ch 2.25 Km in  Kunigal Taluk of  Tumakuru District </c:v>
                  </c:pt>
                  <c:pt idx="337">
                    <c:v>Improvements to Bagepalli- Halaguru Road SH 94 from Km 140.00 to  Km 141.00 (in selected reaches) in Tumakuru Taluk of  Tumakuru District </c:v>
                  </c:pt>
                  <c:pt idx="338">
                    <c:v>Improvements to New SH road connecting from NH 206 to NH 4 Via Tumkur Chelur Bukkapatna from Km 0.00 to  Km 13.00 (in selected reaches) in Tumakuru Taluk of  Tumakuru District </c:v>
                  </c:pt>
                  <c:pt idx="339">
                    <c:v>Improvements to K K Road to Kalyanapura Road Via Lakkenahalli, Tavrakere, Honnenahalli MDR from Km 0.00 to  Km 1.75 &amp; Km 6.90 to  Km 15.00 (in selected reaches) in Tumakuru Taluk of  Tumakuru District </c:v>
                  </c:pt>
                  <c:pt idx="340">
                    <c:v>Improvements to MDR from NH-4 to join Aregujjanahalli Road Via Maidala from Km 0.00 to Km 9.00 (in selected reaches) in Tumakuru Taluk of  Tumakuru District </c:v>
                  </c:pt>
                  <c:pt idx="341">
                    <c:v>Improvements to SH 33 from Km 23.70 to Km 26.40 in selected reaches in Tumakuru Taluk of  Tumakuru District</c:v>
                  </c:pt>
                  <c:pt idx="342">
                    <c:v>Improvements to Hillstation road MDR from Km 0.00 to Km 5.20 (in selected reaches) in Tumakuru Taluk of  Tumakuru District </c:v>
                  </c:pt>
                  <c:pt idx="343">
                    <c:v>Improvements to K.B Road to AJ Road Via Amruthagiri Bittanakurike MDR from Km 0.00 to Km 10.00  (in selected reaches) in Tumakuru Taluk of  Tumakuru District </c:v>
                  </c:pt>
                  <c:pt idx="344">
                    <c:v>Improvements to Tumkur - Urdigere Road MDR from Km 0.00 to Km 6.00  (in selected reaches) in Tumakuru Taluk of  Tumakuru District </c:v>
                  </c:pt>
                  <c:pt idx="345">
                    <c:v>Improvements to Tumkur Chelur Bukkapatna Road MDR from Km 22.00 to  Km 30.00 (in selected reaches) in Gubbi Taluk of  Tumakuru District </c:v>
                  </c:pt>
                  <c:pt idx="346">
                    <c:v>Improvements to Gubbi Hebbur Road MDR  from Km 3.00 to  Km 7.725 (in selected reaches) in Gubbi Taluk of  Tumakuru District </c:v>
                  </c:pt>
                  <c:pt idx="347">
                    <c:v>Improvements to Bochihalli-Turuvekere-Dabbegataa  Road MDR from Km 0.00 to  Km 1.20, Km 4.39 to  Km 4.58,  Km 14.70 to  Km 15.40, Km 19.00 to  Km 20.00, Km 20.70 to  Km 30.00, Km 32.00 to  Km 35.80 (in selected reaches) in Turuvekere Taluk of  Tumakuru Di</c:v>
                  </c:pt>
                  <c:pt idx="348">
                    <c:v>Improvements to Hirisave - Nonavinakere  Road MDR from Km 65.80 to  Km 78.80 (in selected reaches) in Turuvekere Taluk of  Tumakuru District </c:v>
                  </c:pt>
                  <c:pt idx="349">
                    <c:v>Improvements to Mandya Hadagali Road SH 47 from Km 128.80 to  Km 142.72 &amp; Km 146.72 to  Km 164.54  (in selected reaches) in Tiptur Taluk of  Tumakuru District </c:v>
                  </c:pt>
                  <c:pt idx="350">
                    <c:v>Improvements to New SH Road connecting from NH-275 to join SH-47 via Dasavara, Makali, Ujjani, hittalapura, Huliyurdurga, K Honnamachanahalli, Kilara, Paduvagere, Hanumapura, Kodavatti, Yediyur, Mayasandra, Turuvekere,   Nonavinakere, Hedgarahalli from Km</c:v>
                  </c:pt>
                  <c:pt idx="351">
                    <c:v>Improvements to Mandya Hadagali Road SH 47 from Km 164.54 to  Km 195.05 (in selected reaches) in Chiknayakanahalli Taluk of  Tumakuru District </c:v>
                  </c:pt>
                  <c:pt idx="352">
                    <c:v>Division Total</c:v>
                  </c:pt>
                  <c:pt idx="354">
                    <c:v>Improvements to Sira- Amarapura Road MDR from Km 0.00 to Km 42.20 (in selected reaches) in Sira Taluk of Tumakuru District</c:v>
                  </c:pt>
                  <c:pt idx="355">
                    <c:v>Improvements to Midigeshi-Chandanadur Road MDR from Km 38.00 to Km 47.70 (in selected reaches) in Madhugiri Taluk of Tumakuru District</c:v>
                  </c:pt>
                  <c:pt idx="356">
                    <c:v>Improvements to Bagepalli- Halaguru Road SH 94 from Km 94.57 to Km 103.87 (in selected reaches) in Koratagere Taluk of Tumakuru District</c:v>
                  </c:pt>
                  <c:pt idx="357">
                    <c:v>Improvements to New SH road connecting from NH 48 (Nelahalu) to SH 158 (Chikkamaluru) Road Via Koratagere, Byrenahalli from Km 20.00 to Km 25.00 (in selected reaches) in Koratagere Taluk of Tumakuru District</c:v>
                  </c:pt>
                  <c:pt idx="358">
                    <c:v>Improvements to Byrenahalli - Thondebavi Road MDR from Km 0.00 to Km 13.10 (in selected reaches) in Koratagere Taluk of Tumakuru District</c:v>
                  </c:pt>
                  <c:pt idx="359">
                    <c:v>Improvements to Kumta-Kadamadagi Road SH 48 from Km 352.00 to Km 392.16 (in selected reaches) in Pavagada-Taluk of Tumakuru District</c:v>
                  </c:pt>
                  <c:pt idx="360">
                    <c:v>Improvements to Pavagada Hindpur MDR from Km 0.00 to Km 29.60 (in selected reaches) in Pavagada Taluk of Tumakuru District</c:v>
                  </c:pt>
                  <c:pt idx="361">
                    <c:v>Division Total</c:v>
                  </c:pt>
                  <c:pt idx="363">
                    <c:v>Improvements to Bangarapete - Bagepalli Road SH 05 from Km 87.70 to  Km 106.80 (in selected reaches) in  Bagepalli Taluk of  Chikballapura District </c:v>
                  </c:pt>
                  <c:pt idx="364">
                    <c:v>Improvements to Chinthamani- K.Y Road Via Bikkanahalli, N.Kotturu, Kotagal, Sujjanahalli, Nandhanahosalli, Paapatimmanahalli New MDR from Km 3.20 to  Km 13.00 (in selected reaches) in Chinthamani Taluk of  Chikballapura District</c:v>
                  </c:pt>
                  <c:pt idx="365">
                    <c:v>Improvements to Bangarapete - Bagepalli Road SH 05 from Km 78.00 to  Km 86.50 (in selected reaches) in Sidlagatta Taluk of  Chikballapura District </c:v>
                  </c:pt>
                  <c:pt idx="366">
                    <c:v>Improvements to Chinthamani (SH 82) to Gauribidanuru connecting Road Via Cheluru, Bagepalli, Yallodu, Mallenahalli Cross, Vatadahosahalli Road New SH from Km 80.40 to  Km 90.30 &amp; Km 95.80 to Km 103.90 (in selected reaches) in Gauribidanuru Taluk of  Chikb</c:v>
                  </c:pt>
                  <c:pt idx="367">
                    <c:v>Improvements to Vijayapura- Nandhi Road New SH from Km 0.00 to  Km 5.40 (in selected reaches) in Chikballapura Taluk of  Chikballapura District </c:v>
                  </c:pt>
                  <c:pt idx="368">
                    <c:v>Improvements to Melur- Chadalapura Road MDR from Km 7.00 to  Km 13.00 (in selected reaches) in Chikballapura Taluk of  Chikballapura District </c:v>
                  </c:pt>
                  <c:pt idx="369">
                    <c:v>Improvements to SH-58 to Chickballapur connecting Road  via Namagondlu and Kethenahally Road MDR from Km 33.30 to  Km 35.50 &amp; Km 41.10 to Km 44.00 (in selected reaches) in Chikballapura Taluk of  Chikballapura District </c:v>
                  </c:pt>
                  <c:pt idx="370">
                    <c:v>Improvements to Gudibanda to join SH-58 and on to state border Via Ramapatna, Mandikal, Nallakadirenahally, Venkatapura, D.Palya and Melya MDR from Km 6.40 to Km 11.40 Km &amp; Km 18.00 to  Km 20.20 (in selected reaches) in Chikballapura Taluk of  Chikballapu</c:v>
                  </c:pt>
                  <c:pt idx="371">
                    <c:v>Division Total</c:v>
                  </c:pt>
                  <c:pt idx="373">
                    <c:v>Improvements to Bangarapete - Kamasamudram Road MDR from Km 0.90 to  Km 3.45, Km 4.695 to Km 9.50 &amp; Km 10.00 to Km 11.50 (in selected reaches) in Bangarapete Taluk of Kolar District </c:v>
                  </c:pt>
                  <c:pt idx="374">
                    <c:v>Improvements to Budhikote Kanamanahalli Road Via Balamande MDR from Km 0.00 to  Km 3.00 &amp; Km 16.25 to Km 20.50 (in selected reaches) in Bangarapete Taluk of Kolar District </c:v>
                  </c:pt>
                  <c:pt idx="375">
                    <c:v>Improvements to Devanahalli-Kempapura Road SH-96 from Km 83.00 to Km 95.51 (in selected reaches) in K G F Taluk of  Kolar District </c:v>
                  </c:pt>
                  <c:pt idx="376">
                    <c:v>Improvements to Station Road MDR from Km 0.20 to Km 1.80 (in selected reaches) in K G F Taluk of  Kolar District </c:v>
                  </c:pt>
                  <c:pt idx="377">
                    <c:v>Improvements to K G F State fund Road MDR from Km 2.92 to Km 4.20 (in selected reaches) in K G F Taluk of  Kolar District </c:v>
                  </c:pt>
                  <c:pt idx="378">
                    <c:v>Improvements to Kolar- Malur- Hosur Road New SH  from  Km 12.60 to Km 22.50 (in selected reaches)  in Malur Taluk of Kolar District </c:v>
                  </c:pt>
                  <c:pt idx="379">
                    <c:v>Improvements to Kolar- Malur- Hosur Road New SH from  Km 0.00 to Km 12.60 (in selected reaches)  in Kolar Taluk of Kolar District </c:v>
                  </c:pt>
                  <c:pt idx="380">
                    <c:v>Improvements to Andhra Border K Bayyapalli to  Andhra Border Road Via Rayalamana dinne, Mulabagal, Vammasandra, Gukunte, Shankarapura New SH from Km 3.20 to Km 14.60 &amp; Km 33.35 to Km 33.80 (in selected reaches)  in Mulabagal Taluk of Kolar District </c:v>
                  </c:pt>
                  <c:pt idx="381">
                    <c:v>Improvements to Mudavadi Kothamangal Road MDR from  Km 14.32 to Km 21.04 (in selected reaches) in Mulabagal Taluk of Kolar District </c:v>
                  </c:pt>
                  <c:pt idx="382">
                    <c:v>Improvements to Mulabagal Punganur Road to Mulabagal Ramasandra connecting Road Via Byrakuru, Chikura Hosahalli, Rajendrahalli, Gudipalli, Nachahalli, Gukunte New MDR from  Km 0.00 to Km 5.00 (in selected reaches) in Mulabagal Taluk of Kolar District </c:v>
                  </c:pt>
                  <c:pt idx="383">
                    <c:v>Improvements to Kothapalli- Masthi Road SH 99 from  Km 9.00 to Km 18.60 (in selected reaches) in Srinivaspura Taluk of Kolar District </c:v>
                  </c:pt>
                  <c:pt idx="384">
                    <c:v>Improvements to Bayyapalli- Bandapalli Road MDR from Km 0.00 to Km 10.20 (in selected reaches) in Srinivaspura Taluk of Kolar District </c:v>
                  </c:pt>
                  <c:pt idx="385">
                    <c:v>Division Total</c:v>
                  </c:pt>
                  <c:pt idx="386">
                    <c:v>Bangalore Circle Total</c:v>
                  </c:pt>
                  <c:pt idx="389">
                    <c:v>Improvements to Road from 142 Km of Sira-Najangudu to join 40th km of NH-48 Dudda road (MDR) from 0.00 km to 11.02 Km (In Selected Reaches) in Mandya Taluk of Mandya District.</c:v>
                  </c:pt>
                  <c:pt idx="390">
                    <c:v>Improvements to Road from MN road to join BN road  Via M K Road, Hulivana, Chamalapura, Keelara, Dodda Banasawadi, Chikka Banasawadi &amp; Hodaghatta (MDR) from 3.80 km to 11.28 Km (In Selected Reaches) in Mandya Taluk of Mandya District.</c:v>
                  </c:pt>
                  <c:pt idx="391">
                    <c:v>Improvements to Chinnayakanahalli- Tubinakere Road (MDR) from 1.10 km to 12.40 (In Selected Reaches) in Shrirangapatna Taluk of Mandya District.</c:v>
                  </c:pt>
                  <c:pt idx="392">
                    <c:v>Improvements to BN Road to TM Hosur-Alagudu-Molenahalli-Koppalu Via Kodiyala-Yaliyur Road (Via T.M.Hosur) (MDR) from 9.00 km to 11.50 km (In Selected Reaches) in Shrirangapatna Taluk of Mandya District.</c:v>
                  </c:pt>
                  <c:pt idx="393">
                    <c:v>Improvements to Srirangapatna chanarayapatna road darasaguppe road to join nelamane village (MDR) from 0.00 km to 2.60 km (In Selected Reaches) in Shrirangapatna Taluk of Mandya District.</c:v>
                  </c:pt>
                  <c:pt idx="394">
                    <c:v>Improvements to Road joning Mandya - Madduru Taluk border Via Cheeranahalli (MDR) from km 1.20 km to 8.85 km (In Selected Reaches) in Mandya Taluk of Mandya District.</c:v>
                  </c:pt>
                  <c:pt idx="395">
                    <c:v>Improvements to Arakere - Mandya- Bannur road to Bannahally-Bettahally Road (MDR) from 0.00 km to 4.32 km (In Selected Reaches) in Shrirangapatna Taluk of Mandya District.</c:v>
                  </c:pt>
                  <c:pt idx="396">
                    <c:v>Improvements to Road from M G M Road to Join K B Road Via K Shettihalli, Yadaganahalli, Sabbana Halli, Hebbakavadi Nala, Bheemana Halli, Bidara Hosahalli (MDR) from 0.00 km to  14.75 km (In Selected Reaches) in Madduru Taluk of Mandya District.</c:v>
                  </c:pt>
                  <c:pt idx="397">
                    <c:v>Improvements to Road from Hebberelu Village to join Lingasandra Cross Via Byalada kere, Navile, Bettada Rangaswami Temple, Lingasandra (MDR) from 0.00 km to 12.50 km (In Selected Reaches) in Madduru Taluk of Mandya District.</c:v>
                  </c:pt>
                  <c:pt idx="398">
                    <c:v>Improvements to Bindiganavile -Kadabahalli Road to join Bindiganavile -Kadabahalli Road via Mangaravally, Bydarahalli, Acharyapura &amp; Vaddarahatti (MDR) from 0.00 km to 4.00 km (In Selected Reaches) in Nagamangala Taluk of Mandya District.</c:v>
                  </c:pt>
                  <c:pt idx="399">
                    <c:v>Improvements to Bindiganavile-ayyarahalli road via garudanahalli road (MDR) from 0.00 km to 4.00 km (In Selected Reaches) in Nagamangala Taluk of Mandya District.</c:v>
                  </c:pt>
                  <c:pt idx="400">
                    <c:v>Improvements to Mylarpatna to join NH 48 near Kalinganahalli gate (MDR) from  0.00 km to  7.00 km (In Selected Reaches) in Nagamangala Taluk of Mandya District.</c:v>
                  </c:pt>
                  <c:pt idx="401">
                    <c:v>Improvements to Road from 2/15Mile of S.A road to join Hariharapura-Lingapura (MDR) from 6.00 km to 36.50 km(In Selected Reaches) in K R Pete Taluk of Mandya District.</c:v>
                  </c:pt>
                  <c:pt idx="402">
                    <c:v>Improvements to Road from K.R.Pet-Bandihole road to join Kikkeri-Mandagere road via Heggadahalli, Hoddarahalli, ICL Factory, Ramenahalli (MDR) from 0.00 km to 3.00 km (In Selected Reaches) in K R Pete Taluk of Mandya District.</c:v>
                  </c:pt>
                  <c:pt idx="403">
                    <c:v>Improvements to Road from G.Boppanahalli – Halekothamaranahalli - Nayakanahalli, Malgur, Singapura. (MDR) from 4.50 km to 12.00 km (In Selected Reaches) in K R Pete Taluk of Mandya District.</c:v>
                  </c:pt>
                  <c:pt idx="404">
                    <c:v>Improvements to Road to Join Somanahalli to Somanathapura Via Mamballi (MDR) from km 0.00 to km 1.90 (In Selected Reaches) in K R Pete Taluk of Mandya District.</c:v>
                  </c:pt>
                  <c:pt idx="405">
                    <c:v>Improvements to Road from S.A road to join Gondihalli via Madapura (MDR) from km 6.00 to km 9.40 (In Selected Reaches) in K R Pete Taluk of Mandya District.</c:v>
                  </c:pt>
                  <c:pt idx="406">
                    <c:v>Improvements to Road from Nargonahalli to join Vitalapura via Giddanakoppalu, Gavimata, Kapanahalli (MDR) from km 0.00 to km 1.00 (In Selected Reaches) in K R Pete Taluk of Mandya District.</c:v>
                  </c:pt>
                  <c:pt idx="407">
                    <c:v>Improvements to Hosaholalu-Ballekere-Natanahalli road (MDR) from 7.50 km to 8.50 km (In Selected Reaches) in K R Pete Taluk of Mandya District.</c:v>
                  </c:pt>
                  <c:pt idx="408">
                    <c:v>Improvements to Road from Bookinakere to join Bommalapura via Chokanahalli (MDR) from 0.00 km to 3.00 km (In Selected Reaches) in K R Pete Taluk of Mandya District.</c:v>
                  </c:pt>
                  <c:pt idx="409">
                    <c:v>Improvements to Road from Shrirangapatna - Arasikere Road (SH-07) to join Goodehosahalli Via Anegola, Bolamaranahalli &amp; Kadahemmige (MDR) from 3.00 km to 6.71 km (In Selected Reaches) in K R Pete Taluk of Mandya District.</c:v>
                  </c:pt>
                  <c:pt idx="410">
                    <c:v>Improvements to Mandya- Thendekere from 17.00 km to 19.50 km (In Selected Reaches) in Pandavapura Taluk of Mandya District.</c:v>
                  </c:pt>
                  <c:pt idx="411">
                    <c:v>Improvements to Mundalakoppalu-Chikanahalli-Halebidu-Neelanahalli Road on the Kerettonnur-Melukote road due to Mandya- Thendekere from 0.00 km to 7.40 km (In Selected Reaches) in Pandavapura Taluk of Mandya District.</c:v>
                  </c:pt>
                  <c:pt idx="412">
                    <c:v>Improvements to road from 7th KM of Mandya-Hadagali Road to join 15th Km Mandya-Hadagali Road via Mallamanayakkattu – Gadadar – Modacakkanahalli - Kannatti from 0.00 km to 5.00 km (In Selected Reaches) in Mandya Taluk of Mandya District.</c:v>
                  </c:pt>
                  <c:pt idx="413">
                    <c:v>Road joining NH-209 to SH-84 Via Halaguru, K. Belluru, Rudrakshipura, Madduru, Koppa &amp; Kowdle (SH)</c:v>
                  </c:pt>
                  <c:pt idx="414">
                    <c:v>Improvements to NH-209 to join Pandithhalli-Shimsha (PS) road (MDR)</c:v>
                  </c:pt>
                  <c:pt idx="415">
                    <c:v> Improvements to Road from Malavalli to join 16th km of Mandya-Bannur road (Sulthan Road) (MDR) (In Selected Reaches) in Malavally Tq</c:v>
                  </c:pt>
                  <c:pt idx="416">
                    <c:v> Improvements to K R Pete-Sravanabelagola Road MDR from 0.00km to 2.30 km (in Selected reaches) in K R Pete taluk of Mandya District</c:v>
                  </c:pt>
                  <c:pt idx="417">
                    <c:v>Division Total </c:v>
                  </c:pt>
                  <c:pt idx="419">
                    <c:v>Improvements to Koratagere-Bavali Road (SH-33) in Mysore Town</c:v>
                  </c:pt>
                  <c:pt idx="420">
                    <c:v>Improvements to  Bagalakote-Biligiriranganabetta (SH-57) in Nanjanagudu Tq</c:v>
                  </c:pt>
                  <c:pt idx="421">
                    <c:v>Improvements to Ramanathapura - Therakanambi (SH-86) in Nanjanagudu Tq</c:v>
                  </c:pt>
                  <c:pt idx="422">
                    <c:v>Improvements to Hura road to Ramanathapura-Therakanambi SH via Hanchipura road (MDR) (In Selected Reaches) in Nanjanagudu Tq</c:v>
                  </c:pt>
                  <c:pt idx="423">
                    <c:v>Improvements to KRS to join Mysore Ring Road in Mysore Tq</c:v>
                  </c:pt>
                  <c:pt idx="424">
                    <c:v>Improvements to Gungral Chathra to K Nagenahalli (MDR) in Mysore Tq</c:v>
                  </c:pt>
                  <c:pt idx="425">
                    <c:v>Improvements to Mysore Naguvanahalli Road (MDR) in Mysore Tq </c:v>
                  </c:pt>
                  <c:pt idx="426">
                    <c:v>Improvements to Shrirangapatna - MM Hills Road (SH-79) in TNPura Tq</c:v>
                  </c:pt>
                  <c:pt idx="427">
                    <c:v>Improvements to B.M. Road to Beedanahalli-Hanumanalu-Maragowdanahalli to Sulthan road (MDR) in TN Pura Tq</c:v>
                  </c:pt>
                  <c:pt idx="428">
                    <c:v>Improvements to Mugur -Bannhalli hundi road (MDR) in TN Pura Tq </c:v>
                  </c:pt>
                  <c:pt idx="429">
                    <c:v>Improvements to Sira - Nanjangudu (SH-84) from 227.00 km to 227.75 km (In Selected Reaches) in Nanjanagudu Taluk of Mysore District.</c:v>
                  </c:pt>
                  <c:pt idx="430">
                    <c:v>Improvements to Hanumapura to join Doddahomma via P.Marahalli-Avathalapura (MDR) from 1.00 km to 8.00 km (In Selected Reaches) in Nanjanagudu Taluk of Mysore District.</c:v>
                  </c:pt>
                  <c:pt idx="431">
                    <c:v>Division Total </c:v>
                  </c:pt>
                  <c:pt idx="433">
                    <c:v>Improvements to Kattemalalavadi to  Sannenahalli - Kothegala Road MB Road from 0.00 km to 3.60 km (In Selected Reaches) in Hunsuru Taluk of Mysore District.</c:v>
                  </c:pt>
                  <c:pt idx="434">
                    <c:v>Improvements to Hunsur - Dharmapura Road (MDR) from 0.00 km  to 14.40 km (In Selected Reaches) in Hunsuru Taluk of Mysore District.</c:v>
                  </c:pt>
                  <c:pt idx="435">
                    <c:v>Improvements to Tarikallu - Singaramaranahally Road (Via Karimuddanahally) (MDR) from 10.00 km to 13.50 km (In Selected Reaches) in Hunsuru Taluk of Mysore District.</c:v>
                  </c:pt>
                  <c:pt idx="436">
                    <c:v>Improvements to Rathnapuri to Hosavaranchi Road Via Kuddinirumuddanahalli join road from 0.30 km to 9.50 Km (In Selected Reaches) in Hunsuru Taluk of Mysore District.</c:v>
                  </c:pt>
                  <c:pt idx="437">
                    <c:v>Improvements to KR Nagar-Kattemalavadi-Channamgere Road via Makodu Ravandur- Attigodu- Sangarashettihalli from 23.71 km to 27.71 km (In Selected Reaches) in Piriyapatna Taluk of Mysore District.</c:v>
                  </c:pt>
                  <c:pt idx="438">
                    <c:v>Improvements to Poonadahalli – Chikkaneru - Haranahalli from 9.20 km to 15.20 km (In Selected Reaches) in Piriyapatna Taluk of Mysore District.</c:v>
                  </c:pt>
                  <c:pt idx="439">
                    <c:v>Improvements to Koratagere - Bavali SH-33 from 213.37 km to 278.00 km (In Selected Reaches) in H D Kote Taluk of Mysore District.</c:v>
                  </c:pt>
                  <c:pt idx="440">
                    <c:v>Improvements to Holenarasipura – Saligrama - KR Nagara SH-108 from 19.50 km to 32.00 km (In Selected Reaches) in KR Nagar Taluk of Mysore District.</c:v>
                  </c:pt>
                  <c:pt idx="441">
                    <c:v>Improvements to Ramanathapura - Terakanambi Road to Mysore - Bhantwala Road Via- Chikkahanasoge- Channamgere (SH) from 0.00 km to 7.00 km (In Selected Reaches) in K R Nagar Taluk of Mysore District.</c:v>
                  </c:pt>
                  <c:pt idx="442">
                    <c:v>Improvements to K R Nagar - Bettadapura road to join K R Nagar-Malali-Hosakote-Ravanduru Road (SH) from 8.00 km to 17.50 km (In Selected Reaches) in K R Nagar Taluk of Mysore District.</c:v>
                  </c:pt>
                  <c:pt idx="443">
                    <c:v>Division Total </c:v>
                  </c:pt>
                  <c:pt idx="445">
                    <c:v> Improvements to Badanaguppe - Nanjedevanapura Road (MDR) from 3.80 km to 5.80 km               (In Selected Reaches) in Chamarajanagar Taluk of Chamarajanagar District. </c:v>
                  </c:pt>
                  <c:pt idx="446">
                    <c:v>Improvements to Kodimole Basavanapura Hebbasur Byadamudlu-Basavapura Road (MDR) from 1.60 km to 6.50 km (In Selected Reaches) in Chamarajanagar Taluk of Chamarajanagar District. </c:v>
                  </c:pt>
                  <c:pt idx="447">
                    <c:v>Improvements to Santhemarahalli Hebbasur Road (MDR) from 6.95 km to 10.00 km (In Selected Reaches) in Chamarajanagar Taluk of Chamarajanagar District. </c:v>
                  </c:pt>
                  <c:pt idx="448">
                    <c:v>Improvements to Udigala Kothalavadi V Swamy Hills Road (MDR) from 7.20 km to 8.50 km (In Selected Reaches) in Chamarajanagar Taluk of Chamarajanagar District</c:v>
                  </c:pt>
                  <c:pt idx="449">
                    <c:v>Improvements to Road joining T Narasipura (Muguru Cross) to Santhemaralli (SH) from 0.00 km to 8.00 km (In Selected Reaches) in Chamarajanagar Taluk of Chamarajanagar District.</c:v>
                  </c:pt>
                  <c:pt idx="450">
                    <c:v>Improvements to Kuderu-Thoravalli-Kesthuru-Mariyala Road (MDR) from 1.50 km to  9.00 km (In Selected Reaches) in Chamarajanagar Taluk of Chamarajanagar District.</c:v>
                  </c:pt>
                  <c:pt idx="451">
                    <c:v>Improvements to Road Joing SH-81 to NH-150A Via Udigala, Tammadahalli, Kengaki, Sagade, Maliyuru, Kulagana, Kebbepura, Hemmaragala &amp; Badanavalu (SH) from 15.45 km to 18.45 km &amp; 22.450 km to 29.45 km (In Selected Reaches) in Gundlupete Taluk of Chamarajana</c:v>
                  </c:pt>
                  <c:pt idx="452">
                    <c:v>Improvements to Road Joing SH-81 to NH-150A Via Udigala, Veeranapura, Harave &amp; Heggawadi (SH) from 15.16 km to 18.80 km (In Selected Reaches) in Gundlupete Taluk of Chamarajanagar District.</c:v>
                  </c:pt>
                  <c:pt idx="453">
                    <c:v>Improvements to Road joining Kurubara Hundi Via Hasaguli, Manchahalli  (MDR) from 3.00 km to  5.50 km (In Selected Reaches) in Gundlupete Taluk of Chamarajanagar District.</c:v>
                  </c:pt>
                  <c:pt idx="454">
                    <c:v>Improvements to Road joining Taggaluru to Bettadamadalli (MDR) from 6.70 km to 9.20 km (In Selected Reaches) in Gundlupete Taluk of Chamarajanagar District.</c:v>
                  </c:pt>
                  <c:pt idx="455">
                    <c:v>Improvements to Road joining Chirakanahalli road to Kurubara Hundi  (MDR) from 0.00 km to 2.50 km (In Selected Reaches) in Gundlupete Taluk of Chamarajanagar District.</c:v>
                  </c:pt>
                  <c:pt idx="456">
                    <c:v>Improvements to Road joining NH-766 to Shrikantapura road Via Chikkahundi (MDR) from 0.00 km to 8.20 km (In Selected Reaches) in Gundlupete Taluk of Chamarajanagar District.</c:v>
                  </c:pt>
                  <c:pt idx="457">
                    <c:v>Improvements to Hullapura Kadbur Road (MDR) from 13.00 km to 17.00 km (In Selected Reaches) in Gundlupete Taluk of Chamarajanagar District.</c:v>
                  </c:pt>
                  <c:pt idx="458">
                    <c:v>Improvements to Hanur  to Ellemalla-Kodalli Via Tabetta from 0.00 km to 16.40 km (In Selected Reaches) in Hanur Taluk of Chamarajanagar District.</c:v>
                  </c:pt>
                  <c:pt idx="459">
                    <c:v>Improvements to Shrirangapatna - MalaiMahadeshwara Betta Road (SH-79) from km 107.50 km to 128.60 km (In Selected Reaches) in Hanur Taluk of Chamarajanagar District.</c:v>
                  </c:pt>
                  <c:pt idx="460">
                    <c:v>Division Total </c:v>
                  </c:pt>
                  <c:pt idx="461">
                    <c:v>Mysore Circle Total </c:v>
                  </c:pt>
                  <c:pt idx="464">
                    <c:v>Improvements to Huliyaru -Keralapura Road SH-102 from Km 15.00 to Km 70.88 (In Selected Reaches) in Arsikere Taluk of Hassan District.</c:v>
                  </c:pt>
                  <c:pt idx="465">
                    <c:v>Improvement to Arkalgudu -Kodagu Border Road from Km 0.00 to Km 28.80 (In Selected Reaches) in Arakalgud Taluk of Hassan District</c:v>
                  </c:pt>
                  <c:pt idx="466">
                    <c:v>Improvement to Road from Siddapura to join TDH Road via Kithanakere Barekattahalli MDR from Km 0.00 to km 7.00 (In Selected reaches) in Hassan Taluk of Hassan District</c:v>
                  </c:pt>
                  <c:pt idx="467">
                    <c:v>Improvement to Road from Heragu road to join Dudda Shanthigrama Road via Kommanahalli Handrangi S.Devalapura Chattanahalli and Alasinahalli MDR from Km 0.00 to Km 9.00 (In Selected Reachs) in Hassan Taluk of Hassan District</c:v>
                  </c:pt>
                  <c:pt idx="468">
                    <c:v>Improvements to road from Markuli cross to Athichowdenahall road via varasanahalli from 0.00 Km to 12.00 Km ( in Selected Reach ) in Holenarasipura taluk of Hassan District.</c:v>
                  </c:pt>
                  <c:pt idx="469">
                    <c:v>Improvements to Hirisave- Kerisave from B.M.Road to join Kabbali Road MDR from Km 7.30 to Km 20.00 (In Selected Reaches) in Channarayapatna Taluk of Hassan District.</c:v>
                  </c:pt>
                  <c:pt idx="470">
                    <c:v>Improvements to B.M.Road to Turuvekere Border Via M.Honnenahalli-Dodderi-Hebbalalu-Akkanahalli Cross - Shettihalli -Ungaragere-Kabbali Mundakanahalli-Didaga- D.Tumakuru-Bidarekere-Uggenahalli Road MDR from Km 24.00 to Km 30.00 (In Selected Reaches) in Cha</c:v>
                  </c:pt>
                  <c:pt idx="471">
                    <c:v>Improvement to Road from Kandli -Bylahalli -Bikkodu Road to TDH Road via Kyathanahalli Ugane Marenahalli Chinnenahalli Shankadakoppalu Mudlapura, Kabbli, Krishnapura MDR from Km.0.00 to Km 18.00 (In Selected Reaches) in Hassan Taluk of Hassan District.</c:v>
                  </c:pt>
                  <c:pt idx="472">
                    <c:v>Improvement to Road from Alur to join Thuruvekere Via Doddakanagal, Vertikere, Kadadaravally, Kondajji, Yalagunda, Nittur-Bageshpura, Chindenahalligadi, Dasrigatta from Km 0.00 to Km 124.00 (In Selected Reaches) in Hassan Taluk of Hassan District </c:v>
                  </c:pt>
                  <c:pt idx="473">
                    <c:v>Improvement to Road from Kandli - Bylahalli -Bikkodu Road to MSF Road from Km.4.30 to Km 7.00 (In Selected Reaches) in Hassan Taluk of Hassan District.</c:v>
                  </c:pt>
                  <c:pt idx="474">
                    <c:v>Improvement to Road from Ring road to Adlimane road to Thamalapura - Chikkakondagula - Kopplu - Thejur - Shanka Cross to HHAPC road through Rachanahalli Road from Km 0.00 to Km 9.00(In Selected reaches) in Hassan Taluk of Hassan District</c:v>
                  </c:pt>
                  <c:pt idx="475">
                    <c:v>Improvements to Adgoor Sankenahalli Road MDR from Km 0.00 to Km 12.00 (In Selected Reaches) in Belur Taluk of Hassan District.</c:v>
                  </c:pt>
                  <c:pt idx="476">
                    <c:v>Improvements to Road from NH-75 to join NH-173 from Km 70.00 to Km 91.10 (In Selected Reaches) (Halebeedu Gangooru Road from Km 0.00 to Km 8.00) and C M Road to Rajanashiriyuru MDR from Km 0.00 to Km 4.90 (In Selected Reaches) in Belur Taluk of Hassan Dis</c:v>
                  </c:pt>
                  <c:pt idx="477">
                    <c:v>Improvements to Road from B T Road to join KBPB MDR from Km 0.00 to Km 6.70 (In Selected Reaches) in Belur Taluk of Hassan District.</c:v>
                  </c:pt>
                  <c:pt idx="478">
                    <c:v>Improvements to road from B.T Road to C.M Road Shivaladahalli MDR from 0.00km to 6.00km ( in selected reaches) in Belur Taluk of Hassan District.</c:v>
                  </c:pt>
                  <c:pt idx="479">
                    <c:v>Imrovements to road to C.M road to Hanike K B Hall Road via Mallanahalli, Mukthganne Honnenahalli MDR from 0.00km to 6.30km (in Selected reaches) in Belur Taluk of Hassan District.</c:v>
                  </c:pt>
                  <c:pt idx="480">
                    <c:v>Improvements to Hanbal -Devrunda Road MDR from km 0.00 to km 12.60 (in selected reaches) in Sakleshpura Taluk of Hassan District.</c:v>
                  </c:pt>
                  <c:pt idx="481">
                    <c:v>Improvement to Road from BM Road to Ningegowdana koppalu shattihalli MDR from 7.00 Km to 16.00 Km (In Selected Reaches) in Hassan Taluk of Hassan District.</c:v>
                  </c:pt>
                  <c:pt idx="482">
                    <c:v>Division Total</c:v>
                  </c:pt>
                  <c:pt idx="484">
                    <c:v>Improvements  to Hunsur-Talakaveri Road SH-90 from Ch  21.60 km to 61.00 km (selected reaches) in VirajpeteTaluk of Kodagu District</c:v>
                  </c:pt>
                  <c:pt idx="485">
                    <c:v>Improvements to Konanur - Makutta SH-91 from Ch 50.26 to  to 75.00 km (selected reaches) in Virajpete Taluk of Kodagu District.</c:v>
                  </c:pt>
                  <c:pt idx="486">
                    <c:v>Improvements to Virajapete-Byndoor State Highway-27 from Ch 82.00 Km to 104.00 Km(selected reaches) in Somwarpete Taluk of Kodagu district</c:v>
                  </c:pt>
                  <c:pt idx="487">
                    <c:v>Improvements to Virajapete-Byndoor State Highway-27 road from Ch 53Km to 60.00 Km (selected reaches) in Somwarpete Taluk of Kodagu district</c:v>
                  </c:pt>
                  <c:pt idx="488">
                    <c:v>Improvements to Gopalpur-Banavara-Hebbale road from 2.00 Km  to 7.00 Km (selected reaches) in Somwarpete Taluk of Kodagu district</c:v>
                  </c:pt>
                  <c:pt idx="489">
                    <c:v>Improvements to Konanur - Makutta road State Highway 91 from 32.00 Km to 36.00 Km (selected reaches) in Somwarpete Taluk of Kodagu district</c:v>
                  </c:pt>
                  <c:pt idx="490">
                    <c:v>Division Total</c:v>
                  </c:pt>
                  <c:pt idx="491">
                    <c:v>Hassan Circle Total</c:v>
                  </c:pt>
                  <c:pt idx="492">
                    <c:v>South  Total</c:v>
                  </c:pt>
                  <c:pt idx="493">
                    <c:v>South &amp; North Total</c:v>
                  </c:pt>
                  <c:pt idx="534">
                    <c:v>29.07.2024</c:v>
                  </c:pt>
                  <c:pt idx="538">
                    <c:v>31.03.2024</c:v>
                  </c:pt>
                  <c:pt idx="543">
                    <c:v>05.12.2024</c:v>
                  </c:pt>
                  <c:pt idx="561">
                    <c:v>10.06.2024</c:v>
                  </c:pt>
                  <c:pt idx="571">
                    <c:v>29.07.2024</c:v>
                  </c:pt>
                  <c:pt idx="603">
                    <c:v>31.03.2024</c:v>
                  </c:pt>
                  <c:pt idx="606">
                    <c:v>21-0.5-2024</c:v>
                  </c:pt>
                  <c:pt idx="623">
                    <c:v>17.12.2024</c:v>
                  </c:pt>
                  <c:pt idx="684">
                    <c:v>31.03.2025</c:v>
                  </c:pt>
                  <c:pt idx="686">
                    <c:v>31.10.2025</c:v>
                  </c:pt>
                  <c:pt idx="716">
                    <c:v>15.12.2024</c:v>
                  </c:pt>
                  <c:pt idx="731">
                    <c:v>31-05-2025</c:v>
                  </c:pt>
                  <c:pt idx="738">
                    <c:v>31.03.2024</c:v>
                  </c:pt>
                  <c:pt idx="799">
                    <c:v>19.04.2025</c:v>
                  </c:pt>
                  <c:pt idx="826">
                    <c:v>28.03.2024</c:v>
                  </c:pt>
                  <c:pt idx="841">
                    <c:v>29.03.2023</c:v>
                  </c:pt>
                  <c:pt idx="844">
                    <c:v>23.05.2023</c:v>
                  </c:pt>
                  <c:pt idx="849">
                    <c:v>31.01.2024</c:v>
                  </c:pt>
                  <c:pt idx="851">
                    <c:v>22.06.2023</c:v>
                  </c:pt>
                  <c:pt idx="870">
                    <c:v>28.03.2023</c:v>
                  </c:pt>
                  <c:pt idx="944">
                    <c:v>EOT Proposal Received from Division</c:v>
                  </c:pt>
                </c:lvl>
                <c:lvl>
                  <c:pt idx="0">
                    <c:v>B</c:v>
                  </c:pt>
                  <c:pt idx="1">
                    <c:v>C</c:v>
                  </c:pt>
                  <c:pt idx="3">
                    <c:v>A</c:v>
                  </c:pt>
                  <c:pt idx="4">
                    <c:v>B</c:v>
                  </c:pt>
                  <c:pt idx="8">
                    <c:v>A</c:v>
                  </c:pt>
                  <c:pt idx="9">
                    <c:v>B</c:v>
                  </c:pt>
                  <c:pt idx="10">
                    <c:v>C</c:v>
                  </c:pt>
                  <c:pt idx="12">
                    <c:v>A</c:v>
                  </c:pt>
                  <c:pt idx="13">
                    <c:v>B</c:v>
                  </c:pt>
                  <c:pt idx="14">
                    <c:v>A</c:v>
                  </c:pt>
                  <c:pt idx="15">
                    <c:v>B</c:v>
                  </c:pt>
                  <c:pt idx="16">
                    <c:v>C</c:v>
                  </c:pt>
                  <c:pt idx="17">
                    <c:v>A</c:v>
                  </c:pt>
                  <c:pt idx="18">
                    <c:v>B</c:v>
                  </c:pt>
                  <c:pt idx="19">
                    <c:v>C</c:v>
                  </c:pt>
                  <c:pt idx="20">
                    <c:v>D</c:v>
                  </c:pt>
                  <c:pt idx="25">
                    <c:v>A</c:v>
                  </c:pt>
                  <c:pt idx="26">
                    <c:v>B</c:v>
                  </c:pt>
                  <c:pt idx="27">
                    <c:v>A</c:v>
                  </c:pt>
                  <c:pt idx="28">
                    <c:v>B</c:v>
                  </c:pt>
                  <c:pt idx="29">
                    <c:v>C</c:v>
                  </c:pt>
                  <c:pt idx="30">
                    <c:v>A</c:v>
                  </c:pt>
                  <c:pt idx="31">
                    <c:v>B</c:v>
                  </c:pt>
                  <c:pt idx="32">
                    <c:v>C</c:v>
                  </c:pt>
                  <c:pt idx="33">
                    <c:v>D</c:v>
                  </c:pt>
                  <c:pt idx="35">
                    <c:v>A</c:v>
                  </c:pt>
                  <c:pt idx="36">
                    <c:v>B</c:v>
                  </c:pt>
                  <c:pt idx="37">
                    <c:v>C</c:v>
                  </c:pt>
                  <c:pt idx="39">
                    <c:v>A</c:v>
                  </c:pt>
                  <c:pt idx="40">
                    <c:v>B</c:v>
                  </c:pt>
                  <c:pt idx="41">
                    <c:v>C</c:v>
                  </c:pt>
                  <c:pt idx="42">
                    <c:v>D</c:v>
                  </c:pt>
                  <c:pt idx="45">
                    <c:v>A</c:v>
                  </c:pt>
                  <c:pt idx="46">
                    <c:v>B</c:v>
                  </c:pt>
                  <c:pt idx="47">
                    <c:v>C</c:v>
                  </c:pt>
                  <c:pt idx="48">
                    <c:v>A</c:v>
                  </c:pt>
                  <c:pt idx="49">
                    <c:v>B</c:v>
                  </c:pt>
                  <c:pt idx="50">
                    <c:v>A</c:v>
                  </c:pt>
                  <c:pt idx="51">
                    <c:v>B</c:v>
                  </c:pt>
                  <c:pt idx="52">
                    <c:v>C</c:v>
                  </c:pt>
                  <c:pt idx="53">
                    <c:v>E</c:v>
                  </c:pt>
                  <c:pt idx="54">
                    <c:v>F</c:v>
                  </c:pt>
                  <c:pt idx="55">
                    <c:v>G</c:v>
                  </c:pt>
                  <c:pt idx="56">
                    <c:v>D</c:v>
                  </c:pt>
                  <c:pt idx="57">
                    <c:v>A</c:v>
                  </c:pt>
                  <c:pt idx="58">
                    <c:v>B</c:v>
                  </c:pt>
                  <c:pt idx="61">
                    <c:v>A</c:v>
                  </c:pt>
                  <c:pt idx="62">
                    <c:v>B</c:v>
                  </c:pt>
                  <c:pt idx="63">
                    <c:v>A</c:v>
                  </c:pt>
                  <c:pt idx="64">
                    <c:v>B</c:v>
                  </c:pt>
                  <c:pt idx="65">
                    <c:v>C</c:v>
                  </c:pt>
                  <c:pt idx="67">
                    <c:v>A</c:v>
                  </c:pt>
                  <c:pt idx="68">
                    <c:v>B</c:v>
                  </c:pt>
                  <c:pt idx="69">
                    <c:v>C</c:v>
                  </c:pt>
                  <c:pt idx="70">
                    <c:v>D</c:v>
                  </c:pt>
                  <c:pt idx="71">
                    <c:v>E</c:v>
                  </c:pt>
                  <c:pt idx="72">
                    <c:v>A</c:v>
                  </c:pt>
                  <c:pt idx="73">
                    <c:v>B</c:v>
                  </c:pt>
                  <c:pt idx="74">
                    <c:v>C</c:v>
                  </c:pt>
                  <c:pt idx="75">
                    <c:v>A</c:v>
                  </c:pt>
                  <c:pt idx="76">
                    <c:v>B</c:v>
                  </c:pt>
                  <c:pt idx="77">
                    <c:v>C</c:v>
                  </c:pt>
                  <c:pt idx="78">
                    <c:v>A</c:v>
                  </c:pt>
                  <c:pt idx="79">
                    <c:v>B</c:v>
                  </c:pt>
                  <c:pt idx="80">
                    <c:v>C</c:v>
                  </c:pt>
                  <c:pt idx="83">
                    <c:v>A</c:v>
                  </c:pt>
                  <c:pt idx="84">
                    <c:v>B</c:v>
                  </c:pt>
                  <c:pt idx="85">
                    <c:v>A</c:v>
                  </c:pt>
                  <c:pt idx="86">
                    <c:v>B</c:v>
                  </c:pt>
                  <c:pt idx="87">
                    <c:v>C</c:v>
                  </c:pt>
                  <c:pt idx="88">
                    <c:v>D</c:v>
                  </c:pt>
                  <c:pt idx="90">
                    <c:v>E</c:v>
                  </c:pt>
                  <c:pt idx="91">
                    <c:v>A</c:v>
                  </c:pt>
                  <c:pt idx="92">
                    <c:v>B</c:v>
                  </c:pt>
                  <c:pt idx="93">
                    <c:v>C</c:v>
                  </c:pt>
                  <c:pt idx="97">
                    <c:v>A</c:v>
                  </c:pt>
                  <c:pt idx="98">
                    <c:v>B</c:v>
                  </c:pt>
                  <c:pt idx="99">
                    <c:v>A</c:v>
                  </c:pt>
                  <c:pt idx="100">
                    <c:v>B</c:v>
                  </c:pt>
                  <c:pt idx="101">
                    <c:v>C</c:v>
                  </c:pt>
                  <c:pt idx="107">
                    <c:v>A</c:v>
                  </c:pt>
                  <c:pt idx="108">
                    <c:v>B</c:v>
                  </c:pt>
                  <c:pt idx="120">
                    <c:v>A</c:v>
                  </c:pt>
                  <c:pt idx="121">
                    <c:v>B</c:v>
                  </c:pt>
                  <c:pt idx="122">
                    <c:v>C</c:v>
                  </c:pt>
                  <c:pt idx="123">
                    <c:v>D</c:v>
                  </c:pt>
                  <c:pt idx="124">
                    <c:v>E</c:v>
                  </c:pt>
                  <c:pt idx="125">
                    <c:v>F</c:v>
                  </c:pt>
                  <c:pt idx="126">
                    <c:v>A</c:v>
                  </c:pt>
                  <c:pt idx="127">
                    <c:v>B</c:v>
                  </c:pt>
                  <c:pt idx="129">
                    <c:v>A</c:v>
                  </c:pt>
                  <c:pt idx="130">
                    <c:v>B</c:v>
                  </c:pt>
                  <c:pt idx="131">
                    <c:v>C</c:v>
                  </c:pt>
                  <c:pt idx="135">
                    <c:v>A</c:v>
                  </c:pt>
                  <c:pt idx="136">
                    <c:v>B</c:v>
                  </c:pt>
                  <c:pt idx="137">
                    <c:v>A</c:v>
                  </c:pt>
                  <c:pt idx="138">
                    <c:v>B</c:v>
                  </c:pt>
                  <c:pt idx="140">
                    <c:v>A</c:v>
                  </c:pt>
                  <c:pt idx="141">
                    <c:v>B</c:v>
                  </c:pt>
                  <c:pt idx="142">
                    <c:v>A</c:v>
                  </c:pt>
                  <c:pt idx="143">
                    <c:v>B</c:v>
                  </c:pt>
                  <c:pt idx="144">
                    <c:v>C</c:v>
                  </c:pt>
                  <c:pt idx="145">
                    <c:v>A</c:v>
                  </c:pt>
                  <c:pt idx="146">
                    <c:v>B</c:v>
                  </c:pt>
                  <c:pt idx="152">
                    <c:v>A</c:v>
                  </c:pt>
                  <c:pt idx="153">
                    <c:v>B</c:v>
                  </c:pt>
                  <c:pt idx="154">
                    <c:v>C</c:v>
                  </c:pt>
                  <c:pt idx="155">
                    <c:v>A</c:v>
                  </c:pt>
                  <c:pt idx="156">
                    <c:v>B</c:v>
                  </c:pt>
                  <c:pt idx="157">
                    <c:v>A</c:v>
                  </c:pt>
                  <c:pt idx="158">
                    <c:v>B</c:v>
                  </c:pt>
                  <c:pt idx="159">
                    <c:v>A</c:v>
                  </c:pt>
                  <c:pt idx="160">
                    <c:v>B</c:v>
                  </c:pt>
                  <c:pt idx="161">
                    <c:v>A</c:v>
                  </c:pt>
                  <c:pt idx="162">
                    <c:v>B</c:v>
                  </c:pt>
                  <c:pt idx="166">
                    <c:v>A</c:v>
                  </c:pt>
                  <c:pt idx="167">
                    <c:v>B</c:v>
                  </c:pt>
                  <c:pt idx="173">
                    <c:v>A</c:v>
                  </c:pt>
                  <c:pt idx="174">
                    <c:v>B</c:v>
                  </c:pt>
                  <c:pt idx="175">
                    <c:v>C</c:v>
                  </c:pt>
                  <c:pt idx="176">
                    <c:v>A</c:v>
                  </c:pt>
                  <c:pt idx="177">
                    <c:v>B</c:v>
                  </c:pt>
                  <c:pt idx="178">
                    <c:v>C</c:v>
                  </c:pt>
                  <c:pt idx="179">
                    <c:v>D</c:v>
                  </c:pt>
                  <c:pt idx="180">
                    <c:v>A</c:v>
                  </c:pt>
                  <c:pt idx="181">
                    <c:v>B</c:v>
                  </c:pt>
                  <c:pt idx="182">
                    <c:v>A</c:v>
                  </c:pt>
                  <c:pt idx="183">
                    <c:v>B</c:v>
                  </c:pt>
                  <c:pt idx="184">
                    <c:v>C</c:v>
                  </c:pt>
                  <c:pt idx="185">
                    <c:v>D</c:v>
                  </c:pt>
                  <c:pt idx="186">
                    <c:v>E</c:v>
                  </c:pt>
                  <c:pt idx="187">
                    <c:v>A</c:v>
                  </c:pt>
                  <c:pt idx="188">
                    <c:v>B</c:v>
                  </c:pt>
                  <c:pt idx="189">
                    <c:v>C</c:v>
                  </c:pt>
                  <c:pt idx="190">
                    <c:v>D</c:v>
                  </c:pt>
                  <c:pt idx="191">
                    <c:v>E</c:v>
                  </c:pt>
                  <c:pt idx="194">
                    <c:v>A</c:v>
                  </c:pt>
                  <c:pt idx="195">
                    <c:v>B</c:v>
                  </c:pt>
                  <c:pt idx="196">
                    <c:v>C</c:v>
                  </c:pt>
                  <c:pt idx="197">
                    <c:v>A</c:v>
                  </c:pt>
                  <c:pt idx="198">
                    <c:v>B</c:v>
                  </c:pt>
                  <c:pt idx="199">
                    <c:v>C</c:v>
                  </c:pt>
                  <c:pt idx="200">
                    <c:v>A</c:v>
                  </c:pt>
                  <c:pt idx="201">
                    <c:v>B</c:v>
                  </c:pt>
                  <c:pt idx="202">
                    <c:v>A</c:v>
                  </c:pt>
                  <c:pt idx="203">
                    <c:v>B</c:v>
                  </c:pt>
                  <c:pt idx="204">
                    <c:v>C</c:v>
                  </c:pt>
                  <c:pt idx="205">
                    <c:v>A</c:v>
                  </c:pt>
                  <c:pt idx="206">
                    <c:v>B</c:v>
                  </c:pt>
                  <c:pt idx="207">
                    <c:v>A</c:v>
                  </c:pt>
                  <c:pt idx="208">
                    <c:v>B</c:v>
                  </c:pt>
                  <c:pt idx="212">
                    <c:v>A</c:v>
                  </c:pt>
                  <c:pt idx="213">
                    <c:v>B</c:v>
                  </c:pt>
                  <c:pt idx="214">
                    <c:v>C</c:v>
                  </c:pt>
                  <c:pt idx="215">
                    <c:v>D</c:v>
                  </c:pt>
                  <c:pt idx="216">
                    <c:v>A</c:v>
                  </c:pt>
                  <c:pt idx="217">
                    <c:v>B</c:v>
                  </c:pt>
                  <c:pt idx="218">
                    <c:v>A</c:v>
                  </c:pt>
                  <c:pt idx="219">
                    <c:v>B</c:v>
                  </c:pt>
                  <c:pt idx="220">
                    <c:v>C</c:v>
                  </c:pt>
                  <c:pt idx="225">
                    <c:v>A</c:v>
                  </c:pt>
                  <c:pt idx="226">
                    <c:v>B</c:v>
                  </c:pt>
                  <c:pt idx="227">
                    <c:v>A</c:v>
                  </c:pt>
                  <c:pt idx="228">
                    <c:v>B</c:v>
                  </c:pt>
                  <c:pt idx="229">
                    <c:v>C</c:v>
                  </c:pt>
                  <c:pt idx="232">
                    <c:v>A</c:v>
                  </c:pt>
                  <c:pt idx="233">
                    <c:v>B</c:v>
                  </c:pt>
                  <c:pt idx="234">
                    <c:v>A</c:v>
                  </c:pt>
                  <c:pt idx="235">
                    <c:v>B</c:v>
                  </c:pt>
                  <c:pt idx="236">
                    <c:v>A</c:v>
                  </c:pt>
                  <c:pt idx="237">
                    <c:v>B</c:v>
                  </c:pt>
                  <c:pt idx="238">
                    <c:v>A</c:v>
                  </c:pt>
                  <c:pt idx="239">
                    <c:v>B</c:v>
                  </c:pt>
                  <c:pt idx="240">
                    <c:v>C</c:v>
                  </c:pt>
                  <c:pt idx="241">
                    <c:v>D</c:v>
                  </c:pt>
                  <c:pt idx="242">
                    <c:v>E</c:v>
                  </c:pt>
                  <c:pt idx="243">
                    <c:v>F</c:v>
                  </c:pt>
                  <c:pt idx="244">
                    <c:v>G</c:v>
                  </c:pt>
                  <c:pt idx="245">
                    <c:v>H</c:v>
                  </c:pt>
                  <c:pt idx="246">
                    <c:v>I</c:v>
                  </c:pt>
                  <c:pt idx="247">
                    <c:v>J</c:v>
                  </c:pt>
                  <c:pt idx="252">
                    <c:v>A</c:v>
                  </c:pt>
                  <c:pt idx="253">
                    <c:v>B</c:v>
                  </c:pt>
                  <c:pt idx="254">
                    <c:v>C</c:v>
                  </c:pt>
                  <c:pt idx="255">
                    <c:v>D</c:v>
                  </c:pt>
                  <c:pt idx="256">
                    <c:v>E</c:v>
                  </c:pt>
                  <c:pt idx="257">
                    <c:v>A</c:v>
                  </c:pt>
                  <c:pt idx="258">
                    <c:v>B</c:v>
                  </c:pt>
                  <c:pt idx="259">
                    <c:v>A</c:v>
                  </c:pt>
                  <c:pt idx="260">
                    <c:v>B</c:v>
                  </c:pt>
                  <c:pt idx="261">
                    <c:v>C</c:v>
                  </c:pt>
                  <c:pt idx="262">
                    <c:v>D</c:v>
                  </c:pt>
                  <c:pt idx="263">
                    <c:v>E</c:v>
                  </c:pt>
                  <c:pt idx="264">
                    <c:v>A</c:v>
                  </c:pt>
                  <c:pt idx="265">
                    <c:v>B</c:v>
                  </c:pt>
                  <c:pt idx="268">
                    <c:v>A</c:v>
                  </c:pt>
                  <c:pt idx="269">
                    <c:v>B</c:v>
                  </c:pt>
                  <c:pt idx="270">
                    <c:v>A</c:v>
                  </c:pt>
                  <c:pt idx="271">
                    <c:v>B</c:v>
                  </c:pt>
                  <c:pt idx="273">
                    <c:v>A</c:v>
                  </c:pt>
                  <c:pt idx="274">
                    <c:v>B</c:v>
                  </c:pt>
                  <c:pt idx="275">
                    <c:v>C</c:v>
                  </c:pt>
                  <c:pt idx="276">
                    <c:v>D</c:v>
                  </c:pt>
                  <c:pt idx="277">
                    <c:v>E</c:v>
                  </c:pt>
                  <c:pt idx="278">
                    <c:v>F</c:v>
                  </c:pt>
                  <c:pt idx="279">
                    <c:v>A</c:v>
                  </c:pt>
                  <c:pt idx="280">
                    <c:v>B</c:v>
                  </c:pt>
                  <c:pt idx="281">
                    <c:v>C</c:v>
                  </c:pt>
                  <c:pt idx="282">
                    <c:v>A</c:v>
                  </c:pt>
                  <c:pt idx="283">
                    <c:v>B</c:v>
                  </c:pt>
                  <c:pt idx="284">
                    <c:v>C</c:v>
                  </c:pt>
                  <c:pt idx="285">
                    <c:v>D</c:v>
                  </c:pt>
                  <c:pt idx="286">
                    <c:v>A</c:v>
                  </c:pt>
                  <c:pt idx="287">
                    <c:v>B</c:v>
                  </c:pt>
                  <c:pt idx="288">
                    <c:v>C</c:v>
                  </c:pt>
                  <c:pt idx="289">
                    <c:v>D</c:v>
                  </c:pt>
                  <c:pt idx="290">
                    <c:v>E</c:v>
                  </c:pt>
                  <c:pt idx="295">
                    <c:v>A</c:v>
                  </c:pt>
                  <c:pt idx="296">
                    <c:v>B</c:v>
                  </c:pt>
                  <c:pt idx="297">
                    <c:v>C</c:v>
                  </c:pt>
                  <c:pt idx="298">
                    <c:v>D</c:v>
                  </c:pt>
                  <c:pt idx="299">
                    <c:v>E</c:v>
                  </c:pt>
                  <c:pt idx="300">
                    <c:v>F</c:v>
                  </c:pt>
                  <c:pt idx="301">
                    <c:v>G</c:v>
                  </c:pt>
                  <c:pt idx="302">
                    <c:v>H</c:v>
                  </c:pt>
                  <c:pt idx="303">
                    <c:v>I</c:v>
                  </c:pt>
                  <c:pt idx="304">
                    <c:v>J</c:v>
                  </c:pt>
                  <c:pt idx="305">
                    <c:v>A</c:v>
                  </c:pt>
                  <c:pt idx="306">
                    <c:v>B</c:v>
                  </c:pt>
                  <c:pt idx="307">
                    <c:v>C</c:v>
                  </c:pt>
                  <c:pt idx="308">
                    <c:v>A</c:v>
                  </c:pt>
                  <c:pt idx="309">
                    <c:v>B</c:v>
                  </c:pt>
                  <c:pt idx="311">
                    <c:v>A</c:v>
                  </c:pt>
                  <c:pt idx="312">
                    <c:v>B</c:v>
                  </c:pt>
                  <c:pt idx="313">
                    <c:v>A</c:v>
                  </c:pt>
                  <c:pt idx="314">
                    <c:v>B</c:v>
                  </c:pt>
                  <c:pt idx="315">
                    <c:v>C</c:v>
                  </c:pt>
                  <c:pt idx="316">
                    <c:v>D</c:v>
                  </c:pt>
                  <c:pt idx="317">
                    <c:v>E</c:v>
                  </c:pt>
                  <c:pt idx="318">
                    <c:v>F</c:v>
                  </c:pt>
                  <c:pt idx="319">
                    <c:v>G</c:v>
                  </c:pt>
                  <c:pt idx="322">
                    <c:v>A</c:v>
                  </c:pt>
                  <c:pt idx="323">
                    <c:v>B</c:v>
                  </c:pt>
                  <c:pt idx="324">
                    <c:v>C</c:v>
                  </c:pt>
                  <c:pt idx="325">
                    <c:v>D</c:v>
                  </c:pt>
                  <c:pt idx="329">
                    <c:v>A</c:v>
                  </c:pt>
                  <c:pt idx="330">
                    <c:v>B1</c:v>
                  </c:pt>
                  <c:pt idx="331">
                    <c:v>B2</c:v>
                  </c:pt>
                  <c:pt idx="334">
                    <c:v>A</c:v>
                  </c:pt>
                  <c:pt idx="335">
                    <c:v>B</c:v>
                  </c:pt>
                  <c:pt idx="336">
                    <c:v>C</c:v>
                  </c:pt>
                  <c:pt idx="337">
                    <c:v>A</c:v>
                  </c:pt>
                  <c:pt idx="338">
                    <c:v>B</c:v>
                  </c:pt>
                  <c:pt idx="339">
                    <c:v>C</c:v>
                  </c:pt>
                  <c:pt idx="340">
                    <c:v>A</c:v>
                  </c:pt>
                  <c:pt idx="341">
                    <c:v>B</c:v>
                  </c:pt>
                  <c:pt idx="342">
                    <c:v>C</c:v>
                  </c:pt>
                  <c:pt idx="343">
                    <c:v>D</c:v>
                  </c:pt>
                  <c:pt idx="344">
                    <c:v>E</c:v>
                  </c:pt>
                  <c:pt idx="345">
                    <c:v>A</c:v>
                  </c:pt>
                  <c:pt idx="346">
                    <c:v>B</c:v>
                  </c:pt>
                  <c:pt idx="347">
                    <c:v>A</c:v>
                  </c:pt>
                  <c:pt idx="348">
                    <c:v>B</c:v>
                  </c:pt>
                  <c:pt idx="349">
                    <c:v>A</c:v>
                  </c:pt>
                  <c:pt idx="350">
                    <c:v>B</c:v>
                  </c:pt>
                  <c:pt idx="356">
                    <c:v>A</c:v>
                  </c:pt>
                  <c:pt idx="357">
                    <c:v>B</c:v>
                  </c:pt>
                  <c:pt idx="358">
                    <c:v>C</c:v>
                  </c:pt>
                  <c:pt idx="359">
                    <c:v>A</c:v>
                  </c:pt>
                  <c:pt idx="360">
                    <c:v>B</c:v>
                  </c:pt>
                  <c:pt idx="363">
                    <c:v>A</c:v>
                  </c:pt>
                  <c:pt idx="364">
                    <c:v>B</c:v>
                  </c:pt>
                  <c:pt idx="365">
                    <c:v>C</c:v>
                  </c:pt>
                  <c:pt idx="367">
                    <c:v>A</c:v>
                  </c:pt>
                  <c:pt idx="368">
                    <c:v>B</c:v>
                  </c:pt>
                  <c:pt idx="369">
                    <c:v>C</c:v>
                  </c:pt>
                  <c:pt idx="370">
                    <c:v>D</c:v>
                  </c:pt>
                  <c:pt idx="373">
                    <c:v>A</c:v>
                  </c:pt>
                  <c:pt idx="374">
                    <c:v>B</c:v>
                  </c:pt>
                  <c:pt idx="375">
                    <c:v>C</c:v>
                  </c:pt>
                  <c:pt idx="376">
                    <c:v>D</c:v>
                  </c:pt>
                  <c:pt idx="377">
                    <c:v>E</c:v>
                  </c:pt>
                  <c:pt idx="378">
                    <c:v>F</c:v>
                  </c:pt>
                  <c:pt idx="380">
                    <c:v>A</c:v>
                  </c:pt>
                  <c:pt idx="381">
                    <c:v>B</c:v>
                  </c:pt>
                  <c:pt idx="382">
                    <c:v>C</c:v>
                  </c:pt>
                  <c:pt idx="383">
                    <c:v>D</c:v>
                  </c:pt>
                  <c:pt idx="384">
                    <c:v>E</c:v>
                  </c:pt>
                  <c:pt idx="389">
                    <c:v>A</c:v>
                  </c:pt>
                  <c:pt idx="390">
                    <c:v>B</c:v>
                  </c:pt>
                  <c:pt idx="391">
                    <c:v>C</c:v>
                  </c:pt>
                  <c:pt idx="392">
                    <c:v>D</c:v>
                  </c:pt>
                  <c:pt idx="393">
                    <c:v>E</c:v>
                  </c:pt>
                  <c:pt idx="394">
                    <c:v>F</c:v>
                  </c:pt>
                  <c:pt idx="395">
                    <c:v>G</c:v>
                  </c:pt>
                  <c:pt idx="396">
                    <c:v>A</c:v>
                  </c:pt>
                  <c:pt idx="397">
                    <c:v>B</c:v>
                  </c:pt>
                  <c:pt idx="398">
                    <c:v>A</c:v>
                  </c:pt>
                  <c:pt idx="399">
                    <c:v>B</c:v>
                  </c:pt>
                  <c:pt idx="400">
                    <c:v>C</c:v>
                  </c:pt>
                  <c:pt idx="401">
                    <c:v>A</c:v>
                  </c:pt>
                  <c:pt idx="402">
                    <c:v>B</c:v>
                  </c:pt>
                  <c:pt idx="403">
                    <c:v>C</c:v>
                  </c:pt>
                  <c:pt idx="404">
                    <c:v>D</c:v>
                  </c:pt>
                  <c:pt idx="405">
                    <c:v>E</c:v>
                  </c:pt>
                  <c:pt idx="406">
                    <c:v>F</c:v>
                  </c:pt>
                  <c:pt idx="407">
                    <c:v>G</c:v>
                  </c:pt>
                  <c:pt idx="408">
                    <c:v>H</c:v>
                  </c:pt>
                  <c:pt idx="409">
                    <c:v>I</c:v>
                  </c:pt>
                  <c:pt idx="410">
                    <c:v>A</c:v>
                  </c:pt>
                  <c:pt idx="411">
                    <c:v>B</c:v>
                  </c:pt>
                  <c:pt idx="412">
                    <c:v>C</c:v>
                  </c:pt>
                  <c:pt idx="413">
                    <c:v>A</c:v>
                  </c:pt>
                  <c:pt idx="414">
                    <c:v>B</c:v>
                  </c:pt>
                  <c:pt idx="415">
                    <c:v>C</c:v>
                  </c:pt>
                  <c:pt idx="419">
                    <c:v>A</c:v>
                  </c:pt>
                  <c:pt idx="420">
                    <c:v>B</c:v>
                  </c:pt>
                  <c:pt idx="421">
                    <c:v>C</c:v>
                  </c:pt>
                  <c:pt idx="422">
                    <c:v>D</c:v>
                  </c:pt>
                  <c:pt idx="423">
                    <c:v>A</c:v>
                  </c:pt>
                  <c:pt idx="424">
                    <c:v>B</c:v>
                  </c:pt>
                  <c:pt idx="425">
                    <c:v>C</c:v>
                  </c:pt>
                  <c:pt idx="426">
                    <c:v>D</c:v>
                  </c:pt>
                  <c:pt idx="427">
                    <c:v>E</c:v>
                  </c:pt>
                  <c:pt idx="428">
                    <c:v>F</c:v>
                  </c:pt>
                  <c:pt idx="429">
                    <c:v>A</c:v>
                  </c:pt>
                  <c:pt idx="430">
                    <c:v>B</c:v>
                  </c:pt>
                  <c:pt idx="433">
                    <c:v>A</c:v>
                  </c:pt>
                  <c:pt idx="434">
                    <c:v>B</c:v>
                  </c:pt>
                  <c:pt idx="435">
                    <c:v>C</c:v>
                  </c:pt>
                  <c:pt idx="436">
                    <c:v>D</c:v>
                  </c:pt>
                  <c:pt idx="437">
                    <c:v>E</c:v>
                  </c:pt>
                  <c:pt idx="438">
                    <c:v>F</c:v>
                  </c:pt>
                  <c:pt idx="439">
                    <c:v>G</c:v>
                  </c:pt>
                  <c:pt idx="440">
                    <c:v>A</c:v>
                  </c:pt>
                  <c:pt idx="441">
                    <c:v>B</c:v>
                  </c:pt>
                  <c:pt idx="442">
                    <c:v>C</c:v>
                  </c:pt>
                  <c:pt idx="445">
                    <c:v>A</c:v>
                  </c:pt>
                  <c:pt idx="446">
                    <c:v>B</c:v>
                  </c:pt>
                  <c:pt idx="447">
                    <c:v>C</c:v>
                  </c:pt>
                  <c:pt idx="448">
                    <c:v>D</c:v>
                  </c:pt>
                  <c:pt idx="449">
                    <c:v>A</c:v>
                  </c:pt>
                  <c:pt idx="450">
                    <c:v>B</c:v>
                  </c:pt>
                  <c:pt idx="451">
                    <c:v>A</c:v>
                  </c:pt>
                  <c:pt idx="452">
                    <c:v>B</c:v>
                  </c:pt>
                  <c:pt idx="453">
                    <c:v>C</c:v>
                  </c:pt>
                  <c:pt idx="454">
                    <c:v>D</c:v>
                  </c:pt>
                  <c:pt idx="455">
                    <c:v>E</c:v>
                  </c:pt>
                  <c:pt idx="456">
                    <c:v>F</c:v>
                  </c:pt>
                  <c:pt idx="457">
                    <c:v>G</c:v>
                  </c:pt>
                  <c:pt idx="458">
                    <c:v>A</c:v>
                  </c:pt>
                  <c:pt idx="459">
                    <c:v>B</c:v>
                  </c:pt>
                  <c:pt idx="466">
                    <c:v>A</c:v>
                  </c:pt>
                  <c:pt idx="467">
                    <c:v>B</c:v>
                  </c:pt>
                  <c:pt idx="468">
                    <c:v>C</c:v>
                  </c:pt>
                  <c:pt idx="469">
                    <c:v>A</c:v>
                  </c:pt>
                  <c:pt idx="470">
                    <c:v>B</c:v>
                  </c:pt>
                  <c:pt idx="471">
                    <c:v>A</c:v>
                  </c:pt>
                  <c:pt idx="472">
                    <c:v>B</c:v>
                  </c:pt>
                  <c:pt idx="473">
                    <c:v>C</c:v>
                  </c:pt>
                  <c:pt idx="474">
                    <c:v>D</c:v>
                  </c:pt>
                  <c:pt idx="475">
                    <c:v>A</c:v>
                  </c:pt>
                  <c:pt idx="476">
                    <c:v>B</c:v>
                  </c:pt>
                  <c:pt idx="477">
                    <c:v>C</c:v>
                  </c:pt>
                  <c:pt idx="478">
                    <c:v>D</c:v>
                  </c:pt>
                  <c:pt idx="479">
                    <c:v>E</c:v>
                  </c:pt>
                  <c:pt idx="480">
                    <c:v>A</c:v>
                  </c:pt>
                  <c:pt idx="481">
                    <c:v>B</c:v>
                  </c:pt>
                  <c:pt idx="484">
                    <c:v> </c:v>
                  </c:pt>
                  <c:pt idx="485">
                    <c:v>B</c:v>
                  </c:pt>
                  <c:pt idx="487">
                    <c:v>A</c:v>
                  </c:pt>
                  <c:pt idx="488">
                    <c:v>B</c:v>
                  </c:pt>
                  <c:pt idx="489">
                    <c:v>C</c:v>
                  </c:pt>
                  <c:pt idx="506">
                    <c:v>11/24/2023</c:v>
                  </c:pt>
                  <c:pt idx="507">
                    <c:v>45259</c:v>
                  </c:pt>
                  <c:pt idx="511">
                    <c:v>10/14/2023</c:v>
                  </c:pt>
                  <c:pt idx="512">
                    <c:v>1/12/2024</c:v>
                  </c:pt>
                  <c:pt idx="515">
                    <c:v>6/12/2023</c:v>
                  </c:pt>
                  <c:pt idx="516">
                    <c:v>11/5/2023</c:v>
                  </c:pt>
                  <c:pt idx="518">
                    <c:v>4/19/2023</c:v>
                  </c:pt>
                  <c:pt idx="521">
                    <c:v>12/5/2023</c:v>
                  </c:pt>
                  <c:pt idx="529">
                    <c:v>20.03.2024</c:v>
                  </c:pt>
                  <c:pt idx="531">
                    <c:v>2/1/2024</c:v>
                  </c:pt>
                  <c:pt idx="534">
                    <c:v>2/2/2024</c:v>
                  </c:pt>
                  <c:pt idx="538">
                    <c:v> 05-06-2023</c:v>
                  </c:pt>
                  <c:pt idx="539">
                    <c:v> 17-09-2023</c:v>
                  </c:pt>
                  <c:pt idx="542">
                    <c:v> 01-02-2024</c:v>
                  </c:pt>
                  <c:pt idx="543">
                    <c:v> 05-01-2024</c:v>
                  </c:pt>
                  <c:pt idx="549">
                    <c:v> 17-12-2023</c:v>
                  </c:pt>
                  <c:pt idx="552">
                    <c:v> 17-12-2023</c:v>
                  </c:pt>
                  <c:pt idx="554">
                    <c:v> 17-01-2024</c:v>
                  </c:pt>
                  <c:pt idx="560">
                    <c:v>12-06-2023</c:v>
                  </c:pt>
                  <c:pt idx="561">
                    <c:v> 20-12-2023</c:v>
                  </c:pt>
                  <c:pt idx="565">
                    <c:v> 02-02-2024</c:v>
                  </c:pt>
                  <c:pt idx="567">
                    <c:v> 02-02-2024</c:v>
                  </c:pt>
                  <c:pt idx="570">
                    <c:v>18.01.2026</c:v>
                  </c:pt>
                  <c:pt idx="571">
                    <c:v> 02-02-2024</c:v>
                  </c:pt>
                  <c:pt idx="576">
                    <c:v> 15-01-2024</c:v>
                  </c:pt>
                  <c:pt idx="579">
                    <c:v> 02-02-2024</c:v>
                  </c:pt>
                  <c:pt idx="582">
                    <c:v> 15-01-2024</c:v>
                  </c:pt>
                  <c:pt idx="587">
                    <c:v> 17-01-2024</c:v>
                  </c:pt>
                  <c:pt idx="589">
                    <c:v> 25-11-2023</c:v>
                  </c:pt>
                  <c:pt idx="595">
                    <c:v> 27-01-2024</c:v>
                  </c:pt>
                  <c:pt idx="600">
                    <c:v>5/17/2023</c:v>
                  </c:pt>
                  <c:pt idx="601">
                    <c:v>4/9/2023</c:v>
                  </c:pt>
                  <c:pt idx="603">
                    <c:v>12/1/2023</c:v>
                  </c:pt>
                  <c:pt idx="606">
                    <c:v>11/30/2023</c:v>
                  </c:pt>
                  <c:pt idx="611">
                    <c:v>1/11/2024</c:v>
                  </c:pt>
                  <c:pt idx="613">
                    <c:v>6/14/2023</c:v>
                  </c:pt>
                  <c:pt idx="614">
                    <c:v>45068</c:v>
                  </c:pt>
                  <c:pt idx="615">
                    <c:v>11/10/2023</c:v>
                  </c:pt>
                  <c:pt idx="616">
                    <c:v>7/2/2023</c:v>
                  </c:pt>
                  <c:pt idx="617">
                    <c:v>7/1/2023</c:v>
                  </c:pt>
                  <c:pt idx="618">
                    <c:v>1/12/2024</c:v>
                  </c:pt>
                  <c:pt idx="619">
                    <c:v>6/11/2023</c:v>
                  </c:pt>
                  <c:pt idx="622">
                    <c:v>12/22/2023</c:v>
                  </c:pt>
                  <c:pt idx="623">
                    <c:v>12/22/2023</c:v>
                  </c:pt>
                  <c:pt idx="624">
                    <c:v>11/10/2023</c:v>
                  </c:pt>
                  <c:pt idx="630">
                    <c:v>1/28/2024</c:v>
                  </c:pt>
                  <c:pt idx="632">
                    <c:v>1/15/2024</c:v>
                  </c:pt>
                  <c:pt idx="633">
                    <c:v>1/28/2024</c:v>
                  </c:pt>
                  <c:pt idx="638">
                    <c:v>12/23/2023</c:v>
                  </c:pt>
                  <c:pt idx="639">
                    <c:v>2/2/2024</c:v>
                  </c:pt>
                  <c:pt idx="641">
                    <c:v>7/2/2023</c:v>
                  </c:pt>
                  <c:pt idx="643">
                    <c:v>1/20/2024</c:v>
                  </c:pt>
                  <c:pt idx="644">
                    <c:v>7/2/2023</c:v>
                  </c:pt>
                  <c:pt idx="646">
                    <c:v>2/10/2024</c:v>
                  </c:pt>
                  <c:pt idx="649">
                    <c:v>11/6/2023</c:v>
                  </c:pt>
                  <c:pt idx="651">
                    <c:v>7/2/2023</c:v>
                  </c:pt>
                  <c:pt idx="654">
                    <c:v>11/12/2023</c:v>
                  </c:pt>
                  <c:pt idx="655">
                    <c:v>4/6/2023</c:v>
                  </c:pt>
                  <c:pt idx="656">
                    <c:v>8/6/2023</c:v>
                  </c:pt>
                  <c:pt idx="659">
                    <c:v> 20-01-2024</c:v>
                  </c:pt>
                  <c:pt idx="661">
                    <c:v>2/28/2024</c:v>
                  </c:pt>
                  <c:pt idx="663">
                    <c:v>1/4/2024</c:v>
                  </c:pt>
                  <c:pt idx="665">
                    <c:v>1/20/2024</c:v>
                  </c:pt>
                  <c:pt idx="667">
                    <c:v>20-10.2023</c:v>
                  </c:pt>
                  <c:pt idx="668">
                    <c:v>1/4/2024</c:v>
                  </c:pt>
                  <c:pt idx="669">
                    <c:v>10/20/2023</c:v>
                  </c:pt>
                  <c:pt idx="670">
                    <c:v>6/29/2023</c:v>
                  </c:pt>
                  <c:pt idx="677">
                    <c:v>26.01.2024</c:v>
                  </c:pt>
                  <c:pt idx="680">
                    <c:v>20.01.2024</c:v>
                  </c:pt>
                  <c:pt idx="684">
                    <c:v>05.01.2024</c:v>
                  </c:pt>
                  <c:pt idx="686">
                    <c:v>23.02.2024</c:v>
                  </c:pt>
                  <c:pt idx="691">
                    <c:v>20.03.2024</c:v>
                  </c:pt>
                  <c:pt idx="698">
                    <c:v>19.12.2023</c:v>
                  </c:pt>
                  <c:pt idx="701">
                    <c:v>01.02.2024</c:v>
                  </c:pt>
                  <c:pt idx="704">
                    <c:v>14.01.2024</c:v>
                  </c:pt>
                  <c:pt idx="706">
                    <c:v>22.09.2023</c:v>
                  </c:pt>
                  <c:pt idx="709">
                    <c:v>28.01.2024</c:v>
                  </c:pt>
                  <c:pt idx="711">
                    <c:v>19.05.2023</c:v>
                  </c:pt>
                  <c:pt idx="713">
                    <c:v>28.06.2023</c:v>
                  </c:pt>
                  <c:pt idx="716">
                    <c:v>15.01.2024</c:v>
                  </c:pt>
                  <c:pt idx="720">
                    <c:v>20.12.2023</c:v>
                  </c:pt>
                  <c:pt idx="722">
                    <c:v>20.12.2023</c:v>
                  </c:pt>
                  <c:pt idx="727">
                    <c:v>20.12.2023</c:v>
                  </c:pt>
                  <c:pt idx="728">
                    <c:v>15.01.2024</c:v>
                  </c:pt>
                  <c:pt idx="729">
                    <c:v>20.12.2023</c:v>
                  </c:pt>
                  <c:pt idx="731">
                    <c:v>29.01.2024</c:v>
                  </c:pt>
                  <c:pt idx="736">
                    <c:v>5/9/2024</c:v>
                  </c:pt>
                  <c:pt idx="738">
                    <c:v>20.06.2023
</c:v>
                  </c:pt>
                  <c:pt idx="740">
                    <c:v>29.01.2024</c:v>
                  </c:pt>
                  <c:pt idx="742">
                    <c:v>24.11.2023</c:v>
                  </c:pt>
                  <c:pt idx="756">
                    <c:v>28.01.2024</c:v>
                  </c:pt>
                  <c:pt idx="761">
                    <c:v>26.11.2023</c:v>
                  </c:pt>
                  <c:pt idx="763">
                    <c:v>21.12.2023</c:v>
                  </c:pt>
                  <c:pt idx="768">
                    <c:v>29.01.2024</c:v>
                  </c:pt>
                  <c:pt idx="772">
                    <c:v>03.02.2024</c:v>
                  </c:pt>
                  <c:pt idx="774">
                    <c:v>29.11.2023</c:v>
                  </c:pt>
                  <c:pt idx="776">
                    <c:v>14.05.2023</c:v>
                  </c:pt>
                  <c:pt idx="777">
                    <c:v>28.01.2024</c:v>
                  </c:pt>
                  <c:pt idx="783">
                    <c:v>29.01.2024</c:v>
                  </c:pt>
                  <c:pt idx="786">
                    <c:v>29.11.2023</c:v>
                  </c:pt>
                  <c:pt idx="790">
                    <c:v>03.02.2024</c:v>
                  </c:pt>
                  <c:pt idx="799">
                    <c:v>4/21/2024</c:v>
                  </c:pt>
                  <c:pt idx="809">
                    <c:v>11/2/2023</c:v>
                  </c:pt>
                  <c:pt idx="812">
                    <c:v>16/03/2024</c:v>
                  </c:pt>
                  <c:pt idx="814">
                    <c:v>2/3/2024</c:v>
                  </c:pt>
                  <c:pt idx="815">
                    <c:v>2/11/2023</c:v>
                  </c:pt>
                  <c:pt idx="817">
                    <c:v>9/23/2024</c:v>
                  </c:pt>
                  <c:pt idx="826">
                    <c:v>2.5.2024</c:v>
                  </c:pt>
                  <c:pt idx="830">
                    <c:v>12.27.2023</c:v>
                  </c:pt>
                  <c:pt idx="833">
                    <c:v>3.2.2024</c:v>
                  </c:pt>
                  <c:pt idx="838">
                    <c:v>29.06.2023</c:v>
                  </c:pt>
                  <c:pt idx="841">
                    <c:v>19.05.2023</c:v>
                  </c:pt>
                  <c:pt idx="844">
                    <c:v>30.09.2023</c:v>
                  </c:pt>
                  <c:pt idx="849">
                    <c:v>12.06.2023</c:v>
                  </c:pt>
                  <c:pt idx="851">
                    <c:v>19.12.2023</c:v>
                  </c:pt>
                  <c:pt idx="853">
                    <c:v>15.01.2024</c:v>
                  </c:pt>
                  <c:pt idx="855">
                    <c:v>19.12.2023</c:v>
                  </c:pt>
                  <c:pt idx="858">
                    <c:v>13.01.2024</c:v>
                  </c:pt>
                  <c:pt idx="859">
                    <c:v>02.05.2023</c:v>
                  </c:pt>
                  <c:pt idx="860">
                    <c:v>1.12.2023</c:v>
                  </c:pt>
                  <c:pt idx="863">
                    <c:v>31.12.2024</c:v>
                  </c:pt>
                  <c:pt idx="867">
                    <c:v>26.12.2023</c:v>
                  </c:pt>
                  <c:pt idx="870">
                    <c:v>31.05.2023</c:v>
                  </c:pt>
                  <c:pt idx="871">
                    <c:v>5/28/2024</c:v>
                  </c:pt>
                  <c:pt idx="877">
                    <c:v>29.01.2024</c:v>
                  </c:pt>
                  <c:pt idx="883">
                    <c:v>10/3/2023</c:v>
                  </c:pt>
                  <c:pt idx="884">
                    <c:v>01.01.2024</c:v>
                  </c:pt>
                  <c:pt idx="893">
                    <c:v>03--01-2024</c:v>
                  </c:pt>
                  <c:pt idx="900">
                    <c:v>03-06--2023</c:v>
                  </c:pt>
                  <c:pt idx="902">
                    <c:v>29.07.2023</c:v>
                  </c:pt>
                  <c:pt idx="905">
                    <c:v>02.11.2023</c:v>
                  </c:pt>
                  <c:pt idx="914">
                    <c:v>23.07.2023</c:v>
                  </c:pt>
                  <c:pt idx="917">
                    <c:v>03--06-2023</c:v>
                  </c:pt>
                  <c:pt idx="920">
                    <c:v>12.02.2024</c:v>
                  </c:pt>
                  <c:pt idx="923">
                    <c:v>26.12.2023</c:v>
                  </c:pt>
                  <c:pt idx="927">
                    <c:v>04.02.2024</c:v>
                  </c:pt>
                  <c:pt idx="933">
                    <c:v>26.05.2023</c:v>
                  </c:pt>
                  <c:pt idx="937">
                    <c:v>29.01.2024</c:v>
                  </c:pt>
                  <c:pt idx="944">
                    <c:v>29.06.2023</c:v>
                  </c:pt>
                  <c:pt idx="949">
                    <c:v>14.06.2023</c:v>
                  </c:pt>
                  <c:pt idx="953">
                    <c:v>26.12.2023</c:v>
                  </c:pt>
                  <c:pt idx="955">
                    <c:v>2/29/2024</c:v>
                  </c:pt>
                  <c:pt idx="962">
                    <c:v>29.01.2024</c:v>
                  </c:pt>
                  <c:pt idx="968">
                    <c:v>13.01.2024</c:v>
                  </c:pt>
                  <c:pt idx="969">
                    <c:v>13.01.2024</c:v>
                  </c:pt>
                  <c:pt idx="970">
                    <c:v>13.01.2024</c:v>
                  </c:pt>
                  <c:pt idx="973">
                    <c:v>13.06.2023</c:v>
                  </c:pt>
                  <c:pt idx="975">
                    <c:v>13.01.2024</c:v>
                  </c:pt>
                  <c:pt idx="979">
                    <c:v>13.01.2024</c:v>
                  </c:pt>
                  <c:pt idx="984">
                    <c:v>13.10.2023</c:v>
                  </c:pt>
                  <c:pt idx="988">
                    <c:v>23.12.2023</c:v>
                  </c:pt>
                  <c:pt idx="991">
                    <c:v>15.12.2023</c:v>
                  </c:pt>
                </c:lvl>
                <c:lvl>
                  <c:pt idx="2">
                    <c:v>449</c:v>
                  </c:pt>
                  <c:pt idx="3">
                    <c:v>450</c:v>
                  </c:pt>
                  <c:pt idx="7">
                    <c:v>451</c:v>
                  </c:pt>
                  <c:pt idx="8">
                    <c:v>452</c:v>
                  </c:pt>
                  <c:pt idx="11">
                    <c:v>453</c:v>
                  </c:pt>
                  <c:pt idx="12">
                    <c:v>454</c:v>
                  </c:pt>
                  <c:pt idx="14">
                    <c:v>455</c:v>
                  </c:pt>
                  <c:pt idx="17">
                    <c:v>456</c:v>
                  </c:pt>
                  <c:pt idx="25">
                    <c:v>457</c:v>
                  </c:pt>
                  <c:pt idx="27">
                    <c:v>458</c:v>
                  </c:pt>
                  <c:pt idx="30">
                    <c:v>459</c:v>
                  </c:pt>
                  <c:pt idx="34">
                    <c:v>460</c:v>
                  </c:pt>
                  <c:pt idx="35">
                    <c:v>461</c:v>
                  </c:pt>
                  <c:pt idx="38">
                    <c:v>462</c:v>
                  </c:pt>
                  <c:pt idx="39">
                    <c:v>463</c:v>
                  </c:pt>
                  <c:pt idx="45">
                    <c:v>464</c:v>
                  </c:pt>
                  <c:pt idx="48">
                    <c:v>465</c:v>
                  </c:pt>
                  <c:pt idx="50">
                    <c:v>466</c:v>
                  </c:pt>
                  <c:pt idx="57">
                    <c:v>467</c:v>
                  </c:pt>
                  <c:pt idx="61">
                    <c:v>468</c:v>
                  </c:pt>
                  <c:pt idx="63">
                    <c:v>605</c:v>
                  </c:pt>
                  <c:pt idx="66">
                    <c:v>469</c:v>
                  </c:pt>
                  <c:pt idx="67">
                    <c:v>470</c:v>
                  </c:pt>
                  <c:pt idx="72">
                    <c:v>471</c:v>
                  </c:pt>
                  <c:pt idx="75">
                    <c:v>472</c:v>
                  </c:pt>
                  <c:pt idx="78">
                    <c:v>604</c:v>
                  </c:pt>
                  <c:pt idx="83">
                    <c:v>473</c:v>
                  </c:pt>
                  <c:pt idx="85">
                    <c:v>474</c:v>
                  </c:pt>
                  <c:pt idx="91">
                    <c:v>475</c:v>
                  </c:pt>
                  <c:pt idx="96">
                    <c:v>476</c:v>
                  </c:pt>
                  <c:pt idx="97">
                    <c:v>477</c:v>
                  </c:pt>
                  <c:pt idx="99">
                    <c:v>478</c:v>
                  </c:pt>
                  <c:pt idx="102">
                    <c:v>479</c:v>
                  </c:pt>
                  <c:pt idx="107">
                    <c:v>480</c:v>
                  </c:pt>
                  <c:pt idx="109">
                    <c:v>481</c:v>
                  </c:pt>
                  <c:pt idx="110">
                    <c:v>482</c:v>
                  </c:pt>
                  <c:pt idx="111">
                    <c:v>483</c:v>
                  </c:pt>
                  <c:pt idx="112">
                    <c:v>484</c:v>
                  </c:pt>
                  <c:pt idx="113">
                    <c:v>485</c:v>
                  </c:pt>
                  <c:pt idx="114">
                    <c:v>486</c:v>
                  </c:pt>
                  <c:pt idx="115">
                    <c:v>594</c:v>
                  </c:pt>
                  <c:pt idx="118">
                    <c:v>487</c:v>
                  </c:pt>
                  <c:pt idx="119">
                    <c:v>488</c:v>
                  </c:pt>
                  <c:pt idx="120">
                    <c:v>489</c:v>
                  </c:pt>
                  <c:pt idx="126">
                    <c:v>490</c:v>
                  </c:pt>
                  <c:pt idx="128">
                    <c:v>491</c:v>
                  </c:pt>
                  <c:pt idx="129">
                    <c:v>492</c:v>
                  </c:pt>
                  <c:pt idx="134">
                    <c:v>493</c:v>
                  </c:pt>
                  <c:pt idx="135">
                    <c:v>494</c:v>
                  </c:pt>
                  <c:pt idx="137">
                    <c:v>495</c:v>
                  </c:pt>
                  <c:pt idx="139">
                    <c:v>496</c:v>
                  </c:pt>
                  <c:pt idx="140">
                    <c:v>497</c:v>
                  </c:pt>
                  <c:pt idx="142">
                    <c:v>498</c:v>
                  </c:pt>
                  <c:pt idx="145">
                    <c:v>499</c:v>
                  </c:pt>
                  <c:pt idx="147">
                    <c:v>596</c:v>
                  </c:pt>
                  <c:pt idx="150">
                    <c:v>500</c:v>
                  </c:pt>
                  <c:pt idx="151">
                    <c:v>501</c:v>
                  </c:pt>
                  <c:pt idx="152">
                    <c:v>502</c:v>
                  </c:pt>
                  <c:pt idx="155">
                    <c:v>503</c:v>
                  </c:pt>
                  <c:pt idx="157">
                    <c:v>504</c:v>
                  </c:pt>
                  <c:pt idx="159">
                    <c:v>505</c:v>
                  </c:pt>
                  <c:pt idx="161">
                    <c:v>506</c:v>
                  </c:pt>
                  <c:pt idx="163">
                    <c:v>507</c:v>
                  </c:pt>
                  <c:pt idx="164">
                    <c:v>508</c:v>
                  </c:pt>
                  <c:pt idx="165">
                    <c:v>509</c:v>
                  </c:pt>
                  <c:pt idx="166">
                    <c:v>510</c:v>
                  </c:pt>
                  <c:pt idx="173">
                    <c:v>511</c:v>
                  </c:pt>
                  <c:pt idx="176">
                    <c:v>512</c:v>
                  </c:pt>
                  <c:pt idx="180">
                    <c:v>513</c:v>
                  </c:pt>
                  <c:pt idx="182">
                    <c:v>514</c:v>
                  </c:pt>
                  <c:pt idx="187">
                    <c:v>515</c:v>
                  </c:pt>
                  <c:pt idx="194">
                    <c:v>516</c:v>
                  </c:pt>
                  <c:pt idx="197">
                    <c:v>517</c:v>
                  </c:pt>
                  <c:pt idx="200">
                    <c:v>518</c:v>
                  </c:pt>
                  <c:pt idx="202">
                    <c:v>519</c:v>
                  </c:pt>
                  <c:pt idx="205">
                    <c:v>520</c:v>
                  </c:pt>
                  <c:pt idx="207">
                    <c:v>521</c:v>
                  </c:pt>
                  <c:pt idx="209">
                    <c:v>522</c:v>
                  </c:pt>
                  <c:pt idx="212">
                    <c:v>523</c:v>
                  </c:pt>
                  <c:pt idx="216">
                    <c:v>524</c:v>
                  </c:pt>
                  <c:pt idx="218">
                    <c:v>525</c:v>
                  </c:pt>
                  <c:pt idx="223">
                    <c:v>526</c:v>
                  </c:pt>
                  <c:pt idx="224">
                    <c:v>527</c:v>
                  </c:pt>
                  <c:pt idx="225">
                    <c:v>528</c:v>
                  </c:pt>
                  <c:pt idx="227">
                    <c:v>529</c:v>
                  </c:pt>
                  <c:pt idx="232">
                    <c:v>530</c:v>
                  </c:pt>
                  <c:pt idx="234">
                    <c:v>531</c:v>
                  </c:pt>
                  <c:pt idx="236">
                    <c:v>532</c:v>
                  </c:pt>
                  <c:pt idx="238">
                    <c:v>533</c:v>
                  </c:pt>
                  <c:pt idx="252">
                    <c:v>534</c:v>
                  </c:pt>
                  <c:pt idx="257">
                    <c:v>535</c:v>
                  </c:pt>
                  <c:pt idx="259">
                    <c:v>536</c:v>
                  </c:pt>
                  <c:pt idx="264">
                    <c:v>537</c:v>
                  </c:pt>
                  <c:pt idx="268">
                    <c:v>538</c:v>
                  </c:pt>
                  <c:pt idx="270">
                    <c:v>539</c:v>
                  </c:pt>
                  <c:pt idx="272">
                    <c:v>540</c:v>
                  </c:pt>
                  <c:pt idx="273">
                    <c:v>541</c:v>
                  </c:pt>
                  <c:pt idx="279">
                    <c:v>542</c:v>
                  </c:pt>
                  <c:pt idx="282">
                    <c:v>543</c:v>
                  </c:pt>
                  <c:pt idx="286">
                    <c:v>544</c:v>
                  </c:pt>
                  <c:pt idx="295">
                    <c:v>545</c:v>
                  </c:pt>
                  <c:pt idx="305">
                    <c:v>546</c:v>
                  </c:pt>
                  <c:pt idx="308">
                    <c:v>547</c:v>
                  </c:pt>
                  <c:pt idx="310">
                    <c:v>548</c:v>
                  </c:pt>
                  <c:pt idx="311">
                    <c:v>549</c:v>
                  </c:pt>
                  <c:pt idx="313">
                    <c:v>550</c:v>
                  </c:pt>
                  <c:pt idx="322">
                    <c:v>551</c:v>
                  </c:pt>
                  <c:pt idx="326">
                    <c:v>552</c:v>
                  </c:pt>
                  <c:pt idx="329">
                    <c:v>553</c:v>
                  </c:pt>
                  <c:pt idx="334">
                    <c:v>554</c:v>
                  </c:pt>
                  <c:pt idx="337">
                    <c:v>555</c:v>
                  </c:pt>
                  <c:pt idx="340">
                    <c:v>556</c:v>
                  </c:pt>
                  <c:pt idx="345">
                    <c:v>557</c:v>
                  </c:pt>
                  <c:pt idx="347">
                    <c:v>558</c:v>
                  </c:pt>
                  <c:pt idx="349">
                    <c:v>559</c:v>
                  </c:pt>
                  <c:pt idx="351">
                    <c:v>560</c:v>
                  </c:pt>
                  <c:pt idx="354">
                    <c:v>561</c:v>
                  </c:pt>
                  <c:pt idx="355">
                    <c:v>562</c:v>
                  </c:pt>
                  <c:pt idx="356">
                    <c:v>563</c:v>
                  </c:pt>
                  <c:pt idx="359">
                    <c:v>564</c:v>
                  </c:pt>
                  <c:pt idx="363">
                    <c:v>565</c:v>
                  </c:pt>
                  <c:pt idx="366">
                    <c:v>566</c:v>
                  </c:pt>
                  <c:pt idx="367">
                    <c:v>567</c:v>
                  </c:pt>
                  <c:pt idx="373">
                    <c:v>568</c:v>
                  </c:pt>
                  <c:pt idx="379">
                    <c:v>569</c:v>
                  </c:pt>
                  <c:pt idx="380">
                    <c:v>570</c:v>
                  </c:pt>
                  <c:pt idx="389">
                    <c:v>571</c:v>
                  </c:pt>
                  <c:pt idx="396">
                    <c:v>572</c:v>
                  </c:pt>
                  <c:pt idx="398">
                    <c:v>573</c:v>
                  </c:pt>
                  <c:pt idx="401">
                    <c:v>574</c:v>
                  </c:pt>
                  <c:pt idx="410">
                    <c:v>575</c:v>
                  </c:pt>
                  <c:pt idx="413">
                    <c:v>598</c:v>
                  </c:pt>
                  <c:pt idx="416">
                    <c:v>606</c:v>
                  </c:pt>
                  <c:pt idx="419">
                    <c:v>576</c:v>
                  </c:pt>
                  <c:pt idx="423">
                    <c:v>577</c:v>
                  </c:pt>
                  <c:pt idx="429">
                    <c:v>595</c:v>
                  </c:pt>
                  <c:pt idx="433">
                    <c:v>578</c:v>
                  </c:pt>
                  <c:pt idx="440">
                    <c:v>579</c:v>
                  </c:pt>
                  <c:pt idx="445">
                    <c:v>580</c:v>
                  </c:pt>
                  <c:pt idx="449">
                    <c:v>581</c:v>
                  </c:pt>
                  <c:pt idx="451">
                    <c:v>582</c:v>
                  </c:pt>
                  <c:pt idx="458">
                    <c:v>583</c:v>
                  </c:pt>
                  <c:pt idx="464">
                    <c:v>584</c:v>
                  </c:pt>
                  <c:pt idx="465">
                    <c:v>585</c:v>
                  </c:pt>
                  <c:pt idx="466">
                    <c:v>586</c:v>
                  </c:pt>
                  <c:pt idx="469">
                    <c:v>587</c:v>
                  </c:pt>
                  <c:pt idx="471">
                    <c:v>588</c:v>
                  </c:pt>
                  <c:pt idx="475">
                    <c:v>589</c:v>
                  </c:pt>
                  <c:pt idx="480">
                    <c:v>597</c:v>
                  </c:pt>
                  <c:pt idx="484">
                    <c:v>590</c:v>
                  </c:pt>
                  <c:pt idx="486">
                    <c:v>591</c:v>
                  </c:pt>
                  <c:pt idx="487">
                    <c:v>592</c:v>
                  </c:pt>
                  <c:pt idx="506">
                    <c:v>5/7/2022</c:v>
                  </c:pt>
                  <c:pt idx="507">
                    <c:v>44712</c:v>
                  </c:pt>
                  <c:pt idx="511">
                    <c:v>7/15/2022</c:v>
                  </c:pt>
                  <c:pt idx="512">
                    <c:v>7/13/2022</c:v>
                  </c:pt>
                  <c:pt idx="515">
                    <c:v>7/13/2022</c:v>
                  </c:pt>
                  <c:pt idx="516">
                    <c:v>5/6/2022</c:v>
                  </c:pt>
                  <c:pt idx="518">
                    <c:v>5/20/2022</c:v>
                  </c:pt>
                  <c:pt idx="521">
                    <c:v>6/4/2022</c:v>
                  </c:pt>
                  <c:pt idx="529">
                    <c:v>21.09.2022</c:v>
                  </c:pt>
                  <c:pt idx="531">
                    <c:v> 02-08-2022</c:v>
                  </c:pt>
                  <c:pt idx="534">
                    <c:v> 03-08-2022</c:v>
                  </c:pt>
                  <c:pt idx="538">
                    <c:v> 06-07-2022</c:v>
                  </c:pt>
                  <c:pt idx="539">
                    <c:v> 18-06-2022</c:v>
                  </c:pt>
                  <c:pt idx="542">
                    <c:v> 02-08-2022</c:v>
                  </c:pt>
                  <c:pt idx="543">
                    <c:v> 06-07-2022</c:v>
                  </c:pt>
                  <c:pt idx="549">
                    <c:v> 18-06-2022</c:v>
                  </c:pt>
                  <c:pt idx="552">
                    <c:v> 18-06-2022</c:v>
                  </c:pt>
                  <c:pt idx="554">
                    <c:v> 18-07-2022</c:v>
                  </c:pt>
                  <c:pt idx="560">
                    <c:v>13-07-2022</c:v>
                  </c:pt>
                  <c:pt idx="561">
                    <c:v> 21-06-2022</c:v>
                  </c:pt>
                  <c:pt idx="565">
                    <c:v> 03-08-2022</c:v>
                  </c:pt>
                  <c:pt idx="567">
                    <c:v> 03-08-2022</c:v>
                  </c:pt>
                  <c:pt idx="570">
                    <c:v>19.02.2025</c:v>
                  </c:pt>
                  <c:pt idx="571">
                    <c:v> 03-08-2022</c:v>
                  </c:pt>
                  <c:pt idx="576">
                    <c:v> 16-07-2022</c:v>
                  </c:pt>
                  <c:pt idx="579">
                    <c:v> 03-08-2022</c:v>
                  </c:pt>
                  <c:pt idx="582">
                    <c:v> 16-07-2022</c:v>
                  </c:pt>
                  <c:pt idx="587">
                    <c:v> 18-07-2022</c:v>
                  </c:pt>
                  <c:pt idx="589">
                    <c:v>5/26/2022</c:v>
                  </c:pt>
                  <c:pt idx="595">
                    <c:v>7/28/2022</c:v>
                  </c:pt>
                  <c:pt idx="600">
                    <c:v>6/18/2022</c:v>
                  </c:pt>
                  <c:pt idx="601">
                    <c:v> 10-05-2022</c:v>
                  </c:pt>
                  <c:pt idx="603">
                    <c:v>6/2/2022</c:v>
                  </c:pt>
                  <c:pt idx="606">
                    <c:v>5/31/2022</c:v>
                  </c:pt>
                  <c:pt idx="611">
                    <c:v>7/12/2022</c:v>
                  </c:pt>
                  <c:pt idx="613">
                    <c:v>7/15/2022</c:v>
                  </c:pt>
                  <c:pt idx="614">
                    <c:v>44735</c:v>
                  </c:pt>
                  <c:pt idx="615">
                    <c:v>5/11/2022</c:v>
                  </c:pt>
                  <c:pt idx="616">
                    <c:v>8/3/2022</c:v>
                  </c:pt>
                  <c:pt idx="617">
                    <c:v>8/2/2022</c:v>
                  </c:pt>
                  <c:pt idx="618">
                    <c:v>7/13/2022</c:v>
                  </c:pt>
                  <c:pt idx="619">
                    <c:v>7/12/2022</c:v>
                  </c:pt>
                  <c:pt idx="622">
                    <c:v>6/23/2022</c:v>
                  </c:pt>
                  <c:pt idx="623">
                    <c:v>6/23/2022</c:v>
                  </c:pt>
                  <c:pt idx="624">
                    <c:v>5/11/2022</c:v>
                  </c:pt>
                  <c:pt idx="630">
                    <c:v>7/29/2022</c:v>
                  </c:pt>
                  <c:pt idx="632">
                    <c:v>7/16/2022</c:v>
                  </c:pt>
                  <c:pt idx="633">
                    <c:v>7/29/2022</c:v>
                  </c:pt>
                  <c:pt idx="638">
                    <c:v>6/24/2022</c:v>
                  </c:pt>
                  <c:pt idx="639">
                    <c:v>8/3/2022</c:v>
                  </c:pt>
                  <c:pt idx="641">
                    <c:v>8/3/2022</c:v>
                  </c:pt>
                  <c:pt idx="643">
                    <c:v>7/21/2022</c:v>
                  </c:pt>
                  <c:pt idx="644">
                    <c:v>8/3/2022</c:v>
                  </c:pt>
                  <c:pt idx="646">
                    <c:v>8/2/2022</c:v>
                  </c:pt>
                  <c:pt idx="649">
                    <c:v>5/7/2022</c:v>
                  </c:pt>
                  <c:pt idx="651">
                    <c:v>8/3/2022</c:v>
                  </c:pt>
                  <c:pt idx="654">
                    <c:v>5/13/2022</c:v>
                  </c:pt>
                  <c:pt idx="655">
                    <c:v>5/7/2022</c:v>
                  </c:pt>
                  <c:pt idx="656">
                    <c:v>5/7/2022</c:v>
                  </c:pt>
                  <c:pt idx="659">
                    <c:v> 21-07-2022</c:v>
                  </c:pt>
                  <c:pt idx="661">
                    <c:v>8/29/2022</c:v>
                  </c:pt>
                  <c:pt idx="663">
                    <c:v>7/5/2022</c:v>
                  </c:pt>
                  <c:pt idx="665">
                    <c:v>7/21/2022</c:v>
                  </c:pt>
                  <c:pt idx="667">
                    <c:v>7/21/2022</c:v>
                  </c:pt>
                  <c:pt idx="668">
                    <c:v>7/5/2022</c:v>
                  </c:pt>
                  <c:pt idx="669">
                    <c:v>7/21/2022</c:v>
                  </c:pt>
                  <c:pt idx="670">
                    <c:v>7/30/2022</c:v>
                  </c:pt>
                  <c:pt idx="677">
                    <c:v>27.07.2022</c:v>
                  </c:pt>
                  <c:pt idx="680">
                    <c:v>21.07.2022</c:v>
                  </c:pt>
                  <c:pt idx="684">
                    <c:v>06.07.2022</c:v>
                  </c:pt>
                  <c:pt idx="686">
                    <c:v>24.08.2022</c:v>
                  </c:pt>
                  <c:pt idx="691">
                    <c:v>21.09.2022</c:v>
                  </c:pt>
                  <c:pt idx="698">
                    <c:v>20.06.2022</c:v>
                  </c:pt>
                  <c:pt idx="701">
                    <c:v>02.08.2022</c:v>
                  </c:pt>
                  <c:pt idx="704">
                    <c:v>15.07.2022</c:v>
                  </c:pt>
                  <c:pt idx="706">
                    <c:v>23.06.2022</c:v>
                  </c:pt>
                  <c:pt idx="709">
                    <c:v>29.07.2022</c:v>
                  </c:pt>
                  <c:pt idx="711">
                    <c:v>20.06.2022</c:v>
                  </c:pt>
                  <c:pt idx="713">
                    <c:v>29.07.2022</c:v>
                  </c:pt>
                  <c:pt idx="716">
                    <c:v>16.07.2022</c:v>
                  </c:pt>
                  <c:pt idx="720">
                    <c:v>21.06.2022</c:v>
                  </c:pt>
                  <c:pt idx="722">
                    <c:v>21.06.2022</c:v>
                  </c:pt>
                  <c:pt idx="727">
                    <c:v>21.06.2022</c:v>
                  </c:pt>
                  <c:pt idx="728">
                    <c:v>16.07.2022</c:v>
                  </c:pt>
                  <c:pt idx="729">
                    <c:v>21.06.2022</c:v>
                  </c:pt>
                  <c:pt idx="731">
                    <c:v>30.07.2022</c:v>
                  </c:pt>
                  <c:pt idx="736">
                    <c:v>11/10/2022</c:v>
                  </c:pt>
                  <c:pt idx="738">
                    <c:v>21.07.2022</c:v>
                  </c:pt>
                  <c:pt idx="740">
                    <c:v>30.07.2022</c:v>
                  </c:pt>
                  <c:pt idx="742">
                    <c:v>25.05.2022</c:v>
                  </c:pt>
                  <c:pt idx="756">
                    <c:v>29.07.2022</c:v>
                  </c:pt>
                  <c:pt idx="761">
                    <c:v>27.05.2022</c:v>
                  </c:pt>
                  <c:pt idx="763">
                    <c:v>22.06.2022</c:v>
                  </c:pt>
                  <c:pt idx="768">
                    <c:v>30.07.2022</c:v>
                  </c:pt>
                  <c:pt idx="772">
                    <c:v>04.08.2022</c:v>
                  </c:pt>
                  <c:pt idx="774">
                    <c:v>30.05.2022</c:v>
                  </c:pt>
                  <c:pt idx="776">
                    <c:v>15.06.2022</c:v>
                  </c:pt>
                  <c:pt idx="777">
                    <c:v>29.07.2022</c:v>
                  </c:pt>
                  <c:pt idx="783">
                    <c:v>30.07.2022</c:v>
                  </c:pt>
                  <c:pt idx="786">
                    <c:v>30.05.2022</c:v>
                  </c:pt>
                  <c:pt idx="790">
                    <c:v>04.08.2022</c:v>
                  </c:pt>
                  <c:pt idx="799">
                    <c:v>10/21/2022</c:v>
                  </c:pt>
                  <c:pt idx="809">
                    <c:v>12/2/2022</c:v>
                  </c:pt>
                  <c:pt idx="812">
                    <c:v>16/9/2022</c:v>
                  </c:pt>
                  <c:pt idx="814">
                    <c:v>11/3/2022</c:v>
                  </c:pt>
                  <c:pt idx="815">
                    <c:v>12/2/2022</c:v>
                  </c:pt>
                  <c:pt idx="817">
                    <c:v>3/24/2023</c:v>
                  </c:pt>
                  <c:pt idx="826">
                    <c:v>8.5.2022</c:v>
                  </c:pt>
                  <c:pt idx="830">
                    <c:v>6.27.2022</c:v>
                  </c:pt>
                  <c:pt idx="833">
                    <c:v>9.2.2022</c:v>
                  </c:pt>
                  <c:pt idx="838">
                    <c:v>30.07.2022</c:v>
                  </c:pt>
                  <c:pt idx="841">
                    <c:v>20.06.2022</c:v>
                  </c:pt>
                  <c:pt idx="844">
                    <c:v>01.07.2022</c:v>
                  </c:pt>
                  <c:pt idx="849">
                    <c:v>13.07.2022</c:v>
                  </c:pt>
                  <c:pt idx="851">
                    <c:v>20.06.2022</c:v>
                  </c:pt>
                  <c:pt idx="853">
                    <c:v>16.07.2022</c:v>
                  </c:pt>
                  <c:pt idx="855">
                    <c:v>20.06.2022</c:v>
                  </c:pt>
                  <c:pt idx="858">
                    <c:v>14.07.2022</c:v>
                  </c:pt>
                  <c:pt idx="859">
                    <c:v>03.06.2022</c:v>
                  </c:pt>
                  <c:pt idx="860">
                    <c:v>2.09.2022</c:v>
                  </c:pt>
                  <c:pt idx="863">
                    <c:v>07.07.2022</c:v>
                  </c:pt>
                  <c:pt idx="867">
                    <c:v>27.06.2022</c:v>
                  </c:pt>
                  <c:pt idx="870">
                    <c:v>01.07.2022</c:v>
                  </c:pt>
                  <c:pt idx="871">
                    <c:v>11/29/2022</c:v>
                  </c:pt>
                  <c:pt idx="877">
                    <c:v>30.07.2022</c:v>
                  </c:pt>
                  <c:pt idx="883">
                    <c:v>11/4/2022</c:v>
                  </c:pt>
                  <c:pt idx="884">
                    <c:v>02.07.2022</c:v>
                  </c:pt>
                  <c:pt idx="893">
                    <c:v>04--07-2022</c:v>
                  </c:pt>
                  <c:pt idx="900">
                    <c:v>04--07-2022</c:v>
                  </c:pt>
                  <c:pt idx="902">
                    <c:v>30.08.2022</c:v>
                  </c:pt>
                  <c:pt idx="905">
                    <c:v>02.08.2022</c:v>
                  </c:pt>
                  <c:pt idx="914">
                    <c:v>23.08.2022</c:v>
                  </c:pt>
                  <c:pt idx="917">
                    <c:v>04--07--2022</c:v>
                  </c:pt>
                  <c:pt idx="920">
                    <c:v>13.03.2023</c:v>
                  </c:pt>
                  <c:pt idx="923">
                    <c:v>27.06.2022</c:v>
                  </c:pt>
                  <c:pt idx="927">
                    <c:v>05.08.2022</c:v>
                  </c:pt>
                  <c:pt idx="933">
                    <c:v>27.06.2022</c:v>
                  </c:pt>
                  <c:pt idx="937">
                    <c:v>30.07.2022</c:v>
                  </c:pt>
                  <c:pt idx="944">
                    <c:v>30.07.2022</c:v>
                  </c:pt>
                  <c:pt idx="949">
                    <c:v>15 .07.2022</c:v>
                  </c:pt>
                  <c:pt idx="953">
                    <c:v>27.06.2022</c:v>
                  </c:pt>
                  <c:pt idx="955">
                    <c:v>8/30/2022</c:v>
                  </c:pt>
                  <c:pt idx="962">
                    <c:v>30.07.2022</c:v>
                  </c:pt>
                  <c:pt idx="968">
                    <c:v>14.07.2022</c:v>
                  </c:pt>
                  <c:pt idx="969">
                    <c:v>14.07.2022</c:v>
                  </c:pt>
                  <c:pt idx="970">
                    <c:v>14.07.2022</c:v>
                  </c:pt>
                  <c:pt idx="973">
                    <c:v>14.07.2022</c:v>
                  </c:pt>
                  <c:pt idx="975">
                    <c:v>14.07.2022</c:v>
                  </c:pt>
                  <c:pt idx="979">
                    <c:v>14.07.2022</c:v>
                  </c:pt>
                  <c:pt idx="984">
                    <c:v>14.07.2022</c:v>
                  </c:pt>
                  <c:pt idx="988">
                    <c:v>24.06.2022</c:v>
                  </c:pt>
                  <c:pt idx="991">
                    <c:v>16.06.2022</c:v>
                  </c:pt>
                </c:lvl>
                <c:lvl>
                  <c:pt idx="2">
                    <c:v>27</c:v>
                  </c:pt>
                  <c:pt idx="3">
                    <c:v>28</c:v>
                  </c:pt>
                  <c:pt idx="6">
                    <c:v>Raichur Division</c:v>
                  </c:pt>
                  <c:pt idx="7">
                    <c:v>29</c:v>
                  </c:pt>
                  <c:pt idx="8">
                    <c:v>30</c:v>
                  </c:pt>
                  <c:pt idx="11">
                    <c:v>31</c:v>
                  </c:pt>
                  <c:pt idx="12">
                    <c:v>32</c:v>
                  </c:pt>
                  <c:pt idx="14">
                    <c:v>33</c:v>
                  </c:pt>
                  <c:pt idx="17">
                    <c:v>34</c:v>
                  </c:pt>
                  <c:pt idx="23">
                    <c:v>Dharwad Cricle</c:v>
                  </c:pt>
                  <c:pt idx="24">
                    <c:v>Dharwad Division</c:v>
                  </c:pt>
                  <c:pt idx="25">
                    <c:v>35</c:v>
                  </c:pt>
                  <c:pt idx="27">
                    <c:v>36</c:v>
                  </c:pt>
                  <c:pt idx="30">
                    <c:v>37</c:v>
                  </c:pt>
                  <c:pt idx="34">
                    <c:v>38</c:v>
                  </c:pt>
                  <c:pt idx="35">
                    <c:v>39</c:v>
                  </c:pt>
                  <c:pt idx="38">
                    <c:v>40</c:v>
                  </c:pt>
                  <c:pt idx="39">
                    <c:v>41</c:v>
                  </c:pt>
                  <c:pt idx="44">
                    <c:v>Gadag Division</c:v>
                  </c:pt>
                  <c:pt idx="45">
                    <c:v>42</c:v>
                  </c:pt>
                  <c:pt idx="48">
                    <c:v>43</c:v>
                  </c:pt>
                  <c:pt idx="50">
                    <c:v>44</c:v>
                  </c:pt>
                  <c:pt idx="57">
                    <c:v>45</c:v>
                  </c:pt>
                  <c:pt idx="60">
                    <c:v>Haveri Division</c:v>
                  </c:pt>
                  <c:pt idx="61">
                    <c:v>46</c:v>
                  </c:pt>
                  <c:pt idx="63">
                    <c:v>47</c:v>
                  </c:pt>
                  <c:pt idx="66">
                    <c:v>48</c:v>
                  </c:pt>
                  <c:pt idx="67">
                    <c:v>49</c:v>
                  </c:pt>
                  <c:pt idx="72">
                    <c:v>50</c:v>
                  </c:pt>
                  <c:pt idx="75">
                    <c:v>51</c:v>
                  </c:pt>
                  <c:pt idx="78">
                    <c:v>52</c:v>
                  </c:pt>
                  <c:pt idx="82">
                    <c:v>Karwar Division</c:v>
                  </c:pt>
                  <c:pt idx="83">
                    <c:v>53</c:v>
                  </c:pt>
                  <c:pt idx="85">
                    <c:v>54</c:v>
                  </c:pt>
                  <c:pt idx="91">
                    <c:v>55</c:v>
                  </c:pt>
                  <c:pt idx="95">
                    <c:v>Sirsi Division</c:v>
                  </c:pt>
                  <c:pt idx="96">
                    <c:v>56</c:v>
                  </c:pt>
                  <c:pt idx="97">
                    <c:v>57</c:v>
                  </c:pt>
                  <c:pt idx="99">
                    <c:v>58</c:v>
                  </c:pt>
                  <c:pt idx="102">
                    <c:v>59</c:v>
                  </c:pt>
                  <c:pt idx="105">
                    <c:v>Belagavi Circle</c:v>
                  </c:pt>
                  <c:pt idx="106">
                    <c:v>Vijayapura Division</c:v>
                  </c:pt>
                  <c:pt idx="107">
                    <c:v>60</c:v>
                  </c:pt>
                  <c:pt idx="109">
                    <c:v>61</c:v>
                  </c:pt>
                  <c:pt idx="110">
                    <c:v>62</c:v>
                  </c:pt>
                  <c:pt idx="111">
                    <c:v>63</c:v>
                  </c:pt>
                  <c:pt idx="112">
                    <c:v>64</c:v>
                  </c:pt>
                  <c:pt idx="113">
                    <c:v>65</c:v>
                  </c:pt>
                  <c:pt idx="114">
                    <c:v>66</c:v>
                  </c:pt>
                  <c:pt idx="115">
                    <c:v>67</c:v>
                  </c:pt>
                  <c:pt idx="117">
                    <c:v>Bagalkot Division</c:v>
                  </c:pt>
                  <c:pt idx="118">
                    <c:v>68</c:v>
                  </c:pt>
                  <c:pt idx="119">
                    <c:v>69</c:v>
                  </c:pt>
                  <c:pt idx="120">
                    <c:v>70</c:v>
                  </c:pt>
                  <c:pt idx="126">
                    <c:v>71</c:v>
                  </c:pt>
                  <c:pt idx="128">
                    <c:v>72</c:v>
                  </c:pt>
                  <c:pt idx="129">
                    <c:v>73</c:v>
                  </c:pt>
                  <c:pt idx="133">
                    <c:v>Belagavi Division</c:v>
                  </c:pt>
                  <c:pt idx="134">
                    <c:v>74</c:v>
                  </c:pt>
                  <c:pt idx="135">
                    <c:v>75</c:v>
                  </c:pt>
                  <c:pt idx="137">
                    <c:v>76</c:v>
                  </c:pt>
                  <c:pt idx="139">
                    <c:v>77</c:v>
                  </c:pt>
                  <c:pt idx="140">
                    <c:v>78</c:v>
                  </c:pt>
                  <c:pt idx="142">
                    <c:v>79</c:v>
                  </c:pt>
                  <c:pt idx="145">
                    <c:v>80</c:v>
                  </c:pt>
                  <c:pt idx="147">
                    <c:v>81</c:v>
                  </c:pt>
                  <c:pt idx="149">
                    <c:v>Chikkodi Division</c:v>
                  </c:pt>
                  <c:pt idx="150">
                    <c:v>82</c:v>
                  </c:pt>
                  <c:pt idx="151">
                    <c:v>83</c:v>
                  </c:pt>
                  <c:pt idx="152">
                    <c:v>84</c:v>
                  </c:pt>
                  <c:pt idx="155">
                    <c:v>85</c:v>
                  </c:pt>
                  <c:pt idx="157">
                    <c:v>86</c:v>
                  </c:pt>
                  <c:pt idx="159">
                    <c:v>87</c:v>
                  </c:pt>
                  <c:pt idx="161">
                    <c:v>88</c:v>
                  </c:pt>
                  <c:pt idx="163">
                    <c:v>89</c:v>
                  </c:pt>
                  <c:pt idx="164">
                    <c:v>90</c:v>
                  </c:pt>
                  <c:pt idx="165">
                    <c:v>91</c:v>
                  </c:pt>
                  <c:pt idx="166">
                    <c:v>92</c:v>
                  </c:pt>
                  <c:pt idx="171">
                    <c:v>Shivamogga Circle</c:v>
                  </c:pt>
                  <c:pt idx="172">
                    <c:v>Davanagere Division</c:v>
                  </c:pt>
                  <c:pt idx="173">
                    <c:v>93</c:v>
                  </c:pt>
                  <c:pt idx="176">
                    <c:v>94</c:v>
                  </c:pt>
                  <c:pt idx="180">
                    <c:v>95</c:v>
                  </c:pt>
                  <c:pt idx="182">
                    <c:v>96</c:v>
                  </c:pt>
                  <c:pt idx="187">
                    <c:v>97</c:v>
                  </c:pt>
                  <c:pt idx="193">
                    <c:v>Chitradurga Division</c:v>
                  </c:pt>
                  <c:pt idx="194">
                    <c:v>98</c:v>
                  </c:pt>
                  <c:pt idx="197">
                    <c:v>99</c:v>
                  </c:pt>
                  <c:pt idx="200">
                    <c:v>100</c:v>
                  </c:pt>
                  <c:pt idx="202">
                    <c:v>101</c:v>
                  </c:pt>
                  <c:pt idx="205">
                    <c:v>102</c:v>
                  </c:pt>
                  <c:pt idx="207">
                    <c:v>103</c:v>
                  </c:pt>
                  <c:pt idx="209">
                    <c:v>104</c:v>
                  </c:pt>
                  <c:pt idx="211">
                    <c:v>Shivamogga Special Division</c:v>
                  </c:pt>
                  <c:pt idx="212">
                    <c:v>105</c:v>
                  </c:pt>
                  <c:pt idx="216">
                    <c:v>106</c:v>
                  </c:pt>
                  <c:pt idx="218">
                    <c:v>107</c:v>
                  </c:pt>
                  <c:pt idx="222">
                    <c:v>Shivamogga Division</c:v>
                  </c:pt>
                  <c:pt idx="223">
                    <c:v>108</c:v>
                  </c:pt>
                  <c:pt idx="224">
                    <c:v>109</c:v>
                  </c:pt>
                  <c:pt idx="225">
                    <c:v>110</c:v>
                  </c:pt>
                  <c:pt idx="227">
                    <c:v>111</c:v>
                  </c:pt>
                  <c:pt idx="231">
                    <c:v>Chikkamangalore Division</c:v>
                  </c:pt>
                  <c:pt idx="232">
                    <c:v>112</c:v>
                  </c:pt>
                  <c:pt idx="234">
                    <c:v>113</c:v>
                  </c:pt>
                  <c:pt idx="236">
                    <c:v>114</c:v>
                  </c:pt>
                  <c:pt idx="238">
                    <c:v>115</c:v>
                  </c:pt>
                  <c:pt idx="250">
                    <c:v>Mangalore Circle </c:v>
                  </c:pt>
                  <c:pt idx="251">
                    <c:v>Udupi Division</c:v>
                  </c:pt>
                  <c:pt idx="252">
                    <c:v>116</c:v>
                  </c:pt>
                  <c:pt idx="257">
                    <c:v>117</c:v>
                  </c:pt>
                  <c:pt idx="259">
                    <c:v>118</c:v>
                  </c:pt>
                  <c:pt idx="264">
                    <c:v>119</c:v>
                  </c:pt>
                  <c:pt idx="267">
                    <c:v>Mangalore Division </c:v>
                  </c:pt>
                  <c:pt idx="268">
                    <c:v>120</c:v>
                  </c:pt>
                  <c:pt idx="270">
                    <c:v>121</c:v>
                  </c:pt>
                  <c:pt idx="272">
                    <c:v>122</c:v>
                  </c:pt>
                  <c:pt idx="273">
                    <c:v>123</c:v>
                  </c:pt>
                  <c:pt idx="279">
                    <c:v>124</c:v>
                  </c:pt>
                  <c:pt idx="282">
                    <c:v>125</c:v>
                  </c:pt>
                  <c:pt idx="286">
                    <c:v>126</c:v>
                  </c:pt>
                  <c:pt idx="293">
                    <c:v>Bangalore Circle</c:v>
                  </c:pt>
                  <c:pt idx="294">
                    <c:v>Bangalore Rural Division</c:v>
                  </c:pt>
                  <c:pt idx="295">
                    <c:v>127</c:v>
                  </c:pt>
                  <c:pt idx="305">
                    <c:v>128</c:v>
                  </c:pt>
                  <c:pt idx="308">
                    <c:v>129</c:v>
                  </c:pt>
                  <c:pt idx="310">
                    <c:v>130</c:v>
                  </c:pt>
                  <c:pt idx="311">
                    <c:v>131</c:v>
                  </c:pt>
                  <c:pt idx="313">
                    <c:v>132</c:v>
                  </c:pt>
                  <c:pt idx="321">
                    <c:v>Ramanagara Special Division </c:v>
                  </c:pt>
                  <c:pt idx="322">
                    <c:v>133</c:v>
                  </c:pt>
                  <c:pt idx="326">
                    <c:v>134</c:v>
                  </c:pt>
                  <c:pt idx="328">
                    <c:v>Ramanagara  Division</c:v>
                  </c:pt>
                  <c:pt idx="329">
                    <c:v>135</c:v>
                  </c:pt>
                  <c:pt idx="333">
                    <c:v>Tumkur Division</c:v>
                  </c:pt>
                  <c:pt idx="334">
                    <c:v>136</c:v>
                  </c:pt>
                  <c:pt idx="337">
                    <c:v>137</c:v>
                  </c:pt>
                  <c:pt idx="340">
                    <c:v>138</c:v>
                  </c:pt>
                  <c:pt idx="345">
                    <c:v>139</c:v>
                  </c:pt>
                  <c:pt idx="347">
                    <c:v>140</c:v>
                  </c:pt>
                  <c:pt idx="349">
                    <c:v>141</c:v>
                  </c:pt>
                  <c:pt idx="351">
                    <c:v>142</c:v>
                  </c:pt>
                  <c:pt idx="353">
                    <c:v>Madhugiri Division</c:v>
                  </c:pt>
                  <c:pt idx="354">
                    <c:v>143</c:v>
                  </c:pt>
                  <c:pt idx="355">
                    <c:v>144</c:v>
                  </c:pt>
                  <c:pt idx="356">
                    <c:v>145</c:v>
                  </c:pt>
                  <c:pt idx="359">
                    <c:v>146</c:v>
                  </c:pt>
                  <c:pt idx="362">
                    <c:v>Chikballapura Division</c:v>
                  </c:pt>
                  <c:pt idx="363">
                    <c:v>147</c:v>
                  </c:pt>
                  <c:pt idx="366">
                    <c:v>148</c:v>
                  </c:pt>
                  <c:pt idx="367">
                    <c:v>149</c:v>
                  </c:pt>
                  <c:pt idx="372">
                    <c:v>Kolar Division</c:v>
                  </c:pt>
                  <c:pt idx="373">
                    <c:v>150</c:v>
                  </c:pt>
                  <c:pt idx="379">
                    <c:v>151</c:v>
                  </c:pt>
                  <c:pt idx="380">
                    <c:v>152</c:v>
                  </c:pt>
                  <c:pt idx="387">
                    <c:v>Mysore Circle</c:v>
                  </c:pt>
                  <c:pt idx="388">
                    <c:v>Mandya Division</c:v>
                  </c:pt>
                  <c:pt idx="389">
                    <c:v>153</c:v>
                  </c:pt>
                  <c:pt idx="396">
                    <c:v>154</c:v>
                  </c:pt>
                  <c:pt idx="398">
                    <c:v>155</c:v>
                  </c:pt>
                  <c:pt idx="401">
                    <c:v>156</c:v>
                  </c:pt>
                  <c:pt idx="410">
                    <c:v>157</c:v>
                  </c:pt>
                  <c:pt idx="413">
                    <c:v>158</c:v>
                  </c:pt>
                  <c:pt idx="416">
                    <c:v>159</c:v>
                  </c:pt>
                  <c:pt idx="418">
                    <c:v>Mysore Division</c:v>
                  </c:pt>
                  <c:pt idx="419">
                    <c:v>160</c:v>
                  </c:pt>
                  <c:pt idx="423">
                    <c:v>161</c:v>
                  </c:pt>
                  <c:pt idx="429">
                    <c:v>162</c:v>
                  </c:pt>
                  <c:pt idx="432">
                    <c:v>Hunsur Division</c:v>
                  </c:pt>
                  <c:pt idx="433">
                    <c:v>163</c:v>
                  </c:pt>
                  <c:pt idx="440">
                    <c:v>164</c:v>
                  </c:pt>
                  <c:pt idx="444">
                    <c:v>Chamarajanagar Division</c:v>
                  </c:pt>
                  <c:pt idx="445">
                    <c:v>165</c:v>
                  </c:pt>
                  <c:pt idx="449">
                    <c:v>166</c:v>
                  </c:pt>
                  <c:pt idx="451">
                    <c:v>167</c:v>
                  </c:pt>
                  <c:pt idx="458">
                    <c:v>168</c:v>
                  </c:pt>
                  <c:pt idx="462">
                    <c:v>Hassan Circle</c:v>
                  </c:pt>
                  <c:pt idx="463">
                    <c:v>Hassan Division</c:v>
                  </c:pt>
                  <c:pt idx="464">
                    <c:v>169</c:v>
                  </c:pt>
                  <c:pt idx="465">
                    <c:v>170</c:v>
                  </c:pt>
                  <c:pt idx="466">
                    <c:v>171</c:v>
                  </c:pt>
                  <c:pt idx="469">
                    <c:v>172</c:v>
                  </c:pt>
                  <c:pt idx="471">
                    <c:v>173</c:v>
                  </c:pt>
                  <c:pt idx="475">
                    <c:v>174</c:v>
                  </c:pt>
                  <c:pt idx="480">
                    <c:v>175</c:v>
                  </c:pt>
                  <c:pt idx="483">
                    <c:v>Kodagu Division </c:v>
                  </c:pt>
                  <c:pt idx="484">
                    <c:v>176</c:v>
                  </c:pt>
                  <c:pt idx="486">
                    <c:v>177</c:v>
                  </c:pt>
                  <c:pt idx="487">
                    <c:v>178</c:v>
                  </c:pt>
                  <c:pt idx="506">
                    <c:v>Sri. G Srinivas Rao ( Karunamaya Construction Company),Koppala </c:v>
                  </c:pt>
                  <c:pt idx="507">
                    <c:v>Sri. Dodda Basana Gouda 
( Doddabasanagouda &amp; Company) Raichur </c:v>
                  </c:pt>
                  <c:pt idx="511">
                    <c:v>Sri. Mallikarjuna H Ammapur, Lingasuguru </c:v>
                  </c:pt>
                  <c:pt idx="512">
                    <c:v>Sri. Amaravaram Channa reddy ( ACR Projects), Bangalore </c:v>
                  </c:pt>
                  <c:pt idx="515">
                    <c:v>Sri. Karabasappa Gouda S Patil, Vijayapur</c:v>
                  </c:pt>
                  <c:pt idx="516">
                    <c:v>Sri. M Eranna (M/s MECO Construction &amp; Infra Tech Pvt Ltd), Manvi </c:v>
                  </c:pt>
                  <c:pt idx="518">
                    <c:v>Sri. Venkatesh Yadav, Manvi</c:v>
                  </c:pt>
                  <c:pt idx="521">
                    <c:v>Sri. M Eranna (M/s MECO Construction &amp; Infra Tech Pvt Ltd), Manvi </c:v>
                  </c:pt>
                  <c:pt idx="529">
                    <c:v>Sri.  Mallikarjun Siddaramappa Patil </c:v>
                  </c:pt>
                  <c:pt idx="531">
                    <c:v>Sri. Mallikarjun B Kallur (M B Kallur Infrastructure Company) </c:v>
                  </c:pt>
                  <c:pt idx="534">
                    <c:v>Sri.Chandrashekhar Appasaheb Biradar </c:v>
                  </c:pt>
                  <c:pt idx="538">
                    <c:v>Sri Chandrashekhar Appasaheb Biradar </c:v>
                  </c:pt>
                  <c:pt idx="539">
                    <c:v>Sri. Bhimshi Siddappa Biradar (B S Biradar)</c:v>
                  </c:pt>
                  <c:pt idx="542">
                    <c:v>M/s M B Kallur Infrastructure Company </c:v>
                  </c:pt>
                  <c:pt idx="543">
                    <c:v>Sri. Beeranna Subray Gaonkar (BSG Infrastructure) </c:v>
                  </c:pt>
                  <c:pt idx="549">
                    <c:v>Sri K.V Hanchinal, Mundargi </c:v>
                  </c:pt>
                  <c:pt idx="552">
                    <c:v>Sri K.V Hanchinal, Mundargi </c:v>
                  </c:pt>
                  <c:pt idx="554">
                    <c:v>Sri. Basavaraj V Bingi</c:v>
                  </c:pt>
                  <c:pt idx="560">
                    <c:v>Sri Ibrahim Sheriff</c:v>
                  </c:pt>
                  <c:pt idx="561">
                    <c:v> Sri. H. P. Madhukar &amp; Company, Hubli</c:v>
                  </c:pt>
                  <c:pt idx="565">
                    <c:v>Sri S B Dundigoudar (Bannur Infrastructures Private Limited) </c:v>
                  </c:pt>
                  <c:pt idx="567">
                    <c:v>Sri S B Dundigoudar (Bannur Infrastructures Private Limited) </c:v>
                  </c:pt>
                  <c:pt idx="570">
                    <c:v>Sri  F B Patil</c:v>
                  </c:pt>
                  <c:pt idx="571">
                    <c:v>M/s JYOTI (Deveeka Constructions), </c:v>
                  </c:pt>
                  <c:pt idx="576">
                    <c:v>Sri. Sachin Kollur (M/s Kollur Gurunath Construction Infra Private Limited), </c:v>
                  </c:pt>
                  <c:pt idx="579">
                    <c:v>Sri. Santosh Veerayya Hiremath </c:v>
                  </c:pt>
                  <c:pt idx="582">
                    <c:v>Sri  Shanmukappa R Ballary </c:v>
                  </c:pt>
                  <c:pt idx="587">
                    <c:v>Sri Babu Sannakusa Moger (B.S.M Construction Company</c:v>
                  </c:pt>
                  <c:pt idx="589">
                    <c:v> Sri Shivakanth Mahajan (Mahajan Biz Ventures Pvt Ltd)</c:v>
                  </c:pt>
                  <c:pt idx="595">
                    <c:v> Sri Ramesh Sannppa Naik (R.S Nayak &amp; Co.,)</c:v>
                  </c:pt>
                  <c:pt idx="600">
                    <c:v>Rudrayya G Belurmatt</c:v>
                  </c:pt>
                  <c:pt idx="601">
                    <c:v>Sri. Neelkanth Ramachandra Nayak (N R Nayak And Co) </c:v>
                  </c:pt>
                  <c:pt idx="603">
                    <c:v>Sri  Shanmukappa R Ballary </c:v>
                  </c:pt>
                  <c:pt idx="606">
                    <c:v>Sri  Shivakumar Policepatil (M/s S.S Policepatil Company) </c:v>
                  </c:pt>
                  <c:pt idx="611">
                    <c:v>Sri  Siddanagouda H Patil</c:v>
                  </c:pt>
                  <c:pt idx="613">
                    <c:v>Sri Ramesh  Sharanappa  Koulagi </c:v>
                  </c:pt>
                  <c:pt idx="614">
                    <c:v>Sri Bhimshi Siddappa Biradar (M/s B S Biradar) </c:v>
                  </c:pt>
                  <c:pt idx="615">
                    <c:v>Sri Siddanagoud H Patil </c:v>
                  </c:pt>
                  <c:pt idx="616">
                    <c:v>Sri Hanamanth Rayappa Chinchali </c:v>
                  </c:pt>
                  <c:pt idx="617">
                    <c:v>Sri Babasaheb Bapusaheb Gunjate, Maharshtra </c:v>
                  </c:pt>
                  <c:pt idx="618">
                    <c:v>Sri Sunil M Ullagaddi         </c:v>
                  </c:pt>
                  <c:pt idx="619">
                    <c:v>Sri Suresh S Kanamuchanal, </c:v>
                  </c:pt>
                  <c:pt idx="622">
                    <c:v>B N Naganagoudar Contractors 
</c:v>
                  </c:pt>
                  <c:pt idx="623">
                    <c:v>Sri  Earanna Mamadapur </c:v>
                  </c:pt>
                  <c:pt idx="624">
                    <c:v>B N Naganagoudar Contractors </c:v>
                  </c:pt>
                  <c:pt idx="630">
                    <c:v>Sri Appanna Rangappa Roogi (A R Roogi And Co) </c:v>
                  </c:pt>
                  <c:pt idx="632">
                    <c:v>Sri  Jayasheel N  Shetty </c:v>
                  </c:pt>
                  <c:pt idx="633">
                    <c:v>Sri Kashinath N Kankale (Kankale Constructions Private Limited) </c:v>
                  </c:pt>
                  <c:pt idx="638">
                    <c:v>Sri Manjunath B Garag, </c:v>
                  </c:pt>
                  <c:pt idx="639">
                    <c:v>M/s KKB Engineer Construction Private Limited </c:v>
                  </c:pt>
                  <c:pt idx="641">
                    <c:v>Sri Jayadev Parugouda Biradar </c:v>
                  </c:pt>
                  <c:pt idx="643">
                    <c:v>Sri B.K Matagar, Belagavi </c:v>
                  </c:pt>
                  <c:pt idx="644">
                    <c:v>Sri Prashanth Kagal, Belagavi </c:v>
                  </c:pt>
                  <c:pt idx="646">
                    <c:v>Sri  Mallanagowda H Patil, Belagavi </c:v>
                  </c:pt>
                  <c:pt idx="649">
                    <c:v>Sri Govindan S Y (Y Shivanna And Brothers) </c:v>
                  </c:pt>
                  <c:pt idx="651">
                    <c:v>Sri Balkrishna G Godse, Belagavi </c:v>
                  </c:pt>
                  <c:pt idx="654">
                    <c:v>Sri Sadashiv S Bennalli, </c:v>
                  </c:pt>
                  <c:pt idx="655">
                    <c:v>Sri  Prakash B Wantamutte, </c:v>
                  </c:pt>
                  <c:pt idx="656">
                    <c:v>Sri  Prakash B Wantamutte, </c:v>
                  </c:pt>
                  <c:pt idx="659">
                    <c:v>Sri B.K Matagar, Belagavi </c:v>
                  </c:pt>
                  <c:pt idx="661">
                    <c:v>Sri B B Dasanavar, 
Gokak 
</c:v>
                  </c:pt>
                  <c:pt idx="663">
                    <c:v>Sri Jayasheel N  Shetty, Gokak </c:v>
                  </c:pt>
                  <c:pt idx="665">
                    <c:v>M/s Tarade Brothers Constructions Pvt Ltd., </c:v>
                  </c:pt>
                  <c:pt idx="667">
                    <c:v>M/s Sahyadri Construction Co., Sangli, Maharshtra  </c:v>
                  </c:pt>
                  <c:pt idx="668">
                    <c:v>Sri  S C Chikaraddi, Vijayapura </c:v>
                  </c:pt>
                  <c:pt idx="669">
                    <c:v>Sri Mainuddin Mulla (S A Mulla)  </c:v>
                  </c:pt>
                  <c:pt idx="670">
                    <c:v>M/s DEV  Structural India Pvt Ltd, Belagavi </c:v>
                  </c:pt>
                  <c:pt idx="677">
                    <c:v>Sri   Paramesh Ramappa, Davanagere </c:v>
                  </c:pt>
                  <c:pt idx="680">
                    <c:v>M/s Udayshivakumar Infra Private Limited, Davanagere  </c:v>
                  </c:pt>
                  <c:pt idx="684">
                    <c:v>M/s Udayshivakumar Infra Private Limited, Davanagere  </c:v>
                  </c:pt>
                  <c:pt idx="686">
                    <c:v>M/s S Narayana Reddy, Channarayapattana </c:v>
                  </c:pt>
                  <c:pt idx="691">
                    <c:v>M/s Bale Constructions, Deodurga, Raichur </c:v>
                  </c:pt>
                  <c:pt idx="698">
                    <c:v>M/s Balajikrupa Projects Private Limited, Bangalore  </c:v>
                  </c:pt>
                  <c:pt idx="701">
                    <c:v>Sri Rajasekharappa T, Chitradurga </c:v>
                  </c:pt>
                  <c:pt idx="704">
                    <c:v>Sri  C Halappa, Chowlahiriyuru, Kadur tq, Chikkamagaluru </c:v>
                  </c:pt>
                  <c:pt idx="706">
                    <c:v>Sri  H Narayanappa, Tumkur   </c:v>
                  </c:pt>
                  <c:pt idx="709">
                    <c:v>Sri Anwar Basha.K, Chitradurga </c:v>
                  </c:pt>
                  <c:pt idx="711">
                    <c:v>M/s Balajikrupa Projects Private Limited, Bangalore  </c:v>
                  </c:pt>
                  <c:pt idx="713">
                    <c:v>M/s  Subba Reddy &amp; son’s  Construction Private Limited </c:v>
                  </c:pt>
                  <c:pt idx="716">
                    <c:v>Sri Sharanappa Sangappa Alur (M/s S S Alur Construction Company), Vijayapura </c:v>
                  </c:pt>
                  <c:pt idx="720">
                    <c:v>Sri  Ibrahim Sharief, Thirthahalli </c:v>
                  </c:pt>
                  <c:pt idx="722">
                    <c:v>Sri Abdul Kalam Azad, Thirthahalli  </c:v>
                  </c:pt>
                  <c:pt idx="727">
                    <c:v>Sri Dayananda Shetty (M/s Manjushri construction Company), Kundapura </c:v>
                  </c:pt>
                  <c:pt idx="728">
                    <c:v>Sri  Vivekanand Karikal (V P Karikal)  </c:v>
                  </c:pt>
                  <c:pt idx="729">
                    <c:v>Sri   Dayananda Shetty (M/s Manjushri construction Company), Kundapura </c:v>
                  </c:pt>
                  <c:pt idx="731">
                    <c:v>Sri    B. Ramakrishna Sheregar (G D Thimmappa Sheregar), Udupi</c:v>
                  </c:pt>
                  <c:pt idx="736">
                    <c:v>M/s SLV Earth Movers Pvt Ltd</c:v>
                  </c:pt>
                  <c:pt idx="738">
                    <c:v>Sri    B.  M R Rushyashringa Hegde, Chikkamangalore</c:v>
                  </c:pt>
                  <c:pt idx="740">
                    <c:v>Sri Sudharshan H B (M/s Conc Shade Constructions Pvt Ltd) </c:v>
                  </c:pt>
                  <c:pt idx="742">
                    <c:v>Sri    C Halappa, Chikkamagaluru  </c:v>
                  </c:pt>
                  <c:pt idx="752">
                    <c:v> </c:v>
                  </c:pt>
                  <c:pt idx="756">
                    <c:v>Sri Jeevan Shetty, Udupi</c:v>
                  </c:pt>
                  <c:pt idx="761">
                    <c:v>Sri Udaya Shetty,
M/s USK Construction Company DP, Udupi,
Ph No: 9480345814</c:v>
                  </c:pt>
                  <c:pt idx="763">
                    <c:v>Sri Uppinakudru Rajesh Karanth, Kundapura</c:v>
                  </c:pt>
                  <c:pt idx="768">
                    <c:v>Sri B.Ramakrishna Sheregar,
M/s G.D. Thimmappa Sheregar, Udupi</c:v>
                  </c:pt>
                  <c:pt idx="772">
                    <c:v>Pavithra Engineering and Constructions, Mangalore</c:v>
                  </c:pt>
                  <c:pt idx="774">
                    <c:v>Sri Udaya Shetty,
M/s USK Construction Company DP, Udupi
Ph No: 9480345814</c:v>
                  </c:pt>
                  <c:pt idx="776">
                    <c:v>Sri Mohammed Rafi K M, Mangalore</c:v>
                  </c:pt>
                  <c:pt idx="777">
                    <c:v>Sri Kishore Kumar, 
Brahma lingeshwara constructions, Kapu</c:v>
                  </c:pt>
                  <c:pt idx="783">
                    <c:v>Sri Dayananda Shetty, 
M/s Manjushri Construction Co., Udupi</c:v>
                  </c:pt>
                  <c:pt idx="786">
                    <c:v>Sri Udaya Shetty,
M/s USK Construction Company DP, Udupi
Ph No: 9480345814</c:v>
                  </c:pt>
                  <c:pt idx="790">
                    <c:v>Sri Jagdeep D Suvarna,Kumta</c:v>
                  </c:pt>
                  <c:pt idx="799">
                    <c:v>RAMESH THAMMANNAGOWDA( GANAPATHI STONE CRUSHERS PVT LTD</c:v>
                  </c:pt>
                  <c:pt idx="809">
                    <c:v>GOVINDALLI HUCHEGOWDA NAGARAJU ( G.H NAGARAJU )</c:v>
                  </c:pt>
                  <c:pt idx="812">
                    <c:v>M S VENKATESH( M S V Construtions Company )</c:v>
                  </c:pt>
                  <c:pt idx="814">
                    <c:v>Sri C R Girish (Ram And Company), Bangalore </c:v>
                  </c:pt>
                  <c:pt idx="815">
                    <c:v>Govindalli Huchegowda Nagaraju (G.H Nagaraju)</c:v>
                  </c:pt>
                  <c:pt idx="817">
                    <c:v>M/s Munikrishnappa</c:v>
                  </c:pt>
                  <c:pt idx="826">
                    <c:v>GOVINDALLI HUCHEGOWDA NAGARAJU ( G.H NAGARAJU )</c:v>
                  </c:pt>
                  <c:pt idx="830">
                    <c:v>M/s Sri Chowdeshwari Concrete India Private Limited      Kudulur Prasad Dinesh kumar</c:v>
                  </c:pt>
                  <c:pt idx="833">
                    <c:v>.KADAIAH PRAKASH (KPJ CONSTRUCTIONS PRIVATE LIMITED  )</c:v>
                  </c:pt>
                  <c:pt idx="838">
                    <c:v>Sri Rakshith Kempeere Gowda
K Gowda &amp; Company, Bangalore</c:v>
                  </c:pt>
                  <c:pt idx="841">
                    <c:v>Sri Somashekara S N
(M/s Athreya Construction), Bangalore</c:v>
                  </c:pt>
                  <c:pt idx="844">
                    <c:v>Sri Suresh S Kanaji, Bangalore</c:v>
                  </c:pt>
                  <c:pt idx="849">
                    <c:v>Sri N G Ramalingegowda,
(N G R Constructions),Tumkur</c:v>
                  </c:pt>
                  <c:pt idx="851">
                    <c:v>Sri Rame Gowda H N, Hassan</c:v>
                  </c:pt>
                  <c:pt idx="853">
                    <c:v>Sri  B M Rangegowda
M/s BMRG Projects (India) Private Ltd., Channarayapatna.</c:v>
                  </c:pt>
                  <c:pt idx="855">
                    <c:v>Sri Raghupathy Pandeti
(M/s FUTURO INFRA LLP), Bangalore</c:v>
                  </c:pt>
                  <c:pt idx="858">
                    <c:v>Sri Sachin Kollur (M/s Kollur Gurunath Construction Infra Private Limited), Bidar</c:v>
                  </c:pt>
                  <c:pt idx="859">
                    <c:v>Sri C R Girish (Ram And Company), Bangalore </c:v>
                  </c:pt>
                  <c:pt idx="860">
                    <c:v>Sri C R Girish (Ram And Company), Bangalore </c:v>
                  </c:pt>
                  <c:pt idx="863">
                    <c:v>Sri B B Umesha, Bangalore </c:v>
                  </c:pt>
                  <c:pt idx="867">
                    <c:v>Sri C.R Girish
Ram &amp; Company Engineers and Contractors, Bangalore</c:v>
                  </c:pt>
                  <c:pt idx="870">
                    <c:v>Sri Jayaprakash,
(Jayaprakash Engineers And Contractors),Bangalore</c:v>
                  </c:pt>
                  <c:pt idx="871">
                    <c:v>Sri Jayaprakash,
(Jayaprakash Engineers And Contractors),Bangalore</c:v>
                  </c:pt>
                  <c:pt idx="877">
                    <c:v>Sri Amaravaram Channa Reddy (ACR projects), Bangalore </c:v>
                  </c:pt>
                  <c:pt idx="883">
                    <c:v>Sri C Narayanaswamy (CNS Constructions), Kolar</c:v>
                  </c:pt>
                  <c:pt idx="884">
                    <c:v>Sri  B Bhaskar Naidu (Seethal Constructions), Bangalore</c:v>
                  </c:pt>
                  <c:pt idx="893">
                    <c:v>Sri Kari Gowda C (M/s C.K.G Constructions Pvt Ltd.)Mysore</c:v>
                  </c:pt>
                  <c:pt idx="900">
                    <c:v>Sri Kari Gowda C (M/s C.K.G Constructions Pvt Ltd.)Mysore</c:v>
                  </c:pt>
                  <c:pt idx="902">
                    <c:v>Sri K R Manjunatha (KRM Constructions) Mysore</c:v>
                  </c:pt>
                  <c:pt idx="905">
                    <c:v>Sri K R Manjunatha (KRM Constructions) Mysore</c:v>
                  </c:pt>
                  <c:pt idx="914">
                    <c:v>C Ashoka (STG INFRASYS PRIVATE LIMITED), Mandya</c:v>
                  </c:pt>
                  <c:pt idx="917">
                    <c:v>Sri Chikkaboregowda Karigowda (CKG Constructions Private Limited), Mysore</c:v>
                  </c:pt>
                  <c:pt idx="920">
                    <c:v>Sri R.P. Revanna, K.R Pete</c:v>
                  </c:pt>
                  <c:pt idx="923">
                    <c:v>Sri    Govinde Gowda (Govinde Gowda AND Sons)  Mysore</c:v>
                  </c:pt>
                  <c:pt idx="927">
                    <c:v>Sri Aravindkumar (Aravindakumar P B), Mandya</c:v>
                  </c:pt>
                  <c:pt idx="933">
                    <c:v>Sri Chikkaboregowda Karigowda (CKG Constructions Private Limited), Mysore</c:v>
                  </c:pt>
                  <c:pt idx="937">
                    <c:v>Sri V T Dinesh Kumar, Kodagu</c:v>
                  </c:pt>
                  <c:pt idx="944">
                    <c:v>Sri K .R Santhosh, Mysore</c:v>
                  </c:pt>
                  <c:pt idx="949">
                    <c:v>Sri Budanoor Thammaiah Sidappa 
( M/s B T SIDDAPPA AND CO )  
Mandya</c:v>
                  </c:pt>
                  <c:pt idx="953">
                    <c:v>Sri Chandrashekar, 
(M/s KRCM Buildcon Private Limited)
Chamarajnagar</c:v>
                  </c:pt>
                  <c:pt idx="955">
                    <c:v>Sri Nayan Reddy</c:v>
                  </c:pt>
                  <c:pt idx="962">
                    <c:v>Sri K .R Santhosh Mysore</c:v>
                  </c:pt>
                  <c:pt idx="968">
                    <c:v>Sri Ramesh Kumar Kothari, Hassan</c:v>
                  </c:pt>
                  <c:pt idx="969">
                    <c:v>Sri K.S. Ashwathnarayan Gowda, (M/s YNG Construction India Private Limited) Hassan</c:v>
                  </c:pt>
                  <c:pt idx="970">
                    <c:v>Sri K.S. Ashwathnarayan Gowda, (M/s YNG Construction India Private Limited) Hassan</c:v>
                  </c:pt>
                  <c:pt idx="973">
                    <c:v>Sri Ramegowda H.N, Channarayapatna</c:v>
                  </c:pt>
                  <c:pt idx="975">
                    <c:v>Sri P.R Thimmegowda, Channarayapatna </c:v>
                  </c:pt>
                  <c:pt idx="979">
                    <c:v>Sri K.S. Ashwathnarayan Gowda, (M/s YNG Construction India Private Limited) Hassan</c:v>
                  </c:pt>
                  <c:pt idx="984">
                    <c:v>Sri  Rajesab Imamasab Banagar, Haveri</c:v>
                  </c:pt>
                  <c:pt idx="988">
                    <c:v>Sri Manuganahalli Shivanna Revanna,
Annapoorneshwari Construciton, Mysore</c:v>
                  </c:pt>
                  <c:pt idx="990">
                    <c:v>Sri   Nagaraj M T, Arakalagud, Hassan </c:v>
                  </c:pt>
                  <c:pt idx="991">
                    <c:v>Sri    Purushotham Rai, Somwaarpete, Kodagu </c:v>
                  </c:pt>
                  <c:pt idx="1000">
                    <c:v>5124.97</c:v>
                  </c:pt>
                  <c:pt idx="1002">
                    <c:v>50.54049</c:v>
                  </c:pt>
                  <c:pt idx="1003">
                    <c:v>400372.91</c:v>
                  </c:pt>
                </c:lvl>
                <c:lvl>
                  <c:pt idx="506">
                    <c:v>2998.31</c:v>
                  </c:pt>
                  <c:pt idx="507">
                    <c:v>3098.60</c:v>
                  </c:pt>
                  <c:pt idx="508">
                    <c:v>0.00</c:v>
                  </c:pt>
                  <c:pt idx="509">
                    <c:v>12113.96</c:v>
                  </c:pt>
                  <c:pt idx="511">
                    <c:v>1404.03</c:v>
                  </c:pt>
                  <c:pt idx="512">
                    <c:v>2292.90</c:v>
                  </c:pt>
                  <c:pt idx="515">
                    <c:v>1575.93</c:v>
                  </c:pt>
                  <c:pt idx="516">
                    <c:v>3094.03</c:v>
                  </c:pt>
                  <c:pt idx="518">
                    <c:v>889.73</c:v>
                  </c:pt>
                  <c:pt idx="521">
                    <c:v>2940.21</c:v>
                  </c:pt>
                  <c:pt idx="525">
                    <c:v>12196.83</c:v>
                  </c:pt>
                  <c:pt idx="526">
                    <c:v>41028.78</c:v>
                  </c:pt>
                  <c:pt idx="529">
                    <c:v>3067.69</c:v>
                  </c:pt>
                  <c:pt idx="531">
                    <c:v>3056.79</c:v>
                  </c:pt>
                  <c:pt idx="534">
                    <c:v>3208.93</c:v>
                  </c:pt>
                  <c:pt idx="538">
                    <c:v>1316.48</c:v>
                  </c:pt>
                  <c:pt idx="539">
                    <c:v>2050.62</c:v>
                  </c:pt>
                  <c:pt idx="542">
                    <c:v>3044.84</c:v>
                  </c:pt>
                  <c:pt idx="543">
                    <c:v>2893.82</c:v>
                  </c:pt>
                  <c:pt idx="547">
                    <c:v>18639.17</c:v>
                  </c:pt>
                  <c:pt idx="549">
                    <c:v>2889.14</c:v>
                  </c:pt>
                  <c:pt idx="552">
                    <c:v>2906.82</c:v>
                  </c:pt>
                  <c:pt idx="554">
                    <c:v>4673.58</c:v>
                  </c:pt>
                  <c:pt idx="560">
                    <c:v>1869.59</c:v>
                  </c:pt>
                  <c:pt idx="561">
                    <c:v>4349.56</c:v>
                  </c:pt>
                  <c:pt idx="563">
                    <c:v>16688.70</c:v>
                  </c:pt>
                  <c:pt idx="565">
                    <c:v>4196.60</c:v>
                  </c:pt>
                  <c:pt idx="567">
                    <c:v>3314.22</c:v>
                  </c:pt>
                  <c:pt idx="570">
                    <c:v>1823.22</c:v>
                  </c:pt>
                  <c:pt idx="571">
                    <c:v>3559.91</c:v>
                  </c:pt>
                  <c:pt idx="576">
                    <c:v>3094.57</c:v>
                  </c:pt>
                  <c:pt idx="579">
                    <c:v>2976.19</c:v>
                  </c:pt>
                  <c:pt idx="582">
                    <c:v>2762.13</c:v>
                  </c:pt>
                  <c:pt idx="585">
                    <c:v>21726.84</c:v>
                  </c:pt>
                  <c:pt idx="587">
                    <c:v>3412.18</c:v>
                  </c:pt>
                  <c:pt idx="589">
                    <c:v>3678.77</c:v>
                  </c:pt>
                  <c:pt idx="595">
                    <c:v>3328.67</c:v>
                  </c:pt>
                  <c:pt idx="598">
                    <c:v>10419.61</c:v>
                  </c:pt>
                  <c:pt idx="600">
                    <c:v>1449.27</c:v>
                  </c:pt>
                  <c:pt idx="601">
                    <c:v>1491.22</c:v>
                  </c:pt>
                  <c:pt idx="603">
                    <c:v>3211.67</c:v>
                  </c:pt>
                  <c:pt idx="606">
                    <c:v>3473.14</c:v>
                  </c:pt>
                  <c:pt idx="607">
                    <c:v>9625.30</c:v>
                  </c:pt>
                  <c:pt idx="608">
                    <c:v>77099.63</c:v>
                  </c:pt>
                  <c:pt idx="611">
                    <c:v>3180.72</c:v>
                  </c:pt>
                  <c:pt idx="613">
                    <c:v>1558.74</c:v>
                  </c:pt>
                  <c:pt idx="614">
                    <c:v>1276.65</c:v>
                  </c:pt>
                  <c:pt idx="615">
                    <c:v>3199.86</c:v>
                  </c:pt>
                  <c:pt idx="616">
                    <c:v>1317.60</c:v>
                  </c:pt>
                  <c:pt idx="617">
                    <c:v>1124.45</c:v>
                  </c:pt>
                  <c:pt idx="618">
                    <c:v>3084.40</c:v>
                  </c:pt>
                  <c:pt idx="619">
                    <c:v>1314.06</c:v>
                  </c:pt>
                  <c:pt idx="620">
                    <c:v>16056.47</c:v>
                  </c:pt>
                  <c:pt idx="622">
                    <c:v>3195.27</c:v>
                  </c:pt>
                  <c:pt idx="623">
                    <c:v>2440.67</c:v>
                  </c:pt>
                  <c:pt idx="624">
                    <c:v>3173.96</c:v>
                  </c:pt>
                  <c:pt idx="630">
                    <c:v>2824.40</c:v>
                  </c:pt>
                  <c:pt idx="632">
                    <c:v>4706.45</c:v>
                  </c:pt>
                  <c:pt idx="633">
                    <c:v>5058.23</c:v>
                  </c:pt>
                  <c:pt idx="636">
                    <c:v>21398.98</c:v>
                  </c:pt>
                  <c:pt idx="638">
                    <c:v>3231.34</c:v>
                  </c:pt>
                  <c:pt idx="639">
                    <c:v>3103.26</c:v>
                  </c:pt>
                  <c:pt idx="641">
                    <c:v>1104.86</c:v>
                  </c:pt>
                  <c:pt idx="643">
                    <c:v>3434.04</c:v>
                  </c:pt>
                  <c:pt idx="644">
                    <c:v>1315.34</c:v>
                  </c:pt>
                  <c:pt idx="646">
                    <c:v>3079.47</c:v>
                  </c:pt>
                  <c:pt idx="649">
                    <c:v>3135.23</c:v>
                  </c:pt>
                  <c:pt idx="651">
                    <c:v>1293.92</c:v>
                  </c:pt>
                  <c:pt idx="652">
                    <c:v>19697.45</c:v>
                  </c:pt>
                  <c:pt idx="654">
                    <c:v>2991.71</c:v>
                  </c:pt>
                  <c:pt idx="655">
                    <c:v>1338.49</c:v>
                  </c:pt>
                  <c:pt idx="656">
                    <c:v>1917.79</c:v>
                  </c:pt>
                  <c:pt idx="659">
                    <c:v>3522.70</c:v>
                  </c:pt>
                  <c:pt idx="661">
                    <c:v>3487.96</c:v>
                  </c:pt>
                  <c:pt idx="663">
                    <c:v>3256.65</c:v>
                  </c:pt>
                  <c:pt idx="665">
                    <c:v>3520.94</c:v>
                  </c:pt>
                  <c:pt idx="667">
                    <c:v>3601.63</c:v>
                  </c:pt>
                  <c:pt idx="668">
                    <c:v>3448.26</c:v>
                  </c:pt>
                  <c:pt idx="669">
                    <c:v>1889.02</c:v>
                  </c:pt>
                  <c:pt idx="670">
                    <c:v>1182.84</c:v>
                  </c:pt>
                  <c:pt idx="672">
                    <c:v>30157.99</c:v>
                  </c:pt>
                  <c:pt idx="673">
                    <c:v>87310.90</c:v>
                  </c:pt>
                  <c:pt idx="674">
                    <c:v>241903.31</c:v>
                  </c:pt>
                  <c:pt idx="677">
                    <c:v>2774.10</c:v>
                  </c:pt>
                  <c:pt idx="680">
                    <c:v>4365.45</c:v>
                  </c:pt>
                  <c:pt idx="684">
                    <c:v>3205.96</c:v>
                  </c:pt>
                  <c:pt idx="686">
                    <c:v>2755.37</c:v>
                  </c:pt>
                  <c:pt idx="691">
                    <c:v>3965.52</c:v>
                  </c:pt>
                  <c:pt idx="696">
                    <c:v>17066.40</c:v>
                  </c:pt>
                  <c:pt idx="698">
                    <c:v>3153.22</c:v>
                  </c:pt>
                  <c:pt idx="701">
                    <c:v>3414.42</c:v>
                  </c:pt>
                  <c:pt idx="704">
                    <c:v>3556.94</c:v>
                  </c:pt>
                  <c:pt idx="706">
                    <c:v>3012.31</c:v>
                  </c:pt>
                  <c:pt idx="709">
                    <c:v>3457.32</c:v>
                  </c:pt>
                  <c:pt idx="711">
                    <c:v>1051.97</c:v>
                  </c:pt>
                  <c:pt idx="713">
                    <c:v>1189.61</c:v>
                  </c:pt>
                  <c:pt idx="714">
                    <c:v>18835.79</c:v>
                  </c:pt>
                  <c:pt idx="716">
                    <c:v>3357.79</c:v>
                  </c:pt>
                  <c:pt idx="720">
                    <c:v>3271.18</c:v>
                  </c:pt>
                  <c:pt idx="722">
                    <c:v>3190.89</c:v>
                  </c:pt>
                  <c:pt idx="725">
                    <c:v>9819.86</c:v>
                  </c:pt>
                  <c:pt idx="727">
                    <c:v>3037.89</c:v>
                  </c:pt>
                  <c:pt idx="728">
                    <c:v>2889.16</c:v>
                  </c:pt>
                  <c:pt idx="729">
                    <c:v>3446.33</c:v>
                  </c:pt>
                  <c:pt idx="731">
                    <c:v>3082.922964</c:v>
                  </c:pt>
                  <c:pt idx="734">
                    <c:v>12456.31</c:v>
                  </c:pt>
                  <c:pt idx="736">
                    <c:v>3150.69</c:v>
                  </c:pt>
                  <c:pt idx="738">
                    <c:v>1046.90</c:v>
                  </c:pt>
                  <c:pt idx="740">
                    <c:v>3135.54</c:v>
                  </c:pt>
                  <c:pt idx="742">
                    <c:v>7997.28</c:v>
                  </c:pt>
                  <c:pt idx="752">
                    <c:v>15330.41</c:v>
                  </c:pt>
                  <c:pt idx="753">
                    <c:v>73508.77</c:v>
                  </c:pt>
                  <c:pt idx="756">
                    <c:v>3357.31</c:v>
                  </c:pt>
                  <c:pt idx="761">
                    <c:v>3401.55</c:v>
                  </c:pt>
                  <c:pt idx="763">
                    <c:v>6764.95</c:v>
                  </c:pt>
                  <c:pt idx="768">
                    <c:v>2705.46</c:v>
                  </c:pt>
                  <c:pt idx="770">
                    <c:v>16229.28</c:v>
                  </c:pt>
                  <c:pt idx="772">
                    <c:v>2757.79</c:v>
                  </c:pt>
                  <c:pt idx="774">
                    <c:v>4174.08</c:v>
                  </c:pt>
                  <c:pt idx="776">
                    <c:v>1474.22</c:v>
                  </c:pt>
                  <c:pt idx="777">
                    <c:v>3487.11</c:v>
                  </c:pt>
                  <c:pt idx="783">
                    <c:v>3273.547244</c:v>
                  </c:pt>
                  <c:pt idx="786">
                    <c:v>3534.97</c:v>
                  </c:pt>
                  <c:pt idx="790">
                    <c:v>3098.30</c:v>
                  </c:pt>
                  <c:pt idx="795">
                    <c:v>21800.01</c:v>
                  </c:pt>
                  <c:pt idx="796">
                    <c:v>38029.29</c:v>
                  </c:pt>
                  <c:pt idx="799">
                    <c:v>8779.41</c:v>
                  </c:pt>
                  <c:pt idx="809">
                    <c:v>1064.72</c:v>
                  </c:pt>
                  <c:pt idx="812">
                    <c:v>2486.09</c:v>
                  </c:pt>
                  <c:pt idx="814">
                    <c:v>1744.07</c:v>
                  </c:pt>
                  <c:pt idx="815">
                    <c:v>1103.69</c:v>
                  </c:pt>
                  <c:pt idx="817">
                    <c:v>5793.69</c:v>
                  </c:pt>
                  <c:pt idx="824">
                    <c:v>20971.68</c:v>
                  </c:pt>
                  <c:pt idx="826">
                    <c:v>3216.86</c:v>
                  </c:pt>
                  <c:pt idx="830">
                    <c:v>3004.15</c:v>
                  </c:pt>
                  <c:pt idx="831">
                    <c:v>6221.01</c:v>
                  </c:pt>
                  <c:pt idx="833">
                    <c:v>3041.22</c:v>
                  </c:pt>
                  <c:pt idx="836">
                    <c:v>3041.22</c:v>
                  </c:pt>
                  <c:pt idx="838">
                    <c:v>1027.36</c:v>
                  </c:pt>
                  <c:pt idx="841">
                    <c:v>1516.01</c:v>
                  </c:pt>
                  <c:pt idx="844">
                    <c:v>2084.75</c:v>
                  </c:pt>
                  <c:pt idx="849">
                    <c:v>1327.44</c:v>
                  </c:pt>
                  <c:pt idx="851">
                    <c:v>3008.39</c:v>
                  </c:pt>
                  <c:pt idx="853">
                    <c:v>3153.43</c:v>
                  </c:pt>
                  <c:pt idx="855">
                    <c:v>3671.69</c:v>
                  </c:pt>
                  <c:pt idx="856">
                    <c:v>15789.06</c:v>
                  </c:pt>
                  <c:pt idx="858">
                    <c:v>2334.96</c:v>
                  </c:pt>
                  <c:pt idx="859">
                    <c:v>1482.68</c:v>
                  </c:pt>
                  <c:pt idx="860">
                    <c:v>1799.84</c:v>
                  </c:pt>
                  <c:pt idx="863">
                    <c:v>1182.82</c:v>
                  </c:pt>
                  <c:pt idx="865">
                    <c:v>6800.30729</c:v>
                  </c:pt>
                  <c:pt idx="867">
                    <c:v>4544.11</c:v>
                  </c:pt>
                  <c:pt idx="870">
                    <c:v>1327.70</c:v>
                  </c:pt>
                  <c:pt idx="871">
                    <c:v>2906.83</c:v>
                  </c:pt>
                  <c:pt idx="875">
                    <c:v>8778.64</c:v>
                  </c:pt>
                  <c:pt idx="877">
                    <c:v>3932.61</c:v>
                  </c:pt>
                  <c:pt idx="883">
                    <c:v>1183.11</c:v>
                  </c:pt>
                  <c:pt idx="884">
                    <c:v>5786.75</c:v>
                  </c:pt>
                  <c:pt idx="889">
                    <c:v>10902.47</c:v>
                  </c:pt>
                  <c:pt idx="890">
                    <c:v>72504.39</c:v>
                  </c:pt>
                  <c:pt idx="893">
                    <c:v>2416.97</c:v>
                  </c:pt>
                  <c:pt idx="900">
                    <c:v>1053.86</c:v>
                  </c:pt>
                  <c:pt idx="902">
                    <c:v>1105.76</c:v>
                  </c:pt>
                  <c:pt idx="905">
                    <c:v>1982.280962</c:v>
                  </c:pt>
                  <c:pt idx="914">
                    <c:v>1579.10</c:v>
                  </c:pt>
                  <c:pt idx="917">
                    <c:v>1135.62</c:v>
                  </c:pt>
                  <c:pt idx="920">
                    <c:v>625.02</c:v>
                  </c:pt>
                  <c:pt idx="921">
                    <c:v>9898.61</c:v>
                  </c:pt>
                  <c:pt idx="923">
                    <c:v>3117.32</c:v>
                  </c:pt>
                  <c:pt idx="927">
                    <c:v>2231.38</c:v>
                  </c:pt>
                  <c:pt idx="933">
                    <c:v>1022.49</c:v>
                  </c:pt>
                  <c:pt idx="935">
                    <c:v>6371.18</c:v>
                  </c:pt>
                  <c:pt idx="937">
                    <c:v>3536.56</c:v>
                  </c:pt>
                  <c:pt idx="944">
                    <c:v>918.17</c:v>
                  </c:pt>
                  <c:pt idx="947">
                    <c:v>4454.74</c:v>
                  </c:pt>
                  <c:pt idx="949">
                    <c:v>1112.90</c:v>
                  </c:pt>
                  <c:pt idx="953">
                    <c:v>2392.16</c:v>
                  </c:pt>
                  <c:pt idx="955">
                    <c:v>2864.61</c:v>
                  </c:pt>
                  <c:pt idx="962">
                    <c:v>1943.73</c:v>
                  </c:pt>
                  <c:pt idx="964">
                    <c:v>8313.40</c:v>
                  </c:pt>
                  <c:pt idx="965">
                    <c:v>29037.93</c:v>
                  </c:pt>
                  <c:pt idx="968">
                    <c:v>2725.58</c:v>
                  </c:pt>
                  <c:pt idx="969">
                    <c:v>2419.71</c:v>
                  </c:pt>
                  <c:pt idx="970">
                    <c:v>2654.55</c:v>
                  </c:pt>
                  <c:pt idx="973">
                    <c:v>1379.19</c:v>
                  </c:pt>
                  <c:pt idx="975">
                    <c:v>2864.99</c:v>
                  </c:pt>
                  <c:pt idx="979">
                    <c:v>2230.40</c:v>
                  </c:pt>
                  <c:pt idx="984">
                    <c:v>1787.50</c:v>
                  </c:pt>
                  <c:pt idx="986">
                    <c:v>16061.92</c:v>
                  </c:pt>
                  <c:pt idx="988">
                    <c:v>3157.37</c:v>
                  </c:pt>
                  <c:pt idx="990">
                    <c:v>1609.04</c:v>
                  </c:pt>
                  <c:pt idx="991">
                    <c:v>1527.02</c:v>
                  </c:pt>
                  <c:pt idx="994">
                    <c:v>6293.44</c:v>
                  </c:pt>
                  <c:pt idx="995">
                    <c:v>22355.36</c:v>
                  </c:pt>
                  <c:pt idx="996">
                    <c:v>235435.74</c:v>
                  </c:pt>
                  <c:pt idx="997">
                    <c:v>477339.05</c:v>
                  </c:pt>
                  <c:pt idx="998">
                    <c:v>477339.0451</c:v>
                  </c:pt>
                  <c:pt idx="999">
                    <c:v>235435.7353</c:v>
                  </c:pt>
                </c:lvl>
              </c:multiLvlStrCache>
            </c:multiLvlStrRef>
          </c:cat>
          <c:val>
            <c:numRef>
              <c:f>'2024-25'!$AF$65:$AF$568</c:f>
              <c:numCache>
                <c:formatCode>General</c:formatCode>
                <c:ptCount val="504"/>
                <c:pt idx="137">
                  <c:v>0</c:v>
                </c:pt>
                <c:pt idx="269">
                  <c:v>0</c:v>
                </c:pt>
                <c:pt idx="297" formatCode="0.00">
                  <c:v>0</c:v>
                </c:pt>
                <c:pt idx="305">
                  <c:v>0</c:v>
                </c:pt>
                <c:pt idx="306">
                  <c:v>0</c:v>
                </c:pt>
                <c:pt idx="308">
                  <c:v>0</c:v>
                </c:pt>
                <c:pt idx="309">
                  <c:v>0</c:v>
                </c:pt>
                <c:pt idx="310">
                  <c:v>0</c:v>
                </c:pt>
                <c:pt idx="313">
                  <c:v>0</c:v>
                </c:pt>
                <c:pt idx="317">
                  <c:v>0</c:v>
                </c:pt>
                <c:pt idx="318">
                  <c:v>0</c:v>
                </c:pt>
                <c:pt idx="326">
                  <c:v>0</c:v>
                </c:pt>
                <c:pt idx="354">
                  <c:v>0</c:v>
                </c:pt>
                <c:pt idx="497" formatCode="_ * #,##0.00_ ;_ * \-#,##0.00_ ;_ * &quot;-&quot;??_ ;_ @_ ">
                  <c:v>31184467000</c:v>
                </c:pt>
                <c:pt idx="498" formatCode="_ * #,##0.00_ ;_ * \-#,##0.00_ ;_ * &quot;-&quot;??_ ;_ @_ ">
                  <c:v>31097687775</c:v>
                </c:pt>
                <c:pt idx="499" formatCode="_ * #,##0.00_ ;_ * \-#,##0.00_ ;_ * &quot;-&quot;??_ ;_ @_ ">
                  <c:v>86779225</c:v>
                </c:pt>
              </c:numCache>
            </c:numRef>
          </c:val>
          <c:extLst xmlns:c16r2="http://schemas.microsoft.com/office/drawing/2015/06/chart">
            <c:ext xmlns:c16="http://schemas.microsoft.com/office/drawing/2014/chart" uri="{C3380CC4-5D6E-409C-BE32-E72D297353CC}">
              <c16:uniqueId val="{00000003-92F4-42B8-8A2A-7148819F9769}"/>
            </c:ext>
          </c:extLst>
        </c:ser>
        <c:dLbls>
          <c:showLegendKey val="0"/>
          <c:showVal val="0"/>
          <c:showCatName val="0"/>
          <c:showSerName val="0"/>
          <c:showPercent val="0"/>
          <c:showBubbleSize val="0"/>
        </c:dLbls>
        <c:gapWidth val="219"/>
        <c:overlap val="-27"/>
        <c:axId val="198648192"/>
        <c:axId val="198649728"/>
      </c:barChart>
      <c:catAx>
        <c:axId val="1986481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8649728"/>
        <c:crosses val="autoZero"/>
        <c:auto val="1"/>
        <c:lblAlgn val="ctr"/>
        <c:lblOffset val="100"/>
        <c:noMultiLvlLbl val="0"/>
      </c:catAx>
      <c:valAx>
        <c:axId val="19864972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864819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chartSpace>
</file>

<file path=xl/chart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chartsheets/sheet1.xml><?xml version="1.0" encoding="utf-8"?>
<chartsheet xmlns="http://schemas.openxmlformats.org/spreadsheetml/2006/main" xmlns:r="http://schemas.openxmlformats.org/officeDocument/2006/relationships">
  <sheetPr/>
  <sheetViews>
    <sheetView zoomScale="70" workbookViewId="0" zoomToFit="1"/>
  </sheetViews>
  <pageMargins left="0.7" right="0.7" top="0.75" bottom="0.75" header="0.3" footer="0.3"/>
  <pageSetup paperSize="9" orientation="landscape" r:id="rId1"/>
  <drawing r:id="rId2"/>
</chartsheet>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absoluteAnchor>
    <xdr:pos x="0" y="0"/>
    <xdr:ext cx="9298577" cy="6072051"/>
    <xdr:graphicFrame macro="">
      <xdr:nvGraphicFramePr>
        <xdr:cNvPr id="2" name="Chart 1">
          <a:extLst>
            <a:ext uri="{FF2B5EF4-FFF2-40B4-BE49-F238E27FC236}">
              <a16:creationId xmlns:a16="http://schemas.microsoft.com/office/drawing/2014/main" xmlns="" id="{00000000-0008-0000-00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HA%20BS/Downloads/Ph-4%20St-2%20MMR%20MAY-2025%20%20final%2004.06.25%20(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sowmya/FORMAT/MMR%20By%20Madhu%20Shree%20mam%20%20July%20%201st/DOwn%20load%20copy%20of%20Ph-4%20St-2%20MMR%20JUNE-2025%20%2021.06.2025%20(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MMR%20all/MMR%202025-26/2.%20MMR%20MAY-2025%20%20From%20Jayashree%2004.06.2025/Ph-4%20St-2%20MMR%20MAY-2025%20%20final%2004.06.25.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MMR%20all/MMR%202025-26/10.%20MMR%20January-2026%2020.01.2026/Phase-4%20St-2%20MMR%20January-2025%20%20from%20sowmya.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MMR%20all/MMR%202024-2025/11.%20MMR%20FEBRUARY-2025%2027.02.2025/11.%20MMR%20FEBRUARY-2025%20H%2005.03.2025/Ph-4%20St-2%20MMR%20FEB%20to%20accounts%2004.03.2025%20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rt2"/>
      <sheetName val="2024-25"/>
      <sheetName val="Width Wise"/>
      <sheetName val="District wise"/>
      <sheetName val="2022-23 (6)"/>
      <sheetName val="KBL"/>
      <sheetName val="Sheet1"/>
      <sheetName val="Sheet2"/>
      <sheetName val="Sheet3"/>
      <sheetName val="Sheet4"/>
      <sheetName val="Sheet5"/>
      <sheetName val="Sheet6"/>
    </sheetNames>
    <sheetDataSet>
      <sheetData sheetId="0" refreshError="1"/>
      <sheetData sheetId="1"/>
      <sheetData sheetId="2">
        <row r="45">
          <cell r="F45">
            <v>2.0499999999999998</v>
          </cell>
          <cell r="G45">
            <v>2.0499999999999998</v>
          </cell>
          <cell r="L45">
            <v>2.0499999999999998</v>
          </cell>
        </row>
        <row r="46">
          <cell r="F46">
            <v>1.4</v>
          </cell>
          <cell r="G46">
            <v>2</v>
          </cell>
          <cell r="L46">
            <v>2</v>
          </cell>
        </row>
        <row r="47">
          <cell r="F47">
            <v>1.35</v>
          </cell>
          <cell r="G47">
            <v>1.35</v>
          </cell>
          <cell r="L47">
            <v>1.35</v>
          </cell>
        </row>
        <row r="48">
          <cell r="F48">
            <v>5</v>
          </cell>
          <cell r="G48">
            <v>13.9</v>
          </cell>
          <cell r="L48">
            <v>13.9</v>
          </cell>
        </row>
        <row r="49">
          <cell r="F49">
            <v>8.52</v>
          </cell>
          <cell r="G49">
            <v>0</v>
          </cell>
          <cell r="L49">
            <v>0</v>
          </cell>
        </row>
      </sheetData>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rt2"/>
      <sheetName val="2024-25"/>
      <sheetName val="Width Wise"/>
      <sheetName val="District wise"/>
      <sheetName val="2022-23 (6)"/>
      <sheetName val="Sheet1"/>
      <sheetName val="Sheet2"/>
      <sheetName val="Sheet3"/>
      <sheetName val="Sheet4"/>
      <sheetName val="Sheet5"/>
      <sheetName val="Sheet6"/>
    </sheetNames>
    <sheetDataSet>
      <sheetData sheetId="0" refreshError="1"/>
      <sheetData sheetId="1"/>
      <sheetData sheetId="2">
        <row r="52">
          <cell r="F52">
            <v>2.5299999999999998</v>
          </cell>
          <cell r="G52">
            <v>3.23</v>
          </cell>
          <cell r="L52">
            <v>3.23</v>
          </cell>
        </row>
        <row r="53">
          <cell r="F53">
            <v>1.93</v>
          </cell>
          <cell r="G53">
            <v>1.9490000000000001</v>
          </cell>
          <cell r="L53">
            <v>1.9489999999999998</v>
          </cell>
        </row>
        <row r="54">
          <cell r="F54">
            <v>7.74</v>
          </cell>
          <cell r="G54">
            <v>7.63</v>
          </cell>
          <cell r="L54">
            <v>7.63</v>
          </cell>
        </row>
        <row r="55">
          <cell r="F55">
            <v>2.78</v>
          </cell>
          <cell r="G55">
            <v>5.7</v>
          </cell>
          <cell r="L55">
            <v>4.6199999999999992</v>
          </cell>
        </row>
      </sheetData>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rt2"/>
      <sheetName val="2024-25"/>
      <sheetName val="Width Wise"/>
      <sheetName val="District wise"/>
      <sheetName val="2022-23 (6)"/>
      <sheetName val="Sheet1"/>
      <sheetName val="Sheet2"/>
      <sheetName val="Sheet3"/>
      <sheetName val="Sheet4"/>
      <sheetName val="Sheet5"/>
      <sheetName val="Sheet6"/>
    </sheetNames>
    <sheetDataSet>
      <sheetData sheetId="0" refreshError="1"/>
      <sheetData sheetId="1"/>
      <sheetData sheetId="2">
        <row r="236">
          <cell r="H236">
            <v>36.670999999999999</v>
          </cell>
          <cell r="I236">
            <v>286.18499999999995</v>
          </cell>
          <cell r="J236">
            <v>632.76400000000001</v>
          </cell>
          <cell r="K236">
            <v>30.38</v>
          </cell>
          <cell r="L236">
            <v>985.99999999999989</v>
          </cell>
        </row>
        <row r="315">
          <cell r="H315">
            <v>7.68</v>
          </cell>
          <cell r="I315">
            <v>141.16800000000001</v>
          </cell>
          <cell r="J315">
            <v>226.33199999999997</v>
          </cell>
          <cell r="K315">
            <v>15.98</v>
          </cell>
          <cell r="L315">
            <v>391.16</v>
          </cell>
        </row>
        <row r="558">
          <cell r="H558">
            <v>39.090999999999994</v>
          </cell>
          <cell r="I558">
            <v>455.75199999999995</v>
          </cell>
          <cell r="J558">
            <v>663.19299999999998</v>
          </cell>
          <cell r="K558">
            <v>39.491</v>
          </cell>
        </row>
      </sheetData>
      <sheetData sheetId="3"/>
      <sheetData sheetId="4"/>
      <sheetData sheetId="5"/>
      <sheetData sheetId="6"/>
      <sheetData sheetId="7"/>
      <sheetData sheetId="8"/>
      <sheetData sheetId="9"/>
      <sheetData sheetId="1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rt2"/>
      <sheetName val="2024-25"/>
      <sheetName val="Width Wise"/>
      <sheetName val="District wise"/>
      <sheetName val="2022-23 (6)"/>
      <sheetName val="Sheet1"/>
      <sheetName val="Sheet5"/>
    </sheetNames>
    <sheetDataSet>
      <sheetData sheetId="0" refreshError="1"/>
      <sheetData sheetId="1"/>
      <sheetData sheetId="2">
        <row r="559">
          <cell r="H559">
            <v>77.807000000000002</v>
          </cell>
          <cell r="I559">
            <v>771.62599999999998</v>
          </cell>
          <cell r="J559">
            <v>1344.367</v>
          </cell>
          <cell r="K559">
            <v>75.681999999999988</v>
          </cell>
          <cell r="L559">
            <v>2269.482</v>
          </cell>
        </row>
      </sheetData>
      <sheetData sheetId="3"/>
      <sheetData sheetId="4"/>
      <sheetData sheetId="5"/>
      <sheetData sheetId="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rt2"/>
      <sheetName val="2024-25"/>
      <sheetName val="Width Wise"/>
      <sheetName val="District wise"/>
      <sheetName val="2022-23 (6)"/>
      <sheetName val="Sheet1"/>
      <sheetName val="Sheet2"/>
      <sheetName val="Sheet3"/>
      <sheetName val="Sheet4"/>
      <sheetName val="Sheet5"/>
      <sheetName val="Sheet6"/>
    </sheetNames>
    <sheetDataSet>
      <sheetData sheetId="0" refreshError="1"/>
      <sheetData sheetId="1"/>
      <sheetData sheetId="2">
        <row r="559">
          <cell r="L559">
            <v>2159.3470000000002</v>
          </cell>
        </row>
      </sheetData>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Y614"/>
  <sheetViews>
    <sheetView view="pageBreakPreview" zoomScale="22" zoomScaleNormal="26" zoomScaleSheetLayoutView="22" workbookViewId="0">
      <pane xSplit="6" ySplit="6" topLeftCell="Q550" activePane="bottomRight" state="frozen"/>
      <selection pane="topRight" activeCell="G1" sqref="G1"/>
      <selection pane="bottomLeft" activeCell="A7" sqref="A7"/>
      <selection pane="bottomRight" activeCell="U558" sqref="U558"/>
    </sheetView>
  </sheetViews>
  <sheetFormatPr defaultColWidth="8.85546875" defaultRowHeight="61.5"/>
  <cols>
    <col min="1" max="1" width="19.5703125" style="15" customWidth="1"/>
    <col min="2" max="2" width="24.28515625" style="15" customWidth="1"/>
    <col min="3" max="3" width="26.5703125" style="15" customWidth="1"/>
    <col min="4" max="4" width="231.85546875" style="16" customWidth="1"/>
    <col min="5" max="5" width="39.42578125" style="15" customWidth="1"/>
    <col min="6" max="6" width="36.7109375" style="17" customWidth="1"/>
    <col min="7" max="7" width="66.7109375" style="18" customWidth="1"/>
    <col min="8" max="8" width="52.5703125" style="15" customWidth="1"/>
    <col min="9" max="10" width="54.85546875" style="15" customWidth="1"/>
    <col min="11" max="11" width="52.7109375" style="15" customWidth="1"/>
    <col min="12" max="12" width="56.28515625" style="15" customWidth="1"/>
    <col min="13" max="13" width="50.5703125" style="15" hidden="1" customWidth="1"/>
    <col min="14" max="14" width="55.5703125" style="15" customWidth="1"/>
    <col min="15" max="15" width="97.28515625" style="375" customWidth="1"/>
    <col min="16" max="16" width="76" style="375" customWidth="1"/>
    <col min="17" max="17" width="57.140625" style="375" customWidth="1"/>
    <col min="18" max="18" width="54.28515625" style="375" customWidth="1"/>
    <col min="19" max="19" width="47.7109375" style="21" customWidth="1"/>
    <col min="20" max="20" width="45.28515625" style="21" customWidth="1"/>
    <col min="21" max="21" width="46.7109375" style="15" customWidth="1"/>
    <col min="22" max="22" width="38.85546875" style="15" customWidth="1"/>
    <col min="23" max="23" width="42" style="21" customWidth="1"/>
    <col min="24" max="24" width="56.28515625" style="18" customWidth="1"/>
    <col min="25" max="25" width="43.140625" style="15" customWidth="1"/>
    <col min="26" max="26" width="49.85546875" style="15" customWidth="1"/>
    <col min="27" max="27" width="144.7109375" style="427" customWidth="1"/>
    <col min="28" max="28" width="47" style="918" customWidth="1"/>
    <col min="29" max="29" width="27.28515625" style="520" customWidth="1"/>
    <col min="30" max="30" width="41.140625" style="24" customWidth="1"/>
    <col min="31" max="31" width="81.140625" style="24" customWidth="1"/>
    <col min="32" max="32" width="98.5703125" style="24" customWidth="1"/>
    <col min="33" max="33" width="21.85546875" style="24" customWidth="1"/>
    <col min="34" max="35" width="8.85546875" style="24"/>
    <col min="36" max="36" width="33.7109375" style="24" customWidth="1"/>
    <col min="37" max="37" width="58.7109375" style="24" bestFit="1" customWidth="1"/>
    <col min="38" max="42" width="8.85546875" style="24"/>
    <col min="43" max="43" width="20.85546875" style="24" bestFit="1" customWidth="1"/>
    <col min="44" max="50" width="8.85546875" style="24"/>
    <col min="51" max="51" width="60.7109375" style="15" customWidth="1"/>
    <col min="52" max="16384" width="8.85546875" style="24"/>
  </cols>
  <sheetData>
    <row r="1" spans="1:51" s="6" customFormat="1" ht="90">
      <c r="A1" s="1209" t="s">
        <v>0</v>
      </c>
      <c r="B1" s="1209"/>
      <c r="C1" s="1209"/>
      <c r="D1" s="1209"/>
      <c r="E1" s="1209"/>
      <c r="F1" s="1209"/>
      <c r="G1" s="1209"/>
      <c r="H1" s="1209"/>
      <c r="I1" s="1209"/>
      <c r="J1" s="1209"/>
      <c r="K1" s="1209"/>
      <c r="L1" s="1209"/>
      <c r="M1" s="1209"/>
      <c r="N1" s="1209"/>
      <c r="O1" s="1209"/>
      <c r="P1" s="1209"/>
      <c r="Q1" s="1209"/>
      <c r="R1" s="1209"/>
      <c r="S1" s="1209"/>
      <c r="T1" s="1209"/>
      <c r="U1" s="1209"/>
      <c r="V1" s="1209"/>
      <c r="W1" s="1209"/>
      <c r="X1" s="1209"/>
      <c r="Y1" s="1209"/>
      <c r="Z1" s="1209"/>
      <c r="AA1" s="1209"/>
      <c r="AB1" s="884"/>
      <c r="AC1" s="511"/>
    </row>
    <row r="2" spans="1:51" s="6" customFormat="1" ht="90">
      <c r="A2" s="1209" t="s">
        <v>1</v>
      </c>
      <c r="B2" s="1209"/>
      <c r="C2" s="1209"/>
      <c r="D2" s="1209"/>
      <c r="E2" s="1209"/>
      <c r="F2" s="1209"/>
      <c r="G2" s="1209"/>
      <c r="H2" s="1209"/>
      <c r="I2" s="1209"/>
      <c r="J2" s="1209"/>
      <c r="K2" s="1209"/>
      <c r="L2" s="1209"/>
      <c r="M2" s="1209"/>
      <c r="N2" s="1209"/>
      <c r="O2" s="1209"/>
      <c r="P2" s="1209"/>
      <c r="Q2" s="1209"/>
      <c r="R2" s="1209"/>
      <c r="S2" s="1209"/>
      <c r="T2" s="1209"/>
      <c r="U2" s="1209"/>
      <c r="V2" s="1209"/>
      <c r="W2" s="1209"/>
      <c r="X2" s="1209"/>
      <c r="Y2" s="1209"/>
      <c r="Z2" s="1209"/>
      <c r="AA2" s="1209"/>
      <c r="AB2" s="884"/>
      <c r="AC2" s="511"/>
    </row>
    <row r="3" spans="1:51" s="6" customFormat="1" ht="90">
      <c r="A3" s="1210" t="s">
        <v>1605</v>
      </c>
      <c r="B3" s="1211"/>
      <c r="C3" s="1211"/>
      <c r="D3" s="1211"/>
      <c r="E3" s="1211"/>
      <c r="F3" s="1211"/>
      <c r="G3" s="1211"/>
      <c r="H3" s="1211"/>
      <c r="I3" s="1211"/>
      <c r="J3" s="1211"/>
      <c r="K3" s="1211"/>
      <c r="L3" s="1211"/>
      <c r="M3" s="1211"/>
      <c r="N3" s="1211"/>
      <c r="O3" s="1211"/>
      <c r="P3" s="1211"/>
      <c r="Q3" s="1211"/>
      <c r="R3" s="1211"/>
      <c r="S3" s="1211"/>
      <c r="T3" s="1211"/>
      <c r="U3" s="1211"/>
      <c r="V3" s="1211"/>
      <c r="W3" s="1211"/>
      <c r="X3" s="1211"/>
      <c r="Y3" s="1211"/>
      <c r="Z3" s="1211"/>
      <c r="AA3" s="1212"/>
      <c r="AB3" s="884"/>
      <c r="AC3" s="511"/>
    </row>
    <row r="4" spans="1:51" s="442" customFormat="1" ht="63.75">
      <c r="A4" s="440">
        <v>1</v>
      </c>
      <c r="B4" s="1213">
        <v>2</v>
      </c>
      <c r="C4" s="1213"/>
      <c r="D4" s="440">
        <v>3</v>
      </c>
      <c r="E4" s="440">
        <v>4</v>
      </c>
      <c r="F4" s="440">
        <v>5</v>
      </c>
      <c r="G4" s="1214">
        <v>6</v>
      </c>
      <c r="H4" s="1215"/>
      <c r="I4" s="440">
        <v>7</v>
      </c>
      <c r="J4" s="440">
        <v>8</v>
      </c>
      <c r="K4" s="941">
        <v>9</v>
      </c>
      <c r="L4" s="1214">
        <v>10</v>
      </c>
      <c r="M4" s="1216"/>
      <c r="N4" s="1215"/>
      <c r="O4" s="440">
        <v>11</v>
      </c>
      <c r="P4" s="440">
        <v>12</v>
      </c>
      <c r="Q4" s="440">
        <v>13</v>
      </c>
      <c r="R4" s="440">
        <v>14</v>
      </c>
      <c r="S4" s="440">
        <v>15</v>
      </c>
      <c r="T4" s="440">
        <v>16</v>
      </c>
      <c r="U4" s="440">
        <v>17</v>
      </c>
      <c r="V4" s="440">
        <v>18</v>
      </c>
      <c r="W4" s="440">
        <v>19</v>
      </c>
      <c r="X4" s="1018">
        <v>20</v>
      </c>
      <c r="Y4" s="1018">
        <v>21</v>
      </c>
      <c r="Z4" s="715">
        <v>22</v>
      </c>
      <c r="AA4" s="441">
        <v>23</v>
      </c>
      <c r="AB4" s="885"/>
      <c r="AC4" s="512"/>
    </row>
    <row r="5" spans="1:51" s="443" customFormat="1" ht="63.75" customHeight="1">
      <c r="A5" s="1144" t="s">
        <v>2</v>
      </c>
      <c r="B5" s="1144" t="s">
        <v>3</v>
      </c>
      <c r="C5" s="1144"/>
      <c r="D5" s="1146" t="s">
        <v>4</v>
      </c>
      <c r="E5" s="1144" t="s">
        <v>5</v>
      </c>
      <c r="F5" s="1220" t="s">
        <v>6</v>
      </c>
      <c r="G5" s="1145" t="s">
        <v>7</v>
      </c>
      <c r="H5" s="1144" t="s">
        <v>8</v>
      </c>
      <c r="I5" s="1223" t="s">
        <v>9</v>
      </c>
      <c r="J5" s="1144" t="s">
        <v>10</v>
      </c>
      <c r="K5" s="1144" t="s">
        <v>11</v>
      </c>
      <c r="L5" s="1144" t="s">
        <v>12</v>
      </c>
      <c r="M5" s="1180" t="s">
        <v>13</v>
      </c>
      <c r="N5" s="1180" t="s">
        <v>14</v>
      </c>
      <c r="O5" s="1144" t="s">
        <v>15</v>
      </c>
      <c r="P5" s="1180" t="s">
        <v>16</v>
      </c>
      <c r="Q5" s="1180"/>
      <c r="R5" s="1180"/>
      <c r="S5" s="1128" t="s">
        <v>17</v>
      </c>
      <c r="T5" s="1128" t="s">
        <v>18</v>
      </c>
      <c r="U5" s="1123" t="s">
        <v>19</v>
      </c>
      <c r="V5" s="1123"/>
      <c r="W5" s="1131" t="s">
        <v>20</v>
      </c>
      <c r="X5" s="1019" t="s">
        <v>21</v>
      </c>
      <c r="Y5" s="1020"/>
      <c r="Z5" s="1123" t="s">
        <v>22</v>
      </c>
      <c r="AA5" s="1221" t="s">
        <v>23</v>
      </c>
      <c r="AB5" s="886"/>
      <c r="AC5" s="513"/>
      <c r="AY5" s="1227" t="s">
        <v>14</v>
      </c>
    </row>
    <row r="6" spans="1:51" s="443" customFormat="1" ht="292.5" customHeight="1">
      <c r="A6" s="1144"/>
      <c r="B6" s="1144"/>
      <c r="C6" s="1144"/>
      <c r="D6" s="1146"/>
      <c r="E6" s="1144"/>
      <c r="F6" s="1220"/>
      <c r="G6" s="1145"/>
      <c r="H6" s="1144"/>
      <c r="I6" s="1223"/>
      <c r="J6" s="1144"/>
      <c r="K6" s="1144"/>
      <c r="L6" s="1144"/>
      <c r="M6" s="1180"/>
      <c r="N6" s="1180"/>
      <c r="O6" s="1144"/>
      <c r="P6" s="444" t="s">
        <v>24</v>
      </c>
      <c r="Q6" s="444" t="s">
        <v>25</v>
      </c>
      <c r="R6" s="444" t="s">
        <v>26</v>
      </c>
      <c r="S6" s="1128"/>
      <c r="T6" s="1128"/>
      <c r="U6" s="561" t="s">
        <v>27</v>
      </c>
      <c r="V6" s="445" t="s">
        <v>28</v>
      </c>
      <c r="W6" s="1131"/>
      <c r="X6" s="958" t="s">
        <v>29</v>
      </c>
      <c r="Y6" s="716" t="s">
        <v>28</v>
      </c>
      <c r="Z6" s="1124"/>
      <c r="AA6" s="1222"/>
      <c r="AB6" s="886"/>
      <c r="AC6" s="513"/>
      <c r="AY6" s="1227"/>
    </row>
    <row r="7" spans="1:51" s="453" customFormat="1" ht="53.25" customHeight="1">
      <c r="A7" s="1217" t="s">
        <v>30</v>
      </c>
      <c r="B7" s="1218"/>
      <c r="C7" s="1218"/>
      <c r="D7" s="1219"/>
      <c r="E7" s="446"/>
      <c r="F7" s="446"/>
      <c r="G7" s="447"/>
      <c r="H7" s="448"/>
      <c r="I7" s="448"/>
      <c r="J7" s="446"/>
      <c r="K7" s="940"/>
      <c r="L7" s="448"/>
      <c r="M7" s="448"/>
      <c r="N7" s="448"/>
      <c r="O7" s="449"/>
      <c r="P7" s="446"/>
      <c r="Q7" s="446"/>
      <c r="R7" s="446"/>
      <c r="S7" s="450"/>
      <c r="T7" s="450"/>
      <c r="U7" s="446"/>
      <c r="V7" s="446"/>
      <c r="W7" s="450"/>
      <c r="X7" s="960"/>
      <c r="Y7" s="446"/>
      <c r="Z7" s="446"/>
      <c r="AA7" s="452"/>
      <c r="AB7" s="887"/>
      <c r="AC7" s="513"/>
      <c r="AY7" s="448"/>
    </row>
    <row r="8" spans="1:51" s="453" customFormat="1" ht="62.25" customHeight="1">
      <c r="A8" s="1196" t="s">
        <v>31</v>
      </c>
      <c r="B8" s="1196"/>
      <c r="C8" s="1196"/>
      <c r="D8" s="1196"/>
      <c r="E8" s="1196"/>
      <c r="F8" s="1196"/>
      <c r="G8" s="451"/>
      <c r="H8" s="446"/>
      <c r="I8" s="446"/>
      <c r="J8" s="446"/>
      <c r="K8" s="939"/>
      <c r="L8" s="446"/>
      <c r="M8" s="446"/>
      <c r="N8" s="446"/>
      <c r="O8" s="449"/>
      <c r="P8" s="446"/>
      <c r="Q8" s="446"/>
      <c r="R8" s="446"/>
      <c r="S8" s="450"/>
      <c r="T8" s="450"/>
      <c r="U8" s="446"/>
      <c r="V8" s="446"/>
      <c r="W8" s="450"/>
      <c r="X8" s="960"/>
      <c r="Y8" s="446"/>
      <c r="Z8" s="446"/>
      <c r="AA8" s="452"/>
      <c r="AB8" s="887"/>
      <c r="AC8" s="513"/>
      <c r="AY8" s="446"/>
    </row>
    <row r="9" spans="1:51" s="642" customFormat="1" ht="214.5" customHeight="1">
      <c r="A9" s="1072">
        <v>1</v>
      </c>
      <c r="B9" s="1082">
        <v>429</v>
      </c>
      <c r="C9" s="704" t="s">
        <v>32</v>
      </c>
      <c r="D9" s="676" t="s">
        <v>33</v>
      </c>
      <c r="E9" s="620" t="s">
        <v>34</v>
      </c>
      <c r="F9" s="455">
        <v>9</v>
      </c>
      <c r="G9" s="456">
        <v>2300</v>
      </c>
      <c r="H9" s="1087">
        <v>3300</v>
      </c>
      <c r="I9" s="1087">
        <v>2847.57</v>
      </c>
      <c r="J9" s="1087">
        <v>3360.22</v>
      </c>
      <c r="K9" s="1087">
        <v>836.68</v>
      </c>
      <c r="L9" s="1087">
        <f>K9+J9</f>
        <v>4196.8999999999996</v>
      </c>
      <c r="M9" s="1086"/>
      <c r="N9" s="1086">
        <f>(I9*1.4%+L9)*1.18</f>
        <v>4999.3838563999989</v>
      </c>
      <c r="O9" s="1125" t="s">
        <v>35</v>
      </c>
      <c r="P9" s="1166" t="s">
        <v>36</v>
      </c>
      <c r="Q9" s="1166" t="s">
        <v>37</v>
      </c>
      <c r="R9" s="1086" t="s">
        <v>1430</v>
      </c>
      <c r="S9" s="458">
        <f>'Width Wise'!F10</f>
        <v>9.6999999999999993</v>
      </c>
      <c r="T9" s="458">
        <f>'Width Wise'!G10</f>
        <v>11.4</v>
      </c>
      <c r="U9" s="456">
        <f>'Width Wise'!L10</f>
        <v>11.4</v>
      </c>
      <c r="V9" s="621">
        <f>U9/T9</f>
        <v>1</v>
      </c>
      <c r="W9" s="459">
        <f>T9-U9</f>
        <v>0</v>
      </c>
      <c r="X9" s="1086">
        <v>4124.96</v>
      </c>
      <c r="Y9" s="1091">
        <f>X9/N9</f>
        <v>0.82509367523747978</v>
      </c>
      <c r="Z9" s="1086">
        <f>N9-X9</f>
        <v>874.42385639999884</v>
      </c>
      <c r="AA9" s="1102" t="s">
        <v>636</v>
      </c>
      <c r="AB9" s="888"/>
      <c r="AC9" s="642">
        <v>1</v>
      </c>
      <c r="AJ9" s="677">
        <v>1</v>
      </c>
      <c r="AK9" s="642">
        <v>1890.97885</v>
      </c>
      <c r="AQ9" s="678" t="e">
        <v>#N/A</v>
      </c>
      <c r="AY9" s="1086"/>
    </row>
    <row r="10" spans="1:51" s="460" customFormat="1" ht="135" customHeight="1">
      <c r="A10" s="1072"/>
      <c r="B10" s="1083"/>
      <c r="C10" s="704" t="s">
        <v>38</v>
      </c>
      <c r="D10" s="454" t="s">
        <v>39</v>
      </c>
      <c r="E10" s="620" t="s">
        <v>40</v>
      </c>
      <c r="F10" s="455">
        <v>18</v>
      </c>
      <c r="G10" s="456">
        <v>1000</v>
      </c>
      <c r="H10" s="1089"/>
      <c r="I10" s="1089"/>
      <c r="J10" s="1089"/>
      <c r="K10" s="1089"/>
      <c r="L10" s="1089"/>
      <c r="M10" s="1086"/>
      <c r="N10" s="1086"/>
      <c r="O10" s="1125"/>
      <c r="P10" s="1166"/>
      <c r="Q10" s="1166"/>
      <c r="R10" s="1086"/>
      <c r="S10" s="458">
        <f>'Width Wise'!F11</f>
        <v>4.41</v>
      </c>
      <c r="T10" s="458">
        <f>'Width Wise'!G11</f>
        <v>6.04</v>
      </c>
      <c r="U10" s="456">
        <f>'Width Wise'!L11</f>
        <v>6.04</v>
      </c>
      <c r="V10" s="621">
        <f>U10/T10</f>
        <v>1</v>
      </c>
      <c r="W10" s="459">
        <f t="shared" ref="W10:W13" si="0">T10-U10</f>
        <v>0</v>
      </c>
      <c r="X10" s="1086"/>
      <c r="Y10" s="1091"/>
      <c r="Z10" s="1086"/>
      <c r="AA10" s="1103"/>
      <c r="AB10" s="888"/>
      <c r="AF10" s="623" t="s">
        <v>1452</v>
      </c>
      <c r="AJ10" s="622">
        <v>2</v>
      </c>
      <c r="AK10" s="460">
        <v>2058.8756400000002</v>
      </c>
      <c r="AY10" s="1086"/>
    </row>
    <row r="11" spans="1:51" s="460" customFormat="1" ht="196.5" customHeight="1">
      <c r="A11" s="449">
        <v>2</v>
      </c>
      <c r="B11" s="449">
        <v>430</v>
      </c>
      <c r="C11" s="704"/>
      <c r="D11" s="619" t="s">
        <v>41</v>
      </c>
      <c r="E11" s="620" t="s">
        <v>42</v>
      </c>
      <c r="F11" s="455">
        <v>22</v>
      </c>
      <c r="G11" s="456">
        <v>950</v>
      </c>
      <c r="H11" s="456">
        <v>950</v>
      </c>
      <c r="I11" s="456">
        <v>812.39</v>
      </c>
      <c r="J11" s="457">
        <v>974.88</v>
      </c>
      <c r="K11" s="934">
        <v>97.07</v>
      </c>
      <c r="L11" s="457">
        <f>K11+J11</f>
        <v>1071.95</v>
      </c>
      <c r="M11" s="457"/>
      <c r="N11" s="457">
        <f>(I11*1.4%+L11)*1.18</f>
        <v>1278.3216828</v>
      </c>
      <c r="O11" s="456" t="s">
        <v>43</v>
      </c>
      <c r="P11" s="624">
        <v>44775</v>
      </c>
      <c r="Q11" s="624">
        <v>45231</v>
      </c>
      <c r="R11" s="456" t="s">
        <v>1522</v>
      </c>
      <c r="S11" s="458">
        <f>'Width Wise'!F12</f>
        <v>3.6</v>
      </c>
      <c r="T11" s="458">
        <f>'Width Wise'!G12</f>
        <v>3.6</v>
      </c>
      <c r="U11" s="458">
        <f>'Width Wise'!L12</f>
        <v>3.6</v>
      </c>
      <c r="V11" s="621">
        <f t="shared" ref="V11:V13" si="1">U11/T11</f>
        <v>1</v>
      </c>
      <c r="W11" s="459">
        <f t="shared" si="0"/>
        <v>0</v>
      </c>
      <c r="X11" s="953">
        <v>1073.0899999999999</v>
      </c>
      <c r="Y11" s="625">
        <f>X11/N11</f>
        <v>0.83945223994756446</v>
      </c>
      <c r="Z11" s="457">
        <f>N11-X11</f>
        <v>205.23168280000004</v>
      </c>
      <c r="AA11" s="455" t="s">
        <v>1418</v>
      </c>
      <c r="AB11" s="889"/>
      <c r="AC11" s="626">
        <v>2</v>
      </c>
      <c r="AJ11" s="622">
        <v>3</v>
      </c>
      <c r="AK11" s="460">
        <v>3050.1025100000002</v>
      </c>
      <c r="AY11" s="457"/>
    </row>
    <row r="12" spans="1:51" s="460" customFormat="1" ht="203.25" customHeight="1">
      <c r="A12" s="449">
        <f>A11+1</f>
        <v>3</v>
      </c>
      <c r="B12" s="449">
        <v>601</v>
      </c>
      <c r="C12" s="704"/>
      <c r="D12" s="454" t="s">
        <v>44</v>
      </c>
      <c r="E12" s="620" t="s">
        <v>45</v>
      </c>
      <c r="F12" s="455">
        <v>27</v>
      </c>
      <c r="G12" s="456">
        <v>1000</v>
      </c>
      <c r="H12" s="456">
        <v>1000</v>
      </c>
      <c r="I12" s="456">
        <v>860.46</v>
      </c>
      <c r="J12" s="457">
        <v>1035.9000000000001</v>
      </c>
      <c r="K12" s="934">
        <v>102.18</v>
      </c>
      <c r="L12" s="457">
        <f>K12+J12</f>
        <v>1138.0800000000002</v>
      </c>
      <c r="M12" s="457"/>
      <c r="N12" s="457">
        <f>(I12*1.4%+L12)*1.18</f>
        <v>1357.1491992000001</v>
      </c>
      <c r="O12" s="456" t="s">
        <v>46</v>
      </c>
      <c r="P12" s="456" t="s">
        <v>47</v>
      </c>
      <c r="Q12" s="456" t="s">
        <v>48</v>
      </c>
      <c r="R12" s="456"/>
      <c r="S12" s="458">
        <f>'Width Wise'!F13</f>
        <v>4.5</v>
      </c>
      <c r="T12" s="458">
        <f>'Width Wise'!G13</f>
        <v>5.17</v>
      </c>
      <c r="U12" s="456">
        <f>'Width Wise'!L13</f>
        <v>5.17</v>
      </c>
      <c r="V12" s="621">
        <f t="shared" si="1"/>
        <v>1</v>
      </c>
      <c r="W12" s="459">
        <f t="shared" si="0"/>
        <v>0</v>
      </c>
      <c r="X12" s="953">
        <v>1326.03</v>
      </c>
      <c r="Y12" s="625">
        <f>X12/N12</f>
        <v>0.97707017090063197</v>
      </c>
      <c r="Z12" s="457">
        <f>N12-X12</f>
        <v>31.119199200000139</v>
      </c>
      <c r="AA12" s="455" t="s">
        <v>1418</v>
      </c>
      <c r="AB12" s="889"/>
      <c r="AC12" s="626">
        <v>3</v>
      </c>
      <c r="AJ12" s="622">
        <v>4</v>
      </c>
      <c r="AK12" s="460">
        <v>1977.2878000000001</v>
      </c>
      <c r="AY12" s="457"/>
    </row>
    <row r="13" spans="1:51" s="460" customFormat="1" ht="249" customHeight="1">
      <c r="A13" s="449">
        <f>A12+1</f>
        <v>4</v>
      </c>
      <c r="B13" s="449">
        <v>602</v>
      </c>
      <c r="C13" s="704"/>
      <c r="D13" s="454" t="s">
        <v>50</v>
      </c>
      <c r="E13" s="620" t="s">
        <v>51</v>
      </c>
      <c r="F13" s="455">
        <v>30</v>
      </c>
      <c r="G13" s="456">
        <v>950</v>
      </c>
      <c r="H13" s="456">
        <v>950</v>
      </c>
      <c r="I13" s="456">
        <v>818.33</v>
      </c>
      <c r="J13" s="457">
        <v>965.64</v>
      </c>
      <c r="K13" s="934"/>
      <c r="L13" s="457">
        <f>K13+J13</f>
        <v>965.64</v>
      </c>
      <c r="M13" s="457"/>
      <c r="N13" s="457">
        <f>(I13*1.4%+L13)*1.18</f>
        <v>1152.9740116</v>
      </c>
      <c r="O13" s="456" t="s">
        <v>52</v>
      </c>
      <c r="P13" s="624">
        <v>44772</v>
      </c>
      <c r="Q13" s="624" t="s">
        <v>1471</v>
      </c>
      <c r="R13" s="456" t="s">
        <v>1471</v>
      </c>
      <c r="S13" s="458">
        <f>'Width Wise'!F14</f>
        <v>4</v>
      </c>
      <c r="T13" s="458">
        <f>'Width Wise'!G14</f>
        <v>4</v>
      </c>
      <c r="U13" s="456">
        <f>'Width Wise'!L14</f>
        <v>4</v>
      </c>
      <c r="V13" s="621">
        <f t="shared" si="1"/>
        <v>1</v>
      </c>
      <c r="W13" s="459">
        <f t="shared" si="0"/>
        <v>0</v>
      </c>
      <c r="X13" s="953">
        <v>787.49</v>
      </c>
      <c r="Y13" s="625">
        <f>X13/N13</f>
        <v>0.68300758913653903</v>
      </c>
      <c r="Z13" s="457">
        <f>N13-X13</f>
        <v>365.48401160000003</v>
      </c>
      <c r="AA13" s="455" t="s">
        <v>1418</v>
      </c>
      <c r="AB13" s="888"/>
      <c r="AC13" s="514">
        <v>24</v>
      </c>
      <c r="AJ13" s="622">
        <v>5</v>
      </c>
      <c r="AK13" s="460">
        <v>2251.5457200000001</v>
      </c>
      <c r="AY13" s="457"/>
    </row>
    <row r="14" spans="1:51" s="460" customFormat="1" ht="64.5">
      <c r="A14" s="449"/>
      <c r="B14" s="449"/>
      <c r="C14" s="704"/>
      <c r="D14" s="674" t="s">
        <v>53</v>
      </c>
      <c r="E14" s="674"/>
      <c r="F14" s="674"/>
      <c r="G14" s="451">
        <f t="shared" ref="G14:N14" si="2">SUM(G9:G13)</f>
        <v>6200</v>
      </c>
      <c r="H14" s="451">
        <f t="shared" si="2"/>
        <v>6200</v>
      </c>
      <c r="I14" s="451">
        <f t="shared" si="2"/>
        <v>5338.75</v>
      </c>
      <c r="J14" s="451">
        <f t="shared" si="2"/>
        <v>6336.64</v>
      </c>
      <c r="K14" s="938">
        <f t="shared" si="2"/>
        <v>1035.93</v>
      </c>
      <c r="L14" s="451">
        <f t="shared" si="2"/>
        <v>7372.57</v>
      </c>
      <c r="M14" s="451"/>
      <c r="N14" s="451">
        <f t="shared" si="2"/>
        <v>8787.8287499999988</v>
      </c>
      <c r="O14" s="449"/>
      <c r="P14" s="446"/>
      <c r="Q14" s="446"/>
      <c r="R14" s="446"/>
      <c r="S14" s="451">
        <f t="shared" ref="S14:X14" si="3">SUM(S9:S13)</f>
        <v>26.21</v>
      </c>
      <c r="T14" s="451">
        <f t="shared" si="3"/>
        <v>30.21</v>
      </c>
      <c r="U14" s="451">
        <f t="shared" si="3"/>
        <v>30.21</v>
      </c>
      <c r="V14" s="451"/>
      <c r="W14" s="450">
        <f t="shared" si="3"/>
        <v>0</v>
      </c>
      <c r="X14" s="450">
        <f t="shared" si="3"/>
        <v>7311.57</v>
      </c>
      <c r="Y14" s="451"/>
      <c r="Z14" s="451">
        <f t="shared" ref="Z14" si="4">SUM(Z9:Z13)</f>
        <v>1476.2587499999991</v>
      </c>
      <c r="AA14" s="462"/>
      <c r="AB14" s="890"/>
      <c r="AC14" s="514"/>
      <c r="AJ14" s="461">
        <v>6</v>
      </c>
      <c r="AK14" s="460">
        <v>2706.8360699999998</v>
      </c>
      <c r="AY14" s="451"/>
    </row>
    <row r="15" spans="1:51" s="460" customFormat="1" ht="88.5" customHeight="1">
      <c r="A15" s="1092" t="s">
        <v>54</v>
      </c>
      <c r="B15" s="1092"/>
      <c r="C15" s="1092"/>
      <c r="D15" s="1092"/>
      <c r="E15" s="1092"/>
      <c r="F15" s="1092"/>
      <c r="G15" s="457"/>
      <c r="H15" s="457"/>
      <c r="I15" s="457"/>
      <c r="J15" s="457"/>
      <c r="K15" s="934"/>
      <c r="L15" s="457"/>
      <c r="M15" s="457"/>
      <c r="N15" s="457"/>
      <c r="O15" s="457"/>
      <c r="P15" s="457"/>
      <c r="Q15" s="457"/>
      <c r="R15" s="457"/>
      <c r="S15" s="459"/>
      <c r="T15" s="458">
        <f>'Width Wise'!G16</f>
        <v>0</v>
      </c>
      <c r="U15" s="456"/>
      <c r="V15" s="457"/>
      <c r="W15" s="459"/>
      <c r="X15" s="953"/>
      <c r="Y15" s="449"/>
      <c r="Z15" s="449"/>
      <c r="AA15" s="462"/>
      <c r="AB15" s="890"/>
      <c r="AC15" s="514"/>
      <c r="AJ15" s="461">
        <v>7</v>
      </c>
      <c r="AK15" s="460">
        <v>2900.4419600000001</v>
      </c>
      <c r="AY15" s="457"/>
    </row>
    <row r="16" spans="1:51" s="460" customFormat="1" ht="215.25" customHeight="1">
      <c r="A16" s="449">
        <v>5</v>
      </c>
      <c r="B16" s="449">
        <v>431</v>
      </c>
      <c r="C16" s="704"/>
      <c r="D16" s="454" t="s">
        <v>55</v>
      </c>
      <c r="E16" s="449" t="s">
        <v>56</v>
      </c>
      <c r="F16" s="455">
        <v>33</v>
      </c>
      <c r="G16" s="456">
        <v>2200</v>
      </c>
      <c r="H16" s="457">
        <v>2200</v>
      </c>
      <c r="I16" s="457">
        <v>1896.93</v>
      </c>
      <c r="J16" s="457">
        <v>2371.17</v>
      </c>
      <c r="K16" s="934"/>
      <c r="L16" s="457">
        <f>K16+J16</f>
        <v>2371.17</v>
      </c>
      <c r="M16" s="457"/>
      <c r="N16" s="457">
        <f>(I16*1.4%+L16)*1.18</f>
        <v>2829.3178836000002</v>
      </c>
      <c r="O16" s="456" t="s">
        <v>57</v>
      </c>
      <c r="P16" s="624">
        <v>44727</v>
      </c>
      <c r="Q16" s="624">
        <v>45274</v>
      </c>
      <c r="R16" s="456"/>
      <c r="S16" s="458">
        <f>'Width Wise'!F17</f>
        <v>8.5500000000000007</v>
      </c>
      <c r="T16" s="458">
        <f>'Width Wise'!G17</f>
        <v>8.5500000000000007</v>
      </c>
      <c r="U16" s="456">
        <f>'Width Wise'!L17</f>
        <v>8.5500000000000007</v>
      </c>
      <c r="V16" s="621">
        <f>U16/T16</f>
        <v>1</v>
      </c>
      <c r="W16" s="459">
        <f>T16-U16</f>
        <v>0</v>
      </c>
      <c r="X16" s="953">
        <v>2234.34</v>
      </c>
      <c r="Y16" s="625">
        <f>X16/N16</f>
        <v>0.78970977879553239</v>
      </c>
      <c r="Z16" s="457">
        <f>N16-X16</f>
        <v>594.97788360000004</v>
      </c>
      <c r="AA16" s="455" t="s">
        <v>1586</v>
      </c>
      <c r="AB16" s="889"/>
      <c r="AC16" s="626">
        <v>4</v>
      </c>
      <c r="AJ16" s="622">
        <v>8</v>
      </c>
      <c r="AK16" s="460">
        <v>2939.4542299999998</v>
      </c>
      <c r="AY16" s="457"/>
    </row>
    <row r="17" spans="1:51" s="460" customFormat="1" ht="198" customHeight="1">
      <c r="A17" s="1072">
        <v>6</v>
      </c>
      <c r="B17" s="1072">
        <v>432</v>
      </c>
      <c r="C17" s="704" t="s">
        <v>32</v>
      </c>
      <c r="D17" s="619" t="s">
        <v>58</v>
      </c>
      <c r="E17" s="620" t="s">
        <v>59</v>
      </c>
      <c r="F17" s="455">
        <v>36</v>
      </c>
      <c r="G17" s="456">
        <v>500</v>
      </c>
      <c r="H17" s="1086">
        <v>950</v>
      </c>
      <c r="I17" s="1086">
        <v>815.4</v>
      </c>
      <c r="J17" s="1086">
        <v>994.79</v>
      </c>
      <c r="K17" s="1086">
        <v>98.91</v>
      </c>
      <c r="L17" s="1086">
        <f>J17+K17</f>
        <v>1093.7</v>
      </c>
      <c r="M17" s="1086">
        <v>1290.56</v>
      </c>
      <c r="N17" s="1086">
        <f>(I17*1.4%+L17)*1.18</f>
        <v>1304.0364079999999</v>
      </c>
      <c r="O17" s="1125" t="s">
        <v>60</v>
      </c>
      <c r="P17" s="1167">
        <v>44702</v>
      </c>
      <c r="Q17" s="1167" t="s">
        <v>37</v>
      </c>
      <c r="R17" s="464"/>
      <c r="S17" s="458">
        <f>'Width Wise'!F18</f>
        <v>2.92</v>
      </c>
      <c r="T17" s="458">
        <f>'Width Wise'!G18</f>
        <v>3.7</v>
      </c>
      <c r="U17" s="456">
        <f>'Width Wise'!L18</f>
        <v>3.7</v>
      </c>
      <c r="V17" s="621">
        <f t="shared" ref="V17:V23" si="5">U17/T17</f>
        <v>1</v>
      </c>
      <c r="W17" s="459">
        <f t="shared" ref="W17:W23" si="6">T17-U17</f>
        <v>0</v>
      </c>
      <c r="X17" s="1086">
        <v>1293.47</v>
      </c>
      <c r="Y17" s="1091">
        <f>X17/N17</f>
        <v>0.99189715261385558</v>
      </c>
      <c r="Z17" s="1086">
        <f>N17-X17</f>
        <v>10.56640799999991</v>
      </c>
      <c r="AA17" s="1102" t="s">
        <v>1418</v>
      </c>
      <c r="AB17" s="889"/>
      <c r="AC17" s="626">
        <v>5</v>
      </c>
      <c r="AJ17" s="622">
        <v>9</v>
      </c>
      <c r="AK17" s="460">
        <v>2725.4483599999999</v>
      </c>
      <c r="AY17" s="1086"/>
    </row>
    <row r="18" spans="1:51" s="460" customFormat="1" ht="152.25" customHeight="1">
      <c r="A18" s="1072"/>
      <c r="B18" s="1072"/>
      <c r="C18" s="704" t="s">
        <v>38</v>
      </c>
      <c r="D18" s="454" t="s">
        <v>61</v>
      </c>
      <c r="E18" s="620" t="s">
        <v>62</v>
      </c>
      <c r="F18" s="455">
        <v>44</v>
      </c>
      <c r="G18" s="456">
        <v>450</v>
      </c>
      <c r="H18" s="1086"/>
      <c r="I18" s="1086"/>
      <c r="J18" s="1086"/>
      <c r="K18" s="1086"/>
      <c r="L18" s="1086"/>
      <c r="M18" s="1086"/>
      <c r="N18" s="1086"/>
      <c r="O18" s="1086"/>
      <c r="P18" s="1167"/>
      <c r="Q18" s="1167"/>
      <c r="R18" s="627"/>
      <c r="S18" s="458">
        <f>'Width Wise'!F19</f>
        <v>1.93</v>
      </c>
      <c r="T18" s="458">
        <f>'Width Wise'!G19</f>
        <v>1.93</v>
      </c>
      <c r="U18" s="456">
        <f>'Width Wise'!L19</f>
        <v>1.93</v>
      </c>
      <c r="V18" s="621">
        <f t="shared" si="5"/>
        <v>1</v>
      </c>
      <c r="W18" s="459">
        <f t="shared" si="6"/>
        <v>0</v>
      </c>
      <c r="X18" s="1086"/>
      <c r="Y18" s="1091"/>
      <c r="Z18" s="1072"/>
      <c r="AA18" s="1103"/>
      <c r="AB18" s="889"/>
      <c r="AC18" s="626"/>
      <c r="AJ18" s="622">
        <v>10</v>
      </c>
      <c r="AK18" s="460">
        <v>1771.5805399999999</v>
      </c>
      <c r="AY18" s="1086"/>
    </row>
    <row r="19" spans="1:51" s="460" customFormat="1" ht="291.75" customHeight="1">
      <c r="A19" s="449">
        <v>7</v>
      </c>
      <c r="B19" s="449">
        <v>603</v>
      </c>
      <c r="C19" s="704"/>
      <c r="D19" s="454" t="s">
        <v>63</v>
      </c>
      <c r="E19" s="449" t="s">
        <v>64</v>
      </c>
      <c r="F19" s="455">
        <v>45</v>
      </c>
      <c r="G19" s="456">
        <v>950</v>
      </c>
      <c r="H19" s="457">
        <v>950</v>
      </c>
      <c r="I19" s="457">
        <v>817.94</v>
      </c>
      <c r="J19" s="457">
        <v>940.64</v>
      </c>
      <c r="K19" s="934"/>
      <c r="L19" s="457">
        <f>J19+K19</f>
        <v>940.64</v>
      </c>
      <c r="M19" s="457"/>
      <c r="N19" s="457">
        <f>(I19*1.4%+L19)*1.18</f>
        <v>1123.4675688</v>
      </c>
      <c r="O19" s="456" t="s">
        <v>65</v>
      </c>
      <c r="P19" s="628" t="s">
        <v>1475</v>
      </c>
      <c r="Q19" s="628" t="s">
        <v>66</v>
      </c>
      <c r="R19" s="456"/>
      <c r="S19" s="458">
        <f>'Width Wise'!F20</f>
        <v>5.2</v>
      </c>
      <c r="T19" s="458">
        <f>'Width Wise'!G20</f>
        <v>5.2</v>
      </c>
      <c r="U19" s="456">
        <f>'Width Wise'!L20</f>
        <v>5.2</v>
      </c>
      <c r="V19" s="621">
        <f t="shared" si="5"/>
        <v>1</v>
      </c>
      <c r="W19" s="459">
        <f t="shared" si="6"/>
        <v>0</v>
      </c>
      <c r="X19" s="953">
        <v>809.57</v>
      </c>
      <c r="Y19" s="625">
        <f>X19/N19</f>
        <v>0.72059935015722731</v>
      </c>
      <c r="Z19" s="457">
        <f>N19-X19</f>
        <v>313.89756879999993</v>
      </c>
      <c r="AA19" s="455" t="s">
        <v>1418</v>
      </c>
      <c r="AB19" s="888"/>
      <c r="AC19" s="514">
        <v>6</v>
      </c>
      <c r="AF19" s="460">
        <f>9.94-4.585</f>
        <v>5.3549999999999995</v>
      </c>
      <c r="AJ19" s="622">
        <v>11</v>
      </c>
      <c r="AK19" s="460">
        <v>1671.2955099999999</v>
      </c>
      <c r="AY19" s="457"/>
    </row>
    <row r="20" spans="1:51" s="588" customFormat="1" ht="246" customHeight="1">
      <c r="A20" s="877">
        <v>8</v>
      </c>
      <c r="B20" s="877">
        <v>433</v>
      </c>
      <c r="C20" s="877"/>
      <c r="D20" s="584" t="s">
        <v>67</v>
      </c>
      <c r="E20" s="600" t="s">
        <v>68</v>
      </c>
      <c r="F20" s="881">
        <v>50</v>
      </c>
      <c r="G20" s="880">
        <v>2100</v>
      </c>
      <c r="H20" s="876">
        <v>2100</v>
      </c>
      <c r="I20" s="876">
        <v>1808.92</v>
      </c>
      <c r="J20" s="876">
        <v>2261.15</v>
      </c>
      <c r="K20" s="978">
        <v>190.03</v>
      </c>
      <c r="L20" s="876">
        <f>J20+K20</f>
        <v>2451.1800000000003</v>
      </c>
      <c r="M20" s="876">
        <v>2892.39</v>
      </c>
      <c r="N20" s="876">
        <f>(I20*1.4%+L20)*1.18</f>
        <v>2922.2757584000005</v>
      </c>
      <c r="O20" s="880" t="s">
        <v>69</v>
      </c>
      <c r="P20" s="882" t="s">
        <v>1476</v>
      </c>
      <c r="Q20" s="882" t="s">
        <v>1430</v>
      </c>
      <c r="R20" s="880"/>
      <c r="S20" s="586">
        <f>'Width Wise'!F21</f>
        <v>9.9350000000000005</v>
      </c>
      <c r="T20" s="586">
        <f>'Width Wise'!G21</f>
        <v>10.435</v>
      </c>
      <c r="U20" s="880">
        <f>'Width Wise'!L21</f>
        <v>9.9350000000000005</v>
      </c>
      <c r="V20" s="602">
        <f t="shared" si="5"/>
        <v>0.95208433157642547</v>
      </c>
      <c r="W20" s="585">
        <f>T20-U20</f>
        <v>0.5</v>
      </c>
      <c r="X20" s="957">
        <v>2036.35</v>
      </c>
      <c r="Y20" s="878">
        <f>X20/N20</f>
        <v>0.69683704357693432</v>
      </c>
      <c r="Z20" s="876">
        <f>N20-X20</f>
        <v>885.92575840000063</v>
      </c>
      <c r="AA20" s="881" t="s">
        <v>1566</v>
      </c>
      <c r="AB20" s="891">
        <v>1</v>
      </c>
      <c r="AC20" s="515" t="s">
        <v>32</v>
      </c>
      <c r="AJ20" s="589">
        <v>12</v>
      </c>
      <c r="AK20" s="588">
        <v>1259.9329499999999</v>
      </c>
      <c r="AY20" s="876"/>
    </row>
    <row r="21" spans="1:51" s="460" customFormat="1" ht="193.5">
      <c r="A21" s="1072">
        <v>9</v>
      </c>
      <c r="B21" s="1072">
        <v>434</v>
      </c>
      <c r="C21" s="704" t="s">
        <v>32</v>
      </c>
      <c r="D21" s="454" t="s">
        <v>71</v>
      </c>
      <c r="E21" s="620" t="s">
        <v>72</v>
      </c>
      <c r="F21" s="455">
        <v>54</v>
      </c>
      <c r="G21" s="456">
        <v>400</v>
      </c>
      <c r="H21" s="1086">
        <v>2250</v>
      </c>
      <c r="I21" s="1086">
        <v>1935.72</v>
      </c>
      <c r="J21" s="1086">
        <v>2414.5</v>
      </c>
      <c r="K21" s="1086"/>
      <c r="L21" s="1086">
        <f>K21+J21</f>
        <v>2414.5</v>
      </c>
      <c r="M21" s="1086"/>
      <c r="N21" s="1086">
        <f>(I21*1.4%+L21)*1.18</f>
        <v>2881.0880944</v>
      </c>
      <c r="O21" s="1125" t="s">
        <v>73</v>
      </c>
      <c r="P21" s="1167">
        <v>44722</v>
      </c>
      <c r="Q21" s="1167">
        <v>45269</v>
      </c>
      <c r="R21" s="1125"/>
      <c r="S21" s="458">
        <f>'Width Wise'!F22</f>
        <v>1.85</v>
      </c>
      <c r="T21" s="458">
        <f>'Width Wise'!G22</f>
        <v>1.85</v>
      </c>
      <c r="U21" s="456">
        <f>'Width Wise'!L22</f>
        <v>1.85</v>
      </c>
      <c r="V21" s="621">
        <f t="shared" si="5"/>
        <v>1</v>
      </c>
      <c r="W21" s="459">
        <f t="shared" si="6"/>
        <v>0</v>
      </c>
      <c r="X21" s="1086">
        <v>1545.71</v>
      </c>
      <c r="Y21" s="1091">
        <f>X21/N21</f>
        <v>0.53650216493012215</v>
      </c>
      <c r="Z21" s="1086">
        <f>N21-X21</f>
        <v>1335.3780944</v>
      </c>
      <c r="AA21" s="1102" t="s">
        <v>1418</v>
      </c>
      <c r="AB21" s="889"/>
      <c r="AC21" s="1117">
        <v>7</v>
      </c>
      <c r="AJ21" s="622">
        <v>13</v>
      </c>
      <c r="AK21" s="460">
        <v>1390.0601899999999</v>
      </c>
      <c r="AY21" s="1086"/>
    </row>
    <row r="22" spans="1:51" s="460" customFormat="1" ht="231.75" customHeight="1">
      <c r="A22" s="1072"/>
      <c r="B22" s="1072"/>
      <c r="C22" s="704" t="s">
        <v>38</v>
      </c>
      <c r="D22" s="454" t="s">
        <v>75</v>
      </c>
      <c r="E22" s="620" t="s">
        <v>76</v>
      </c>
      <c r="F22" s="455">
        <v>55</v>
      </c>
      <c r="G22" s="456">
        <v>1150</v>
      </c>
      <c r="H22" s="1086"/>
      <c r="I22" s="1086"/>
      <c r="J22" s="1086"/>
      <c r="K22" s="1086"/>
      <c r="L22" s="1086"/>
      <c r="M22" s="1086"/>
      <c r="N22" s="1086"/>
      <c r="O22" s="1125"/>
      <c r="P22" s="1167"/>
      <c r="Q22" s="1167"/>
      <c r="R22" s="1125"/>
      <c r="S22" s="458">
        <f>'Width Wise'!F23</f>
        <v>3.92</v>
      </c>
      <c r="T22" s="458">
        <f>'Width Wise'!G23</f>
        <v>3.92</v>
      </c>
      <c r="U22" s="456">
        <f>'Width Wise'!L23</f>
        <v>3.92</v>
      </c>
      <c r="V22" s="621">
        <f t="shared" si="5"/>
        <v>1</v>
      </c>
      <c r="W22" s="459">
        <f t="shared" si="6"/>
        <v>0</v>
      </c>
      <c r="X22" s="1086"/>
      <c r="Y22" s="1091"/>
      <c r="Z22" s="1072"/>
      <c r="AA22" s="1231"/>
      <c r="AB22" s="889"/>
      <c r="AC22" s="1117"/>
      <c r="AJ22" s="622">
        <v>14</v>
      </c>
      <c r="AK22" s="460">
        <v>2220.5925900000002</v>
      </c>
      <c r="AY22" s="1086"/>
    </row>
    <row r="23" spans="1:51" s="460" customFormat="1" ht="193.5" customHeight="1">
      <c r="A23" s="1072"/>
      <c r="B23" s="1072"/>
      <c r="C23" s="704" t="s">
        <v>77</v>
      </c>
      <c r="D23" s="454" t="s">
        <v>78</v>
      </c>
      <c r="E23" s="620" t="s">
        <v>79</v>
      </c>
      <c r="F23" s="455">
        <v>63</v>
      </c>
      <c r="G23" s="456">
        <v>700</v>
      </c>
      <c r="H23" s="1086"/>
      <c r="I23" s="1086"/>
      <c r="J23" s="1086"/>
      <c r="K23" s="1086"/>
      <c r="L23" s="1086"/>
      <c r="M23" s="1086"/>
      <c r="N23" s="1086"/>
      <c r="O23" s="1125"/>
      <c r="P23" s="1167"/>
      <c r="Q23" s="1167"/>
      <c r="R23" s="1125"/>
      <c r="S23" s="458">
        <f>'Width Wise'!F24</f>
        <v>3.97</v>
      </c>
      <c r="T23" s="458">
        <f>'Width Wise'!G24</f>
        <v>3.97</v>
      </c>
      <c r="U23" s="456">
        <f>'Width Wise'!L24</f>
        <v>3.97</v>
      </c>
      <c r="V23" s="621">
        <f t="shared" si="5"/>
        <v>1</v>
      </c>
      <c r="W23" s="459">
        <f t="shared" si="6"/>
        <v>0</v>
      </c>
      <c r="X23" s="1086"/>
      <c r="Y23" s="1091"/>
      <c r="Z23" s="1072"/>
      <c r="AA23" s="1103"/>
      <c r="AB23" s="889"/>
      <c r="AC23" s="1117"/>
      <c r="AJ23" s="622">
        <v>15</v>
      </c>
      <c r="AK23" s="460">
        <v>2646.7122199999999</v>
      </c>
      <c r="AY23" s="1086"/>
    </row>
    <row r="24" spans="1:51" s="460" customFormat="1" ht="64.5">
      <c r="A24" s="449"/>
      <c r="B24" s="449"/>
      <c r="C24" s="704"/>
      <c r="D24" s="681" t="s">
        <v>1491</v>
      </c>
      <c r="E24" s="682"/>
      <c r="F24" s="683"/>
      <c r="G24" s="451">
        <f t="shared" ref="G24:N24" si="7">SUM(G16:G23)</f>
        <v>8450</v>
      </c>
      <c r="H24" s="451">
        <f t="shared" si="7"/>
        <v>8450</v>
      </c>
      <c r="I24" s="451">
        <f t="shared" si="7"/>
        <v>7274.9100000000008</v>
      </c>
      <c r="J24" s="451">
        <f t="shared" si="7"/>
        <v>8982.25</v>
      </c>
      <c r="K24" s="938">
        <f t="shared" si="7"/>
        <v>288.94</v>
      </c>
      <c r="L24" s="451">
        <f>SUM(L16:L23)</f>
        <v>9271.19</v>
      </c>
      <c r="M24" s="451">
        <f t="shared" si="7"/>
        <v>4182.95</v>
      </c>
      <c r="N24" s="451">
        <f t="shared" si="7"/>
        <v>11060.1857132</v>
      </c>
      <c r="O24" s="449"/>
      <c r="P24" s="446"/>
      <c r="Q24" s="446"/>
      <c r="R24" s="446"/>
      <c r="S24" s="451">
        <f t="shared" ref="S24:X24" si="8">SUM(S16:S23)</f>
        <v>38.275000000000006</v>
      </c>
      <c r="T24" s="451">
        <f t="shared" si="8"/>
        <v>39.555</v>
      </c>
      <c r="U24" s="451">
        <f t="shared" si="8"/>
        <v>39.055</v>
      </c>
      <c r="V24" s="451"/>
      <c r="W24" s="450">
        <f t="shared" si="8"/>
        <v>0.5</v>
      </c>
      <c r="X24" s="450">
        <f t="shared" si="8"/>
        <v>7919.44</v>
      </c>
      <c r="Y24" s="451"/>
      <c r="Z24" s="451">
        <f t="shared" ref="Z24" si="9">SUM(Z16:Z23)</f>
        <v>3140.7457132000004</v>
      </c>
      <c r="AA24" s="462"/>
      <c r="AB24" s="890"/>
      <c r="AC24" s="514"/>
      <c r="AJ24" s="461">
        <v>16</v>
      </c>
      <c r="AK24" s="460">
        <v>1873.20526</v>
      </c>
      <c r="AY24" s="451"/>
    </row>
    <row r="25" spans="1:51" s="460" customFormat="1" ht="64.5">
      <c r="A25" s="1092" t="s">
        <v>80</v>
      </c>
      <c r="B25" s="1092"/>
      <c r="C25" s="1092"/>
      <c r="D25" s="1092"/>
      <c r="E25" s="446"/>
      <c r="F25" s="446"/>
      <c r="G25" s="451"/>
      <c r="H25" s="451"/>
      <c r="I25" s="451"/>
      <c r="J25" s="446"/>
      <c r="K25" s="939"/>
      <c r="L25" s="446"/>
      <c r="M25" s="446"/>
      <c r="N25" s="446"/>
      <c r="O25" s="449"/>
      <c r="P25" s="446"/>
      <c r="Q25" s="446"/>
      <c r="R25" s="446"/>
      <c r="S25" s="450"/>
      <c r="T25" s="458">
        <f>'Width Wise'!G26</f>
        <v>0</v>
      </c>
      <c r="U25" s="456"/>
      <c r="V25" s="446"/>
      <c r="W25" s="459"/>
      <c r="X25" s="953"/>
      <c r="Y25" s="449"/>
      <c r="Z25" s="449"/>
      <c r="AA25" s="462"/>
      <c r="AB25" s="890"/>
      <c r="AC25" s="514"/>
      <c r="AJ25" s="461">
        <v>17</v>
      </c>
      <c r="AK25" s="460">
        <v>2916.0107899999998</v>
      </c>
      <c r="AY25" s="446"/>
    </row>
    <row r="26" spans="1:51" s="460" customFormat="1" ht="258">
      <c r="A26" s="449">
        <v>10</v>
      </c>
      <c r="B26" s="449">
        <v>435</v>
      </c>
      <c r="C26" s="704"/>
      <c r="D26" s="454" t="s">
        <v>81</v>
      </c>
      <c r="E26" s="449" t="s">
        <v>82</v>
      </c>
      <c r="F26" s="463">
        <v>66</v>
      </c>
      <c r="G26" s="457">
        <v>2250</v>
      </c>
      <c r="H26" s="457">
        <v>2250</v>
      </c>
      <c r="I26" s="457">
        <v>1938.02</v>
      </c>
      <c r="J26" s="457">
        <v>2238.42</v>
      </c>
      <c r="K26" s="934">
        <v>217.96</v>
      </c>
      <c r="L26" s="457">
        <f>J26+K26</f>
        <v>2456.38</v>
      </c>
      <c r="M26" s="457">
        <v>2898.53</v>
      </c>
      <c r="N26" s="457">
        <f>(I26*1.4%+L26)*1.18</f>
        <v>2930.5444903999996</v>
      </c>
      <c r="O26" s="456" t="s">
        <v>83</v>
      </c>
      <c r="P26" s="456" t="s">
        <v>84</v>
      </c>
      <c r="Q26" s="456" t="s">
        <v>1431</v>
      </c>
      <c r="R26" s="456"/>
      <c r="S26" s="458">
        <f>'Width Wise'!F27</f>
        <v>11.81</v>
      </c>
      <c r="T26" s="458">
        <f>'Width Wise'!G27</f>
        <v>11.45</v>
      </c>
      <c r="U26" s="456">
        <f>'Width Wise'!L27</f>
        <v>11.45</v>
      </c>
      <c r="V26" s="621">
        <f>U26/T26</f>
        <v>1</v>
      </c>
      <c r="W26" s="459">
        <f>T26-U26</f>
        <v>0</v>
      </c>
      <c r="X26" s="953">
        <v>2471.12</v>
      </c>
      <c r="Y26" s="625">
        <f>X26/N26</f>
        <v>0.84322896584406015</v>
      </c>
      <c r="Z26" s="457">
        <f>N26-X26</f>
        <v>459.42449039999974</v>
      </c>
      <c r="AA26" s="455" t="s">
        <v>1418</v>
      </c>
      <c r="AB26" s="888"/>
      <c r="AC26" s="514">
        <v>8</v>
      </c>
      <c r="AJ26" s="622">
        <v>18</v>
      </c>
      <c r="AK26" s="460">
        <v>2705.5646499999998</v>
      </c>
      <c r="AY26" s="457"/>
    </row>
    <row r="27" spans="1:51" s="460" customFormat="1" ht="241.5" customHeight="1">
      <c r="A27" s="449">
        <v>11</v>
      </c>
      <c r="B27" s="449">
        <v>600</v>
      </c>
      <c r="C27" s="704"/>
      <c r="D27" s="454" t="s">
        <v>85</v>
      </c>
      <c r="E27" s="463" t="s">
        <v>86</v>
      </c>
      <c r="F27" s="463">
        <v>72</v>
      </c>
      <c r="G27" s="457">
        <v>2250</v>
      </c>
      <c r="H27" s="457">
        <v>2250</v>
      </c>
      <c r="I27" s="457">
        <v>1938.3</v>
      </c>
      <c r="J27" s="457">
        <v>2289.8000000000002</v>
      </c>
      <c r="K27" s="934">
        <v>209.42</v>
      </c>
      <c r="L27" s="457">
        <f>J27+K27</f>
        <v>2499.2200000000003</v>
      </c>
      <c r="M27" s="457"/>
      <c r="N27" s="457">
        <f>(I27*1.4%+L27)*1.18</f>
        <v>2981.100316</v>
      </c>
      <c r="O27" s="463" t="s">
        <v>87</v>
      </c>
      <c r="P27" s="629">
        <v>44727</v>
      </c>
      <c r="Q27" s="629" t="s">
        <v>1432</v>
      </c>
      <c r="R27" s="463"/>
      <c r="S27" s="458">
        <f>'Width Wise'!F28</f>
        <v>13.83</v>
      </c>
      <c r="T27" s="458">
        <f>'Width Wise'!G28</f>
        <v>13.83</v>
      </c>
      <c r="U27" s="456">
        <f>'Width Wise'!L28</f>
        <v>13.83</v>
      </c>
      <c r="V27" s="621">
        <f>U27/T27</f>
        <v>1</v>
      </c>
      <c r="W27" s="459">
        <f t="shared" ref="W27:W28" si="10">T27-U27</f>
        <v>0</v>
      </c>
      <c r="X27" s="953">
        <v>2319.54</v>
      </c>
      <c r="Y27" s="625">
        <f>X27/N27</f>
        <v>0.7780818335936871</v>
      </c>
      <c r="Z27" s="457">
        <f>N27-X27</f>
        <v>661.56031600000006</v>
      </c>
      <c r="AA27" s="455" t="s">
        <v>1418</v>
      </c>
      <c r="AB27" s="888"/>
      <c r="AC27" s="517">
        <v>9</v>
      </c>
      <c r="AJ27" s="622">
        <v>19</v>
      </c>
      <c r="AK27" s="460">
        <v>2882.3883700000001</v>
      </c>
      <c r="AY27" s="457"/>
    </row>
    <row r="28" spans="1:51" s="460" customFormat="1" ht="205.5" customHeight="1">
      <c r="A28" s="449">
        <v>12</v>
      </c>
      <c r="B28" s="449">
        <v>436</v>
      </c>
      <c r="C28" s="704"/>
      <c r="D28" s="454" t="s">
        <v>88</v>
      </c>
      <c r="E28" s="449" t="s">
        <v>45</v>
      </c>
      <c r="F28" s="463">
        <v>77</v>
      </c>
      <c r="G28" s="457">
        <v>1000</v>
      </c>
      <c r="H28" s="457">
        <v>1000</v>
      </c>
      <c r="I28" s="457">
        <v>861.3</v>
      </c>
      <c r="J28" s="449">
        <v>981.02</v>
      </c>
      <c r="K28" s="935">
        <v>242.63</v>
      </c>
      <c r="L28" s="449">
        <f>J28+K28</f>
        <v>1223.6500000000001</v>
      </c>
      <c r="M28" s="449"/>
      <c r="N28" s="457">
        <f>(I28*1.4%+L28)*1.18</f>
        <v>1458.1356759999999</v>
      </c>
      <c r="O28" s="449" t="s">
        <v>89</v>
      </c>
      <c r="P28" s="628">
        <v>44735</v>
      </c>
      <c r="Q28" s="628">
        <v>45068</v>
      </c>
      <c r="R28" s="449"/>
      <c r="S28" s="458">
        <f>'Width Wise'!F29</f>
        <v>3.4</v>
      </c>
      <c r="T28" s="458">
        <f>'Width Wise'!G29</f>
        <v>4.32</v>
      </c>
      <c r="U28" s="456">
        <f>'Width Wise'!L29</f>
        <v>4.32</v>
      </c>
      <c r="V28" s="621">
        <f t="shared" ref="V28" si="11">U28/T28</f>
        <v>1</v>
      </c>
      <c r="W28" s="459">
        <f t="shared" si="10"/>
        <v>0</v>
      </c>
      <c r="X28" s="953">
        <v>1388.86</v>
      </c>
      <c r="Y28" s="625">
        <f>X28/N28</f>
        <v>0.95249024000973692</v>
      </c>
      <c r="Z28" s="457">
        <f>N28-X28</f>
        <v>69.275675999999976</v>
      </c>
      <c r="AA28" s="455" t="s">
        <v>1418</v>
      </c>
      <c r="AB28" s="888"/>
      <c r="AC28" s="514">
        <v>10</v>
      </c>
      <c r="AJ28" s="622">
        <v>20</v>
      </c>
      <c r="AK28" s="460">
        <v>2826.61589</v>
      </c>
      <c r="AY28" s="449"/>
    </row>
    <row r="29" spans="1:51" s="460" customFormat="1" ht="64.5">
      <c r="A29" s="449"/>
      <c r="B29" s="449"/>
      <c r="C29" s="704"/>
      <c r="D29" s="674" t="s">
        <v>53</v>
      </c>
      <c r="E29" s="674"/>
      <c r="F29" s="674"/>
      <c r="G29" s="451">
        <f t="shared" ref="G29:N29" si="12">SUM(G26:G28)</f>
        <v>5500</v>
      </c>
      <c r="H29" s="451">
        <f t="shared" si="12"/>
        <v>5500</v>
      </c>
      <c r="I29" s="451">
        <f t="shared" si="12"/>
        <v>4737.62</v>
      </c>
      <c r="J29" s="451">
        <f t="shared" si="12"/>
        <v>5509.24</v>
      </c>
      <c r="K29" s="938">
        <f t="shared" si="12"/>
        <v>670.01</v>
      </c>
      <c r="L29" s="451">
        <f t="shared" si="12"/>
        <v>6179.25</v>
      </c>
      <c r="M29" s="451">
        <f t="shared" si="12"/>
        <v>2898.53</v>
      </c>
      <c r="N29" s="451">
        <f t="shared" si="12"/>
        <v>7369.7804823999995</v>
      </c>
      <c r="O29" s="457"/>
      <c r="P29" s="451"/>
      <c r="Q29" s="451"/>
      <c r="R29" s="451"/>
      <c r="S29" s="450">
        <f>SUM(S26:S28)</f>
        <v>29.04</v>
      </c>
      <c r="T29" s="458">
        <f>'Width Wise'!G30</f>
        <v>29.6</v>
      </c>
      <c r="U29" s="451">
        <f t="shared" ref="U29:X29" si="13">SUM(U26:U28)</f>
        <v>29.6</v>
      </c>
      <c r="V29" s="451"/>
      <c r="W29" s="450">
        <f t="shared" si="13"/>
        <v>0</v>
      </c>
      <c r="X29" s="450">
        <f t="shared" si="13"/>
        <v>6179.5199999999995</v>
      </c>
      <c r="Y29" s="451"/>
      <c r="Z29" s="451">
        <f t="shared" ref="Z29" si="14">SUM(Z26:Z28)</f>
        <v>1190.2604823999998</v>
      </c>
      <c r="AA29" s="462"/>
      <c r="AB29" s="890"/>
      <c r="AC29" s="514"/>
      <c r="AJ29" s="461">
        <v>21</v>
      </c>
      <c r="AK29" s="460">
        <v>3114.9369299999998</v>
      </c>
      <c r="AY29" s="451"/>
    </row>
    <row r="30" spans="1:51" s="460" customFormat="1" ht="64.5">
      <c r="A30" s="1092" t="s">
        <v>90</v>
      </c>
      <c r="B30" s="1092"/>
      <c r="C30" s="1092"/>
      <c r="D30" s="1092"/>
      <c r="E30" s="446"/>
      <c r="F30" s="446"/>
      <c r="G30" s="451"/>
      <c r="H30" s="451"/>
      <c r="I30" s="451"/>
      <c r="J30" s="446"/>
      <c r="K30" s="939"/>
      <c r="L30" s="446"/>
      <c r="M30" s="446"/>
      <c r="N30" s="446"/>
      <c r="O30" s="449"/>
      <c r="P30" s="446"/>
      <c r="Q30" s="446"/>
      <c r="R30" s="446"/>
      <c r="S30" s="450"/>
      <c r="T30" s="458"/>
      <c r="U30" s="456"/>
      <c r="V30" s="446"/>
      <c r="W30" s="459"/>
      <c r="X30" s="953"/>
      <c r="Y30" s="449"/>
      <c r="Z30" s="449"/>
      <c r="AA30" s="462"/>
      <c r="AB30" s="890"/>
      <c r="AC30" s="514"/>
      <c r="AJ30" s="461">
        <v>22</v>
      </c>
      <c r="AK30" s="460">
        <v>2921.4467300000001</v>
      </c>
      <c r="AY30" s="446"/>
    </row>
    <row r="31" spans="1:51" s="460" customFormat="1" ht="213" customHeight="1">
      <c r="A31" s="1072">
        <v>13</v>
      </c>
      <c r="B31" s="1072">
        <f>B28+1</f>
        <v>437</v>
      </c>
      <c r="C31" s="872" t="s">
        <v>32</v>
      </c>
      <c r="D31" s="454" t="s">
        <v>91</v>
      </c>
      <c r="E31" s="875" t="s">
        <v>42</v>
      </c>
      <c r="F31" s="455">
        <v>88</v>
      </c>
      <c r="G31" s="879">
        <v>860</v>
      </c>
      <c r="H31" s="1086">
        <v>2150</v>
      </c>
      <c r="I31" s="1086">
        <v>1851.53</v>
      </c>
      <c r="J31" s="1086">
        <v>2090.1799999999998</v>
      </c>
      <c r="K31" s="1086">
        <v>199.72</v>
      </c>
      <c r="L31" s="1086">
        <f>J31+K31</f>
        <v>2289.8999999999996</v>
      </c>
      <c r="M31" s="1087">
        <v>2702.08</v>
      </c>
      <c r="N31" s="1086">
        <f>(I31*1.4%+L31)*1.18</f>
        <v>2732.6692755999998</v>
      </c>
      <c r="O31" s="1090" t="s">
        <v>92</v>
      </c>
      <c r="P31" s="1071">
        <v>44727</v>
      </c>
      <c r="Q31" s="1071" t="s">
        <v>1433</v>
      </c>
      <c r="R31" s="1086"/>
      <c r="S31" s="458">
        <f>'Width Wise'!F32</f>
        <v>4.75</v>
      </c>
      <c r="T31" s="458">
        <f>'Width Wise'!G32</f>
        <v>4.75</v>
      </c>
      <c r="U31" s="879">
        <f>'Width Wise'!L32</f>
        <v>4.75</v>
      </c>
      <c r="V31" s="621">
        <f>U31/T31</f>
        <v>1</v>
      </c>
      <c r="W31" s="459">
        <f>T31-U31</f>
        <v>0</v>
      </c>
      <c r="X31" s="1086">
        <v>2105.58</v>
      </c>
      <c r="Y31" s="1091">
        <f>X31/N31</f>
        <v>0.77052134292309749</v>
      </c>
      <c r="Z31" s="1086">
        <f>N31-X31</f>
        <v>627.08927559999984</v>
      </c>
      <c r="AA31" s="455" t="s">
        <v>74</v>
      </c>
      <c r="AB31" s="888"/>
      <c r="AC31" s="514"/>
      <c r="AD31" s="460" t="s">
        <v>38</v>
      </c>
      <c r="AJ31" s="622">
        <v>23</v>
      </c>
      <c r="AK31" s="460">
        <v>3168.9009099999998</v>
      </c>
      <c r="AY31" s="874"/>
    </row>
    <row r="32" spans="1:51" s="460" customFormat="1" ht="184.5" customHeight="1">
      <c r="A32" s="1072"/>
      <c r="B32" s="1072"/>
      <c r="C32" s="872" t="s">
        <v>38</v>
      </c>
      <c r="D32" s="454" t="s">
        <v>93</v>
      </c>
      <c r="E32" s="620" t="s">
        <v>94</v>
      </c>
      <c r="F32" s="455">
        <v>90</v>
      </c>
      <c r="G32" s="879">
        <v>860</v>
      </c>
      <c r="H32" s="1086"/>
      <c r="I32" s="1086"/>
      <c r="J32" s="1086"/>
      <c r="K32" s="1086"/>
      <c r="L32" s="1086"/>
      <c r="M32" s="1088"/>
      <c r="N32" s="1086"/>
      <c r="O32" s="1090"/>
      <c r="P32" s="1071"/>
      <c r="Q32" s="1071"/>
      <c r="R32" s="1086"/>
      <c r="S32" s="458">
        <f>'Width Wise'!F33</f>
        <v>4.95</v>
      </c>
      <c r="T32" s="458">
        <f>'Width Wise'!G33</f>
        <v>5.31</v>
      </c>
      <c r="U32" s="879">
        <f>'Width Wise'!L33</f>
        <v>5.3100000000000005</v>
      </c>
      <c r="V32" s="621">
        <f t="shared" ref="V32:V37" si="15">U32/T32</f>
        <v>1.0000000000000002</v>
      </c>
      <c r="W32" s="459">
        <f>T32-U32</f>
        <v>0</v>
      </c>
      <c r="X32" s="1086"/>
      <c r="Y32" s="1091"/>
      <c r="Z32" s="1072"/>
      <c r="AA32" s="455" t="s">
        <v>74</v>
      </c>
      <c r="AB32" s="888"/>
      <c r="AC32" s="514"/>
      <c r="AJ32" s="622">
        <v>24</v>
      </c>
      <c r="AK32" s="460">
        <v>2191.5447899999999</v>
      </c>
      <c r="AY32" s="874"/>
    </row>
    <row r="33" spans="1:51" s="460" customFormat="1" ht="246" customHeight="1">
      <c r="A33" s="1072"/>
      <c r="B33" s="1072"/>
      <c r="C33" s="872" t="s">
        <v>77</v>
      </c>
      <c r="D33" s="454" t="s">
        <v>95</v>
      </c>
      <c r="E33" s="875" t="s">
        <v>96</v>
      </c>
      <c r="F33" s="455">
        <v>91</v>
      </c>
      <c r="G33" s="879">
        <v>430</v>
      </c>
      <c r="H33" s="1086"/>
      <c r="I33" s="1086"/>
      <c r="J33" s="1086"/>
      <c r="K33" s="1086"/>
      <c r="L33" s="1086"/>
      <c r="M33" s="1089"/>
      <c r="N33" s="1086"/>
      <c r="O33" s="1090"/>
      <c r="P33" s="1071"/>
      <c r="Q33" s="1071"/>
      <c r="R33" s="1086"/>
      <c r="S33" s="458">
        <f>'Width Wise'!F34</f>
        <v>2.2999999999999998</v>
      </c>
      <c r="T33" s="458">
        <f>'Width Wise'!G34</f>
        <v>2.2999999999999998</v>
      </c>
      <c r="U33" s="879">
        <f>'Width Wise'!L34</f>
        <v>2.2999999999999998</v>
      </c>
      <c r="V33" s="621">
        <f t="shared" si="15"/>
        <v>1</v>
      </c>
      <c r="W33" s="459">
        <f t="shared" ref="W33:W37" si="16">T33-U33</f>
        <v>0</v>
      </c>
      <c r="X33" s="1086"/>
      <c r="Y33" s="1091"/>
      <c r="Z33" s="1072"/>
      <c r="AA33" s="455" t="s">
        <v>636</v>
      </c>
      <c r="AB33" s="888"/>
      <c r="AC33" s="514"/>
      <c r="AJ33" s="622">
        <v>25</v>
      </c>
      <c r="AK33" s="460">
        <v>2469.9691499999999</v>
      </c>
      <c r="AY33" s="874"/>
    </row>
    <row r="34" spans="1:51" s="460" customFormat="1" ht="195" customHeight="1">
      <c r="A34" s="449">
        <v>14</v>
      </c>
      <c r="B34" s="449">
        <v>438</v>
      </c>
      <c r="C34" s="704"/>
      <c r="D34" s="454" t="s">
        <v>97</v>
      </c>
      <c r="E34" s="449" t="s">
        <v>98</v>
      </c>
      <c r="F34" s="463">
        <v>95</v>
      </c>
      <c r="G34" s="456">
        <v>950</v>
      </c>
      <c r="H34" s="457">
        <v>950</v>
      </c>
      <c r="I34" s="457">
        <v>816.04</v>
      </c>
      <c r="J34" s="449">
        <v>942.54600000000005</v>
      </c>
      <c r="K34" s="935">
        <v>91.62</v>
      </c>
      <c r="L34" s="449">
        <f>J34+K34</f>
        <v>1034.1660000000002</v>
      </c>
      <c r="M34" s="449"/>
      <c r="N34" s="457">
        <f>(I34*1.4%+L34)*1.18</f>
        <v>1233.7968608000001</v>
      </c>
      <c r="O34" s="463" t="s">
        <v>92</v>
      </c>
      <c r="P34" s="463" t="s">
        <v>84</v>
      </c>
      <c r="Q34" s="463" t="s">
        <v>1434</v>
      </c>
      <c r="R34" s="463"/>
      <c r="S34" s="458">
        <f>'Width Wise'!F35</f>
        <v>9.5</v>
      </c>
      <c r="T34" s="458">
        <f>'Width Wise'!G35</f>
        <v>11.7</v>
      </c>
      <c r="U34" s="456">
        <f>'Width Wise'!L35</f>
        <v>11.7</v>
      </c>
      <c r="V34" s="630">
        <f t="shared" si="15"/>
        <v>1</v>
      </c>
      <c r="W34" s="459">
        <f t="shared" si="16"/>
        <v>0</v>
      </c>
      <c r="X34" s="994">
        <v>945.58</v>
      </c>
      <c r="Y34" s="625">
        <f>X34/N34</f>
        <v>0.76639844859621475</v>
      </c>
      <c r="Z34" s="457">
        <f>N34-X34</f>
        <v>288.21686080000006</v>
      </c>
      <c r="AA34" s="455" t="s">
        <v>636</v>
      </c>
      <c r="AB34" s="888"/>
      <c r="AC34" s="514">
        <v>11</v>
      </c>
      <c r="AJ34" s="622">
        <v>26</v>
      </c>
      <c r="AK34" s="460">
        <v>2117.5126799999998</v>
      </c>
      <c r="AY34" s="449"/>
    </row>
    <row r="35" spans="1:51" s="460" customFormat="1" ht="156.75" customHeight="1">
      <c r="A35" s="1072">
        <f>A34+1</f>
        <v>15</v>
      </c>
      <c r="B35" s="1072">
        <f>B34+1</f>
        <v>439</v>
      </c>
      <c r="C35" s="704" t="s">
        <v>32</v>
      </c>
      <c r="D35" s="619" t="s">
        <v>99</v>
      </c>
      <c r="E35" s="463" t="s">
        <v>100</v>
      </c>
      <c r="F35" s="455">
        <v>92</v>
      </c>
      <c r="G35" s="456">
        <v>700</v>
      </c>
      <c r="H35" s="1086">
        <f>G35+G36</f>
        <v>950</v>
      </c>
      <c r="I35" s="1086">
        <v>817.92</v>
      </c>
      <c r="J35" s="1072">
        <v>977.38</v>
      </c>
      <c r="K35" s="1072">
        <v>97.14</v>
      </c>
      <c r="L35" s="1072">
        <f>J35+K35</f>
        <v>1074.52</v>
      </c>
      <c r="M35" s="1082"/>
      <c r="N35" s="1086">
        <f>(I35*1.4%+L35)*1.18</f>
        <v>1281.4456384</v>
      </c>
      <c r="O35" s="1119" t="s">
        <v>101</v>
      </c>
      <c r="P35" s="1072" t="s">
        <v>102</v>
      </c>
      <c r="Q35" s="1072" t="s">
        <v>103</v>
      </c>
      <c r="R35" s="449"/>
      <c r="S35" s="458">
        <f>'Width Wise'!F36</f>
        <v>3.82</v>
      </c>
      <c r="T35" s="458">
        <f>'Width Wise'!G36</f>
        <v>4.29</v>
      </c>
      <c r="U35" s="456">
        <f>'Width Wise'!L36</f>
        <v>4.29</v>
      </c>
      <c r="V35" s="621">
        <f t="shared" si="15"/>
        <v>1</v>
      </c>
      <c r="W35" s="459">
        <f t="shared" si="16"/>
        <v>0</v>
      </c>
      <c r="X35" s="1086">
        <v>1163.1300000000001</v>
      </c>
      <c r="Y35" s="1091">
        <f>X35/N35</f>
        <v>0.90767018525442278</v>
      </c>
      <c r="Z35" s="1086">
        <f>N35-X35</f>
        <v>118.3156383999999</v>
      </c>
      <c r="AA35" s="1102" t="s">
        <v>1418</v>
      </c>
      <c r="AB35" s="889"/>
      <c r="AC35" s="1117">
        <v>12</v>
      </c>
      <c r="AJ35" s="622">
        <v>27</v>
      </c>
      <c r="AK35" s="460">
        <v>2512.41554</v>
      </c>
      <c r="AY35" s="449"/>
    </row>
    <row r="36" spans="1:51" s="460" customFormat="1" ht="195" customHeight="1">
      <c r="A36" s="1072"/>
      <c r="B36" s="1072"/>
      <c r="C36" s="704" t="s">
        <v>38</v>
      </c>
      <c r="D36" s="619" t="s">
        <v>104</v>
      </c>
      <c r="E36" s="463" t="s">
        <v>105</v>
      </c>
      <c r="F36" s="455">
        <v>93</v>
      </c>
      <c r="G36" s="456">
        <v>250</v>
      </c>
      <c r="H36" s="1086"/>
      <c r="I36" s="1086"/>
      <c r="J36" s="1072"/>
      <c r="K36" s="1072"/>
      <c r="L36" s="1072"/>
      <c r="M36" s="1083"/>
      <c r="N36" s="1086"/>
      <c r="O36" s="1120"/>
      <c r="P36" s="1072"/>
      <c r="Q36" s="1072"/>
      <c r="R36" s="449"/>
      <c r="S36" s="458">
        <f>'Width Wise'!F37</f>
        <v>1.5</v>
      </c>
      <c r="T36" s="458">
        <f>'Width Wise'!G37</f>
        <v>1.5</v>
      </c>
      <c r="U36" s="456">
        <f>'Width Wise'!L37</f>
        <v>1.5</v>
      </c>
      <c r="V36" s="621">
        <f t="shared" si="15"/>
        <v>1</v>
      </c>
      <c r="W36" s="459">
        <f t="shared" si="16"/>
        <v>0</v>
      </c>
      <c r="X36" s="1086"/>
      <c r="Y36" s="1091"/>
      <c r="Z36" s="1072"/>
      <c r="AA36" s="1103"/>
      <c r="AB36" s="889"/>
      <c r="AC36" s="1117"/>
      <c r="AJ36" s="622">
        <v>28</v>
      </c>
      <c r="AK36" s="460">
        <v>2202.5555199999999</v>
      </c>
      <c r="AY36" s="449"/>
    </row>
    <row r="37" spans="1:51" s="460" customFormat="1" ht="193.5">
      <c r="A37" s="449">
        <f>A35+1</f>
        <v>16</v>
      </c>
      <c r="B37" s="449">
        <f>B35+1</f>
        <v>440</v>
      </c>
      <c r="C37" s="704"/>
      <c r="D37" s="619" t="s">
        <v>106</v>
      </c>
      <c r="E37" s="463" t="s">
        <v>107</v>
      </c>
      <c r="F37" s="463">
        <v>94</v>
      </c>
      <c r="G37" s="456">
        <v>2700</v>
      </c>
      <c r="H37" s="457">
        <v>2700</v>
      </c>
      <c r="I37" s="457">
        <v>2323.0300000000002</v>
      </c>
      <c r="J37" s="449">
        <v>2760.38</v>
      </c>
      <c r="K37" s="935">
        <v>595.48</v>
      </c>
      <c r="L37" s="449">
        <f>J37+K37</f>
        <v>3355.86</v>
      </c>
      <c r="M37" s="449"/>
      <c r="N37" s="457">
        <f>(I37*1.4%+L37)*1.18</f>
        <v>3998.2912555999997</v>
      </c>
      <c r="O37" s="463" t="s">
        <v>108</v>
      </c>
      <c r="P37" s="629">
        <v>44727</v>
      </c>
      <c r="Q37" s="629" t="s">
        <v>1435</v>
      </c>
      <c r="R37" s="463"/>
      <c r="S37" s="458">
        <f>'Width Wise'!F38</f>
        <v>48.52</v>
      </c>
      <c r="T37" s="458">
        <f>'Width Wise'!G38</f>
        <v>15.87</v>
      </c>
      <c r="U37" s="456">
        <f>'Width Wise'!L38</f>
        <v>15.87</v>
      </c>
      <c r="V37" s="621">
        <f t="shared" si="15"/>
        <v>1</v>
      </c>
      <c r="W37" s="459">
        <f t="shared" si="16"/>
        <v>0</v>
      </c>
      <c r="X37" s="953">
        <v>2998.93</v>
      </c>
      <c r="Y37" s="625">
        <f>X37/N37</f>
        <v>0.75005291217834713</v>
      </c>
      <c r="Z37" s="457">
        <f>N37-X37</f>
        <v>999.36125559999982</v>
      </c>
      <c r="AA37" s="455" t="s">
        <v>1489</v>
      </c>
      <c r="AB37" s="888"/>
      <c r="AC37" s="514">
        <v>13</v>
      </c>
      <c r="AJ37" s="622">
        <v>29</v>
      </c>
      <c r="AK37" s="460">
        <v>2070.9989300000002</v>
      </c>
      <c r="AY37" s="449"/>
    </row>
    <row r="38" spans="1:51" s="460" customFormat="1" ht="64.5">
      <c r="A38" s="449"/>
      <c r="B38" s="449"/>
      <c r="C38" s="704"/>
      <c r="D38" s="674" t="s">
        <v>53</v>
      </c>
      <c r="E38" s="680"/>
      <c r="F38" s="680"/>
      <c r="G38" s="451">
        <f t="shared" ref="G38:N38" si="17">SUM(G31:G37)</f>
        <v>6750</v>
      </c>
      <c r="H38" s="451">
        <f t="shared" si="17"/>
        <v>6750</v>
      </c>
      <c r="I38" s="451">
        <f t="shared" si="17"/>
        <v>5808.52</v>
      </c>
      <c r="J38" s="451">
        <f t="shared" si="17"/>
        <v>6770.4859999999999</v>
      </c>
      <c r="K38" s="938">
        <f t="shared" si="17"/>
        <v>983.96</v>
      </c>
      <c r="L38" s="451">
        <f t="shared" si="17"/>
        <v>7754.4459999999999</v>
      </c>
      <c r="M38" s="451">
        <f t="shared" si="17"/>
        <v>2702.08</v>
      </c>
      <c r="N38" s="451">
        <f t="shared" si="17"/>
        <v>9246.2030304</v>
      </c>
      <c r="O38" s="457"/>
      <c r="P38" s="451"/>
      <c r="Q38" s="451"/>
      <c r="R38" s="451"/>
      <c r="S38" s="451">
        <f t="shared" ref="S38:T38" si="18">SUM(S31:S37)</f>
        <v>75.34</v>
      </c>
      <c r="T38" s="451">
        <f t="shared" si="18"/>
        <v>45.72</v>
      </c>
      <c r="U38" s="451">
        <f t="shared" ref="U38:X38" si="19">SUM(U31:U37)</f>
        <v>45.72</v>
      </c>
      <c r="V38" s="451"/>
      <c r="W38" s="450">
        <f t="shared" si="19"/>
        <v>0</v>
      </c>
      <c r="X38" s="450">
        <f t="shared" si="19"/>
        <v>7213.2199999999993</v>
      </c>
      <c r="Y38" s="451"/>
      <c r="Z38" s="451">
        <f>SUM(Z31:Z37)</f>
        <v>2032.9830303999997</v>
      </c>
      <c r="AA38" s="464"/>
      <c r="AB38" s="801"/>
      <c r="AC38" s="514"/>
      <c r="AJ38" s="461">
        <v>30</v>
      </c>
      <c r="AK38" s="460">
        <v>2710.9786100000001</v>
      </c>
      <c r="AY38" s="451"/>
    </row>
    <row r="39" spans="1:51" s="460" customFormat="1" ht="64.5">
      <c r="A39" s="449"/>
      <c r="B39" s="449"/>
      <c r="C39" s="704"/>
      <c r="D39" s="674" t="s">
        <v>109</v>
      </c>
      <c r="E39" s="674"/>
      <c r="F39" s="674"/>
      <c r="G39" s="451">
        <f t="shared" ref="G39:N39" si="20">G38+G29+G24+G14</f>
        <v>26900</v>
      </c>
      <c r="H39" s="451">
        <f t="shared" si="20"/>
        <v>26900</v>
      </c>
      <c r="I39" s="451">
        <f t="shared" si="20"/>
        <v>23159.8</v>
      </c>
      <c r="J39" s="451">
        <f t="shared" si="20"/>
        <v>27598.615999999998</v>
      </c>
      <c r="K39" s="938">
        <f t="shared" si="20"/>
        <v>2978.84</v>
      </c>
      <c r="L39" s="451">
        <f t="shared" si="20"/>
        <v>30577.455999999998</v>
      </c>
      <c r="M39" s="451">
        <f t="shared" si="20"/>
        <v>9783.5600000000013</v>
      </c>
      <c r="N39" s="451">
        <f t="shared" si="20"/>
        <v>36463.997975999999</v>
      </c>
      <c r="O39" s="457"/>
      <c r="P39" s="451"/>
      <c r="Q39" s="451"/>
      <c r="R39" s="451"/>
      <c r="S39" s="573">
        <f t="shared" ref="S39:T39" si="21">S38+S29+S24+S14</f>
        <v>168.86500000000001</v>
      </c>
      <c r="T39" s="573">
        <f t="shared" si="21"/>
        <v>145.08500000000001</v>
      </c>
      <c r="U39" s="573">
        <f t="shared" ref="U39" si="22">U38+U29+U24+U14</f>
        <v>144.58500000000001</v>
      </c>
      <c r="V39" s="451"/>
      <c r="W39" s="450">
        <f>W38+W29+W24+W14</f>
        <v>0.5</v>
      </c>
      <c r="X39" s="450">
        <f t="shared" ref="X39" si="23">X38+X29+X24+X14</f>
        <v>28623.749999999996</v>
      </c>
      <c r="Y39" s="451"/>
      <c r="Z39" s="451">
        <f>Z38+Z29+Z24+Z14</f>
        <v>7840.2479759999987</v>
      </c>
      <c r="AA39" s="464"/>
      <c r="AB39" s="801"/>
      <c r="AC39" s="514"/>
      <c r="AJ39" s="461">
        <v>31</v>
      </c>
      <c r="AK39" s="460">
        <v>3572.5832500000001</v>
      </c>
      <c r="AY39" s="451"/>
    </row>
    <row r="40" spans="1:51" s="460" customFormat="1" ht="64.5">
      <c r="A40" s="1225" t="s">
        <v>110</v>
      </c>
      <c r="B40" s="1225"/>
      <c r="C40" s="1225"/>
      <c r="D40" s="1225"/>
      <c r="E40" s="448"/>
      <c r="F40" s="446"/>
      <c r="G40" s="451"/>
      <c r="H40" s="451"/>
      <c r="I40" s="451"/>
      <c r="J40" s="451"/>
      <c r="K40" s="938"/>
      <c r="L40" s="451"/>
      <c r="M40" s="451"/>
      <c r="N40" s="451"/>
      <c r="O40" s="457"/>
      <c r="P40" s="451"/>
      <c r="Q40" s="451"/>
      <c r="R40" s="451"/>
      <c r="S40" s="450"/>
      <c r="T40" s="458"/>
      <c r="U40" s="456"/>
      <c r="V40" s="451"/>
      <c r="W40" s="459"/>
      <c r="X40" s="953"/>
      <c r="Y40" s="449"/>
      <c r="Z40" s="449"/>
      <c r="AA40" s="464"/>
      <c r="AB40" s="801"/>
      <c r="AC40" s="514"/>
      <c r="AJ40" s="461">
        <v>32</v>
      </c>
      <c r="AK40" s="460">
        <v>3469.7751899999998</v>
      </c>
      <c r="AY40" s="451"/>
    </row>
    <row r="41" spans="1:51" s="460" customFormat="1" ht="64.5">
      <c r="A41" s="1225" t="s">
        <v>111</v>
      </c>
      <c r="B41" s="1225"/>
      <c r="C41" s="1225"/>
      <c r="D41" s="1225"/>
      <c r="E41" s="1225"/>
      <c r="F41" s="1225"/>
      <c r="G41" s="1225"/>
      <c r="H41" s="1225"/>
      <c r="I41" s="465"/>
      <c r="J41" s="449"/>
      <c r="K41" s="935"/>
      <c r="L41" s="449"/>
      <c r="M41" s="449"/>
      <c r="N41" s="449"/>
      <c r="O41" s="449"/>
      <c r="P41" s="466"/>
      <c r="Q41" s="466"/>
      <c r="R41" s="466"/>
      <c r="S41" s="459"/>
      <c r="T41" s="458"/>
      <c r="U41" s="456"/>
      <c r="V41" s="449"/>
      <c r="W41" s="459"/>
      <c r="X41" s="953"/>
      <c r="Y41" s="449"/>
      <c r="Z41" s="449"/>
      <c r="AA41" s="452"/>
      <c r="AB41" s="887"/>
      <c r="AC41" s="514"/>
      <c r="AJ41" s="461">
        <v>33</v>
      </c>
      <c r="AK41" s="460">
        <v>2518.61904</v>
      </c>
      <c r="AY41" s="449"/>
    </row>
    <row r="42" spans="1:51" s="588" customFormat="1" ht="186" customHeight="1">
      <c r="A42" s="1115">
        <v>17</v>
      </c>
      <c r="B42" s="1224">
        <v>441</v>
      </c>
      <c r="C42" s="795" t="s">
        <v>32</v>
      </c>
      <c r="D42" s="604" t="s">
        <v>112</v>
      </c>
      <c r="E42" s="605" t="s">
        <v>1540</v>
      </c>
      <c r="F42" s="605" t="s">
        <v>114</v>
      </c>
      <c r="G42" s="606">
        <v>600</v>
      </c>
      <c r="H42" s="1114">
        <v>1400</v>
      </c>
      <c r="I42" s="1114">
        <v>1197.28</v>
      </c>
      <c r="J42" s="1115">
        <v>1292.96</v>
      </c>
      <c r="K42" s="1115">
        <v>118.45</v>
      </c>
      <c r="L42" s="1115">
        <f>J42+K42</f>
        <v>1411.41</v>
      </c>
      <c r="M42" s="1181"/>
      <c r="N42" s="1114">
        <f>(I42*1.4%+L42)*1.18</f>
        <v>1685.2428656</v>
      </c>
      <c r="O42" s="1141" t="s">
        <v>115</v>
      </c>
      <c r="P42" s="1150" t="s">
        <v>1456</v>
      </c>
      <c r="Q42" s="1150" t="s">
        <v>1457</v>
      </c>
      <c r="R42" s="1141" t="s">
        <v>1445</v>
      </c>
      <c r="S42" s="607">
        <f>'Width Wise'!F43</f>
        <v>1.08</v>
      </c>
      <c r="T42" s="586">
        <f>'Width Wise'!G43</f>
        <v>0.65</v>
      </c>
      <c r="U42" s="793">
        <f>'Width Wise'!L43</f>
        <v>0.65</v>
      </c>
      <c r="V42" s="602">
        <f>U42/T42</f>
        <v>1</v>
      </c>
      <c r="W42" s="585">
        <f>T42-U42</f>
        <v>0</v>
      </c>
      <c r="X42" s="1114">
        <v>734.92</v>
      </c>
      <c r="Y42" s="1106">
        <f>X42/N42</f>
        <v>0.43609144711515813</v>
      </c>
      <c r="Z42" s="1114">
        <f>N42-X42</f>
        <v>950.3228656</v>
      </c>
      <c r="AA42" s="993" t="s">
        <v>1587</v>
      </c>
      <c r="AB42" s="1118">
        <v>2</v>
      </c>
      <c r="AC42" s="515"/>
      <c r="AD42" s="670" t="s">
        <v>77</v>
      </c>
      <c r="AE42" s="670"/>
      <c r="AJ42" s="589">
        <v>34</v>
      </c>
      <c r="AK42" s="588">
        <v>2125.2501600000001</v>
      </c>
      <c r="AY42" s="1141"/>
    </row>
    <row r="43" spans="1:51" s="588" customFormat="1" ht="388.5" customHeight="1">
      <c r="A43" s="1115"/>
      <c r="B43" s="1224"/>
      <c r="C43" s="795" t="s">
        <v>38</v>
      </c>
      <c r="D43" s="604" t="s">
        <v>116</v>
      </c>
      <c r="E43" s="796" t="s">
        <v>117</v>
      </c>
      <c r="F43" s="605" t="s">
        <v>118</v>
      </c>
      <c r="G43" s="606">
        <v>800</v>
      </c>
      <c r="H43" s="1114"/>
      <c r="I43" s="1114"/>
      <c r="J43" s="1115"/>
      <c r="K43" s="1115"/>
      <c r="L43" s="1115"/>
      <c r="M43" s="1182"/>
      <c r="N43" s="1114"/>
      <c r="O43" s="1141"/>
      <c r="P43" s="1141"/>
      <c r="Q43" s="1141"/>
      <c r="R43" s="1141"/>
      <c r="S43" s="607">
        <f>'Width Wise'!F44</f>
        <v>1.06</v>
      </c>
      <c r="T43" s="586">
        <f>'Width Wise'!G44</f>
        <v>1.06</v>
      </c>
      <c r="U43" s="793">
        <f>'Width Wise'!L44</f>
        <v>1.06</v>
      </c>
      <c r="V43" s="602">
        <f>U43/T43</f>
        <v>1</v>
      </c>
      <c r="W43" s="585">
        <f>T43-U43</f>
        <v>0</v>
      </c>
      <c r="X43" s="1114"/>
      <c r="Y43" s="1106"/>
      <c r="Z43" s="1115"/>
      <c r="AA43" s="993" t="s">
        <v>1594</v>
      </c>
      <c r="AB43" s="1118"/>
      <c r="AC43" s="515"/>
      <c r="AD43" s="802"/>
      <c r="AE43" s="802"/>
      <c r="AJ43" s="589">
        <v>35</v>
      </c>
      <c r="AK43" s="588">
        <v>1307.11232</v>
      </c>
      <c r="AY43" s="1141"/>
    </row>
    <row r="44" spans="1:51" s="460" customFormat="1" ht="216" customHeight="1">
      <c r="A44" s="1096">
        <v>19</v>
      </c>
      <c r="B44" s="1094">
        <v>443</v>
      </c>
      <c r="C44" s="848" t="s">
        <v>32</v>
      </c>
      <c r="D44" s="813" t="s">
        <v>119</v>
      </c>
      <c r="E44" s="824" t="s">
        <v>120</v>
      </c>
      <c r="F44" s="815" t="s">
        <v>121</v>
      </c>
      <c r="G44" s="816">
        <v>400</v>
      </c>
      <c r="H44" s="1095">
        <v>950</v>
      </c>
      <c r="I44" s="1095">
        <v>813.27</v>
      </c>
      <c r="J44" s="1096">
        <v>934.45</v>
      </c>
      <c r="K44" s="1072">
        <v>92.99</v>
      </c>
      <c r="L44" s="1096">
        <f>K44+J44</f>
        <v>1027.44</v>
      </c>
      <c r="M44" s="1097"/>
      <c r="N44" s="1095">
        <f>(I44*1.4%+L44)*1.18</f>
        <v>1225.8144204</v>
      </c>
      <c r="O44" s="1100" t="s">
        <v>122</v>
      </c>
      <c r="P44" s="1101">
        <v>44779</v>
      </c>
      <c r="Q44" s="1101">
        <v>44747</v>
      </c>
      <c r="R44" s="1100"/>
      <c r="S44" s="817">
        <f>'[1]Width Wise'!F45</f>
        <v>2.0499999999999998</v>
      </c>
      <c r="T44" s="818">
        <f>'[1]Width Wise'!G45</f>
        <v>2.0499999999999998</v>
      </c>
      <c r="U44" s="846">
        <f>'[1]Width Wise'!L45</f>
        <v>2.0499999999999998</v>
      </c>
      <c r="V44" s="819">
        <f t="shared" ref="V44:V46" si="24">U44/T44</f>
        <v>1</v>
      </c>
      <c r="W44" s="820">
        <f t="shared" ref="W44:W48" si="25">T44-U44</f>
        <v>0</v>
      </c>
      <c r="X44" s="1104">
        <v>1103.68</v>
      </c>
      <c r="Y44" s="1093">
        <f>X44/N44</f>
        <v>0.9003646731777345</v>
      </c>
      <c r="Z44" s="1095">
        <f>N44-X44</f>
        <v>122.13442039999995</v>
      </c>
      <c r="AA44" s="821" t="s">
        <v>470</v>
      </c>
      <c r="AB44" s="888"/>
      <c r="AC44" s="514">
        <v>14</v>
      </c>
      <c r="AJ44" s="850">
        <v>36</v>
      </c>
      <c r="AK44" s="460">
        <v>3079.5541600000001</v>
      </c>
      <c r="AY44" s="839"/>
    </row>
    <row r="45" spans="1:51" s="460" customFormat="1" ht="208.5" customHeight="1">
      <c r="A45" s="1096"/>
      <c r="B45" s="1094"/>
      <c r="C45" s="848" t="s">
        <v>38</v>
      </c>
      <c r="D45" s="813" t="s">
        <v>123</v>
      </c>
      <c r="E45" s="824" t="s">
        <v>120</v>
      </c>
      <c r="F45" s="815" t="s">
        <v>124</v>
      </c>
      <c r="G45" s="816">
        <v>300</v>
      </c>
      <c r="H45" s="1095"/>
      <c r="I45" s="1095"/>
      <c r="J45" s="1096"/>
      <c r="K45" s="1072"/>
      <c r="L45" s="1096"/>
      <c r="M45" s="1098"/>
      <c r="N45" s="1095"/>
      <c r="O45" s="1100"/>
      <c r="P45" s="1100"/>
      <c r="Q45" s="1100"/>
      <c r="R45" s="1100"/>
      <c r="S45" s="817">
        <f>'[1]Width Wise'!F46</f>
        <v>1.4</v>
      </c>
      <c r="T45" s="818">
        <f>'[1]Width Wise'!G46</f>
        <v>2</v>
      </c>
      <c r="U45" s="846">
        <f>'[1]Width Wise'!L46</f>
        <v>2</v>
      </c>
      <c r="V45" s="819">
        <f t="shared" si="24"/>
        <v>1</v>
      </c>
      <c r="W45" s="820">
        <f t="shared" si="25"/>
        <v>0</v>
      </c>
      <c r="X45" s="1104"/>
      <c r="Y45" s="1093"/>
      <c r="Z45" s="1096"/>
      <c r="AA45" s="821" t="s">
        <v>470</v>
      </c>
      <c r="AB45" s="888"/>
      <c r="AC45" s="514"/>
      <c r="AJ45" s="850">
        <v>37</v>
      </c>
      <c r="AK45" s="460">
        <v>3068.5651800000001</v>
      </c>
      <c r="AY45" s="839"/>
    </row>
    <row r="46" spans="1:51" s="460" customFormat="1" ht="216.75" customHeight="1">
      <c r="A46" s="1096"/>
      <c r="B46" s="1094"/>
      <c r="C46" s="848" t="s">
        <v>77</v>
      </c>
      <c r="D46" s="813" t="s">
        <v>125</v>
      </c>
      <c r="E46" s="824" t="s">
        <v>120</v>
      </c>
      <c r="F46" s="815" t="s">
        <v>126</v>
      </c>
      <c r="G46" s="816">
        <v>250</v>
      </c>
      <c r="H46" s="1095"/>
      <c r="I46" s="1095"/>
      <c r="J46" s="1096"/>
      <c r="K46" s="1072"/>
      <c r="L46" s="1096"/>
      <c r="M46" s="1099"/>
      <c r="N46" s="1095"/>
      <c r="O46" s="1100"/>
      <c r="P46" s="1100"/>
      <c r="Q46" s="1100"/>
      <c r="R46" s="1100"/>
      <c r="S46" s="817">
        <f>'[1]Width Wise'!F47</f>
        <v>1.35</v>
      </c>
      <c r="T46" s="818">
        <f>'[1]Width Wise'!G47</f>
        <v>1.35</v>
      </c>
      <c r="U46" s="846">
        <f>'[1]Width Wise'!L47</f>
        <v>1.35</v>
      </c>
      <c r="V46" s="819">
        <f t="shared" si="24"/>
        <v>1</v>
      </c>
      <c r="W46" s="820">
        <f t="shared" si="25"/>
        <v>0</v>
      </c>
      <c r="X46" s="1104"/>
      <c r="Y46" s="1093"/>
      <c r="Z46" s="1096"/>
      <c r="AA46" s="821" t="s">
        <v>470</v>
      </c>
      <c r="AB46" s="888"/>
      <c r="AC46" s="514"/>
      <c r="AJ46" s="850">
        <v>38</v>
      </c>
      <c r="AK46" s="460">
        <v>2068.4775500000001</v>
      </c>
      <c r="AY46" s="839"/>
    </row>
    <row r="47" spans="1:51" s="460" customFormat="1" ht="186" customHeight="1">
      <c r="A47" s="1096">
        <v>20</v>
      </c>
      <c r="B47" s="1094">
        <v>444</v>
      </c>
      <c r="C47" s="848" t="s">
        <v>32</v>
      </c>
      <c r="D47" s="813" t="s">
        <v>127</v>
      </c>
      <c r="E47" s="814" t="s">
        <v>128</v>
      </c>
      <c r="F47" s="815" t="s">
        <v>1544</v>
      </c>
      <c r="G47" s="816">
        <v>1100</v>
      </c>
      <c r="H47" s="1095">
        <v>2250</v>
      </c>
      <c r="I47" s="1095">
        <v>1939.83</v>
      </c>
      <c r="J47" s="1096">
        <v>2116.21</v>
      </c>
      <c r="K47" s="1072">
        <v>194.08</v>
      </c>
      <c r="L47" s="1096">
        <f>J47+K47</f>
        <v>2310.29</v>
      </c>
      <c r="M47" s="1097"/>
      <c r="N47" s="1095">
        <f>(I47*1.4%+L47)*1.18</f>
        <v>2758.1881915999998</v>
      </c>
      <c r="O47" s="1100" t="s">
        <v>1545</v>
      </c>
      <c r="P47" s="1101">
        <v>44628</v>
      </c>
      <c r="Q47" s="1101">
        <v>45324</v>
      </c>
      <c r="R47" s="1100"/>
      <c r="S47" s="817">
        <f>'[1]Width Wise'!F48</f>
        <v>5</v>
      </c>
      <c r="T47" s="818">
        <f>'[1]Width Wise'!G48</f>
        <v>13.9</v>
      </c>
      <c r="U47" s="818">
        <f>'[1]Width Wise'!L48</f>
        <v>13.9</v>
      </c>
      <c r="V47" s="819">
        <f>U47/T47</f>
        <v>1</v>
      </c>
      <c r="W47" s="841">
        <f t="shared" si="25"/>
        <v>0</v>
      </c>
      <c r="X47" s="1104">
        <v>1575.86</v>
      </c>
      <c r="Y47" s="1093">
        <f>X47/N47</f>
        <v>0.57133882481233378</v>
      </c>
      <c r="Z47" s="1095">
        <f>N47-X47</f>
        <v>1182.3281915999999</v>
      </c>
      <c r="AA47" s="821" t="s">
        <v>1418</v>
      </c>
      <c r="AB47" s="888"/>
      <c r="AC47" s="514"/>
      <c r="AJ47" s="850">
        <v>39</v>
      </c>
      <c r="AK47" s="460">
        <v>2972.5755300000001</v>
      </c>
      <c r="AY47" s="839"/>
    </row>
    <row r="48" spans="1:51" s="460" customFormat="1" ht="193.5" customHeight="1">
      <c r="A48" s="1096"/>
      <c r="B48" s="1094"/>
      <c r="C48" s="848" t="s">
        <v>38</v>
      </c>
      <c r="D48" s="813" t="s">
        <v>129</v>
      </c>
      <c r="E48" s="844" t="s">
        <v>1546</v>
      </c>
      <c r="F48" s="815" t="s">
        <v>1547</v>
      </c>
      <c r="G48" s="816">
        <v>1150</v>
      </c>
      <c r="H48" s="1095"/>
      <c r="I48" s="1095"/>
      <c r="J48" s="1096"/>
      <c r="K48" s="1072"/>
      <c r="L48" s="1096"/>
      <c r="M48" s="1099"/>
      <c r="N48" s="1095"/>
      <c r="O48" s="1100"/>
      <c r="P48" s="1100"/>
      <c r="Q48" s="1100"/>
      <c r="R48" s="1100"/>
      <c r="S48" s="817">
        <f>'[1]Width Wise'!F49</f>
        <v>8.52</v>
      </c>
      <c r="T48" s="818">
        <f>'[1]Width Wise'!G49</f>
        <v>0</v>
      </c>
      <c r="U48" s="846">
        <f>'[1]Width Wise'!L49</f>
        <v>0</v>
      </c>
      <c r="V48" s="819">
        <v>0</v>
      </c>
      <c r="W48" s="820">
        <f t="shared" si="25"/>
        <v>0</v>
      </c>
      <c r="X48" s="1104"/>
      <c r="Y48" s="1093"/>
      <c r="Z48" s="1096"/>
      <c r="AA48" s="821" t="s">
        <v>1548</v>
      </c>
      <c r="AB48" s="888"/>
      <c r="AC48" s="514"/>
      <c r="AJ48" s="850">
        <v>40</v>
      </c>
      <c r="AK48" s="460">
        <v>2390.5708</v>
      </c>
      <c r="AY48" s="839"/>
    </row>
    <row r="49" spans="1:51" s="460" customFormat="1" ht="60.75" customHeight="1">
      <c r="A49" s="449"/>
      <c r="B49" s="467"/>
      <c r="C49" s="711"/>
      <c r="D49" s="679" t="s">
        <v>131</v>
      </c>
      <c r="E49" s="470"/>
      <c r="F49" s="471"/>
      <c r="G49" s="472">
        <f>SUM(G42:G48)</f>
        <v>4600</v>
      </c>
      <c r="H49" s="472">
        <f>SUM(H42:H48)</f>
        <v>4600</v>
      </c>
      <c r="I49" s="472">
        <f t="shared" ref="I49:N49" si="26">SUM(I42:I48)</f>
        <v>3950.38</v>
      </c>
      <c r="J49" s="472">
        <f t="shared" si="26"/>
        <v>4343.62</v>
      </c>
      <c r="K49" s="472">
        <f t="shared" si="26"/>
        <v>405.52</v>
      </c>
      <c r="L49" s="472">
        <f t="shared" si="26"/>
        <v>4749.1400000000003</v>
      </c>
      <c r="M49" s="472"/>
      <c r="N49" s="472">
        <f t="shared" si="26"/>
        <v>5669.2454775999995</v>
      </c>
      <c r="O49" s="449"/>
      <c r="P49" s="473"/>
      <c r="Q49" s="473"/>
      <c r="R49" s="473"/>
      <c r="S49" s="451">
        <f>SUM(S42:S48)</f>
        <v>20.46</v>
      </c>
      <c r="T49" s="847">
        <f t="shared" ref="T49:U49" si="27">SUM(T42:T48)</f>
        <v>21.009999999999998</v>
      </c>
      <c r="U49" s="847">
        <f t="shared" si="27"/>
        <v>21.009999999999998</v>
      </c>
      <c r="V49" s="847"/>
      <c r="W49" s="847"/>
      <c r="X49" s="960">
        <f t="shared" ref="X49" si="28">SUM(X42:X48)</f>
        <v>3414.46</v>
      </c>
      <c r="Y49" s="451"/>
      <c r="Z49" s="451">
        <f>SUM(Z42:Z48)</f>
        <v>2254.7854775999995</v>
      </c>
      <c r="AA49" s="462" t="s">
        <v>1428</v>
      </c>
      <c r="AB49" s="890"/>
      <c r="AC49" s="514"/>
      <c r="AJ49" s="461">
        <v>41</v>
      </c>
      <c r="AK49" s="460">
        <v>1934.8995600000001</v>
      </c>
      <c r="AY49" s="472"/>
    </row>
    <row r="50" spans="1:51" s="460" customFormat="1" ht="64.5">
      <c r="A50" s="1092" t="s">
        <v>132</v>
      </c>
      <c r="B50" s="1092"/>
      <c r="C50" s="1092"/>
      <c r="D50" s="1092"/>
      <c r="E50" s="448"/>
      <c r="F50" s="468"/>
      <c r="G50" s="469"/>
      <c r="H50" s="457"/>
      <c r="I50" s="457"/>
      <c r="J50" s="449"/>
      <c r="K50" s="935"/>
      <c r="L50" s="449"/>
      <c r="M50" s="449"/>
      <c r="N50" s="449"/>
      <c r="O50" s="449"/>
      <c r="P50" s="466"/>
      <c r="Q50" s="466"/>
      <c r="R50" s="466"/>
      <c r="S50" s="459"/>
      <c r="T50" s="458"/>
      <c r="U50" s="456"/>
      <c r="V50" s="449"/>
      <c r="W50" s="459"/>
      <c r="X50" s="953"/>
      <c r="Y50" s="474"/>
      <c r="Z50" s="474"/>
      <c r="AA50" s="462"/>
      <c r="AB50" s="890"/>
      <c r="AC50" s="514"/>
      <c r="AJ50" s="461">
        <v>42</v>
      </c>
      <c r="AK50" s="460">
        <v>1926.2300399999999</v>
      </c>
      <c r="AY50" s="449"/>
    </row>
    <row r="51" spans="1:51" s="460" customFormat="1" ht="189" customHeight="1">
      <c r="A51" s="1072">
        <v>18</v>
      </c>
      <c r="B51" s="1085">
        <v>442</v>
      </c>
      <c r="C51" s="873" t="s">
        <v>32</v>
      </c>
      <c r="D51" s="631" t="s">
        <v>133</v>
      </c>
      <c r="E51" s="875" t="s">
        <v>134</v>
      </c>
      <c r="F51" s="468" t="s">
        <v>135</v>
      </c>
      <c r="G51" s="469">
        <v>400</v>
      </c>
      <c r="H51" s="1086">
        <v>2300</v>
      </c>
      <c r="I51" s="1086">
        <v>1961.66</v>
      </c>
      <c r="J51" s="1072">
        <v>2315.7600000000002</v>
      </c>
      <c r="K51" s="1072">
        <v>156.75</v>
      </c>
      <c r="L51" s="1072">
        <f>J51+K51</f>
        <v>2472.5100000000002</v>
      </c>
      <c r="M51" s="1082"/>
      <c r="N51" s="1087">
        <f>(I51*1.4%+L51)*1.18</f>
        <v>2949.9684232</v>
      </c>
      <c r="O51" s="1090" t="s">
        <v>136</v>
      </c>
      <c r="P51" s="1070">
        <v>44729</v>
      </c>
      <c r="Q51" s="1070">
        <v>45276</v>
      </c>
      <c r="R51" s="1090"/>
      <c r="S51" s="633">
        <f>'[2]Width Wise'!F52</f>
        <v>2.5299999999999998</v>
      </c>
      <c r="T51" s="458">
        <f>'[2]Width Wise'!G52</f>
        <v>3.23</v>
      </c>
      <c r="U51" s="879">
        <f>'[2]Width Wise'!L52</f>
        <v>3.23</v>
      </c>
      <c r="V51" s="621">
        <f>U51/T51</f>
        <v>1</v>
      </c>
      <c r="W51" s="459">
        <f>T51-U51</f>
        <v>0</v>
      </c>
      <c r="X51" s="1086">
        <v>2469.58</v>
      </c>
      <c r="Y51" s="1091">
        <f>X51/N51</f>
        <v>0.83715472361602594</v>
      </c>
      <c r="Z51" s="1086">
        <f>N51-X51</f>
        <v>480.38842320000003</v>
      </c>
      <c r="AA51" s="455" t="s">
        <v>525</v>
      </c>
      <c r="AB51" s="888"/>
      <c r="AC51" s="514"/>
      <c r="AJ51" s="850">
        <v>43</v>
      </c>
      <c r="AK51" s="460">
        <v>3620.2497199999998</v>
      </c>
      <c r="AY51" s="872"/>
    </row>
    <row r="52" spans="1:51" s="460" customFormat="1" ht="159.75" customHeight="1">
      <c r="A52" s="1072"/>
      <c r="B52" s="1085"/>
      <c r="C52" s="873" t="s">
        <v>38</v>
      </c>
      <c r="D52" s="631" t="s">
        <v>137</v>
      </c>
      <c r="E52" s="875" t="s">
        <v>138</v>
      </c>
      <c r="F52" s="468" t="s">
        <v>139</v>
      </c>
      <c r="G52" s="469">
        <v>500</v>
      </c>
      <c r="H52" s="1086"/>
      <c r="I52" s="1086"/>
      <c r="J52" s="1072"/>
      <c r="K52" s="1072"/>
      <c r="L52" s="1072"/>
      <c r="M52" s="1084"/>
      <c r="N52" s="1088"/>
      <c r="O52" s="1090"/>
      <c r="P52" s="1090"/>
      <c r="Q52" s="1090"/>
      <c r="R52" s="1090"/>
      <c r="S52" s="633">
        <f>'[2]Width Wise'!F53</f>
        <v>1.93</v>
      </c>
      <c r="T52" s="458">
        <f>'[2]Width Wise'!G53</f>
        <v>1.9490000000000001</v>
      </c>
      <c r="U52" s="879">
        <f>'[2]Width Wise'!L53</f>
        <v>1.9489999999999998</v>
      </c>
      <c r="V52" s="621">
        <f t="shared" ref="V52:V54" si="29">U52/T52</f>
        <v>0.99999999999999989</v>
      </c>
      <c r="W52" s="459">
        <f t="shared" ref="W52:W54" si="30">T52-U52</f>
        <v>0</v>
      </c>
      <c r="X52" s="1086"/>
      <c r="Y52" s="1091"/>
      <c r="Z52" s="1072"/>
      <c r="AA52" s="455" t="s">
        <v>525</v>
      </c>
      <c r="AB52" s="888"/>
      <c r="AC52" s="514"/>
      <c r="AJ52" s="850">
        <v>44</v>
      </c>
      <c r="AK52" s="460">
        <v>2537.0353</v>
      </c>
      <c r="AY52" s="872"/>
    </row>
    <row r="53" spans="1:51" s="460" customFormat="1" ht="195.75" customHeight="1">
      <c r="A53" s="1072"/>
      <c r="B53" s="1085"/>
      <c r="C53" s="873" t="s">
        <v>77</v>
      </c>
      <c r="D53" s="631" t="s">
        <v>140</v>
      </c>
      <c r="E53" s="875" t="s">
        <v>141</v>
      </c>
      <c r="F53" s="468" t="s">
        <v>142</v>
      </c>
      <c r="G53" s="469">
        <v>700</v>
      </c>
      <c r="H53" s="1086"/>
      <c r="I53" s="1086"/>
      <c r="J53" s="1072"/>
      <c r="K53" s="1072"/>
      <c r="L53" s="1072"/>
      <c r="M53" s="1084"/>
      <c r="N53" s="1088"/>
      <c r="O53" s="1090"/>
      <c r="P53" s="1090"/>
      <c r="Q53" s="1090"/>
      <c r="R53" s="1090"/>
      <c r="S53" s="633">
        <f>'[2]Width Wise'!F54</f>
        <v>7.74</v>
      </c>
      <c r="T53" s="458">
        <f>'[2]Width Wise'!G54</f>
        <v>7.63</v>
      </c>
      <c r="U53" s="879">
        <f>'[2]Width Wise'!L54</f>
        <v>7.63</v>
      </c>
      <c r="V53" s="621">
        <f t="shared" si="29"/>
        <v>1</v>
      </c>
      <c r="W53" s="459">
        <f t="shared" si="30"/>
        <v>0</v>
      </c>
      <c r="X53" s="1086"/>
      <c r="Y53" s="1091"/>
      <c r="Z53" s="1072"/>
      <c r="AA53" s="455" t="s">
        <v>525</v>
      </c>
      <c r="AB53" s="888"/>
      <c r="AC53" s="514"/>
      <c r="AJ53" s="850">
        <v>45</v>
      </c>
      <c r="AK53" s="460">
        <v>1753.57248</v>
      </c>
      <c r="AY53" s="872"/>
    </row>
    <row r="54" spans="1:51" s="460" customFormat="1" ht="257.25" customHeight="1">
      <c r="A54" s="1072"/>
      <c r="B54" s="1085"/>
      <c r="C54" s="873" t="s">
        <v>143</v>
      </c>
      <c r="D54" s="631" t="s">
        <v>144</v>
      </c>
      <c r="E54" s="875" t="s">
        <v>145</v>
      </c>
      <c r="F54" s="468" t="s">
        <v>146</v>
      </c>
      <c r="G54" s="469">
        <v>700</v>
      </c>
      <c r="H54" s="1086"/>
      <c r="I54" s="1086"/>
      <c r="J54" s="1072"/>
      <c r="K54" s="1072"/>
      <c r="L54" s="1072"/>
      <c r="M54" s="1083"/>
      <c r="N54" s="1089"/>
      <c r="O54" s="1090"/>
      <c r="P54" s="1090"/>
      <c r="Q54" s="1090"/>
      <c r="R54" s="1090"/>
      <c r="S54" s="633">
        <f>'[2]Width Wise'!F55</f>
        <v>2.78</v>
      </c>
      <c r="T54" s="458">
        <f>'[2]Width Wise'!G55</f>
        <v>5.7</v>
      </c>
      <c r="U54" s="879">
        <f>'[2]Width Wise'!L55</f>
        <v>4.6199999999999992</v>
      </c>
      <c r="V54" s="621">
        <f t="shared" si="29"/>
        <v>0.81052631578947354</v>
      </c>
      <c r="W54" s="459">
        <f t="shared" si="30"/>
        <v>1.080000000000001</v>
      </c>
      <c r="X54" s="1086"/>
      <c r="Y54" s="1091"/>
      <c r="Z54" s="1072"/>
      <c r="AA54" s="1033" t="s">
        <v>1555</v>
      </c>
      <c r="AB54" s="888"/>
      <c r="AC54" s="514"/>
      <c r="AJ54" s="850">
        <v>46</v>
      </c>
      <c r="AK54" s="460">
        <v>2640.60151</v>
      </c>
      <c r="AY54" s="872"/>
    </row>
    <row r="55" spans="1:51" s="460" customFormat="1" ht="258">
      <c r="A55" s="1072">
        <v>21</v>
      </c>
      <c r="B55" s="1085">
        <v>445</v>
      </c>
      <c r="C55" s="711" t="s">
        <v>32</v>
      </c>
      <c r="D55" s="631" t="s">
        <v>147</v>
      </c>
      <c r="E55" s="632" t="s">
        <v>1588</v>
      </c>
      <c r="F55" s="468" t="s">
        <v>149</v>
      </c>
      <c r="G55" s="469">
        <v>1250</v>
      </c>
      <c r="H55" s="1086">
        <v>2250</v>
      </c>
      <c r="I55" s="1086">
        <v>1928.95</v>
      </c>
      <c r="J55" s="1072">
        <v>2276.15</v>
      </c>
      <c r="K55" s="1072">
        <v>210.5</v>
      </c>
      <c r="L55" s="1072">
        <f>J55+K55</f>
        <v>2486.65</v>
      </c>
      <c r="M55" s="1082"/>
      <c r="N55" s="1086">
        <f>(I55*1.4%+L55)*1.18</f>
        <v>2966.1132539999999</v>
      </c>
      <c r="O55" s="1090" t="s">
        <v>150</v>
      </c>
      <c r="P55" s="1070">
        <v>44727</v>
      </c>
      <c r="Q55" s="1070">
        <v>45274</v>
      </c>
      <c r="R55" s="1090"/>
      <c r="S55" s="633">
        <f>'Width Wise'!F56</f>
        <v>7.1</v>
      </c>
      <c r="T55" s="458">
        <f>'Width Wise'!G56</f>
        <v>8.31</v>
      </c>
      <c r="U55" s="456">
        <f>'Width Wise'!L56</f>
        <v>8.31</v>
      </c>
      <c r="V55" s="621">
        <f t="shared" ref="V55:V59" si="31">U55/T55</f>
        <v>1</v>
      </c>
      <c r="W55" s="459">
        <f t="shared" ref="W55:W59" si="32">T55-U55</f>
        <v>0</v>
      </c>
      <c r="X55" s="1086">
        <v>2198.65</v>
      </c>
      <c r="Y55" s="1091">
        <f>X55/N55</f>
        <v>0.74125625413492735</v>
      </c>
      <c r="Z55" s="1086">
        <f>N55-X55</f>
        <v>767.46325399999978</v>
      </c>
      <c r="AA55" s="455" t="s">
        <v>1418</v>
      </c>
      <c r="AB55" s="888"/>
      <c r="AC55" s="514">
        <v>15</v>
      </c>
      <c r="AJ55" s="622">
        <v>47</v>
      </c>
      <c r="AK55" s="460">
        <v>3970.7818299999999</v>
      </c>
      <c r="AY55" s="449"/>
    </row>
    <row r="56" spans="1:51" s="460" customFormat="1" ht="193.5" customHeight="1">
      <c r="A56" s="1072"/>
      <c r="B56" s="1085"/>
      <c r="C56" s="711" t="s">
        <v>38</v>
      </c>
      <c r="D56" s="631" t="s">
        <v>151</v>
      </c>
      <c r="E56" s="632" t="s">
        <v>152</v>
      </c>
      <c r="F56" s="468" t="s">
        <v>153</v>
      </c>
      <c r="G56" s="469">
        <v>1000</v>
      </c>
      <c r="H56" s="1086"/>
      <c r="I56" s="1086"/>
      <c r="J56" s="1072"/>
      <c r="K56" s="1072"/>
      <c r="L56" s="1072"/>
      <c r="M56" s="1083"/>
      <c r="N56" s="1086"/>
      <c r="O56" s="1090"/>
      <c r="P56" s="1090"/>
      <c r="Q56" s="1090"/>
      <c r="R56" s="1090"/>
      <c r="S56" s="633">
        <f>'Width Wise'!F57</f>
        <v>6.67</v>
      </c>
      <c r="T56" s="458">
        <f>'Width Wise'!G57</f>
        <v>6.6050000000000004</v>
      </c>
      <c r="U56" s="458">
        <f>'Width Wise'!L57</f>
        <v>6.6050000000000004</v>
      </c>
      <c r="V56" s="621">
        <f t="shared" si="31"/>
        <v>1</v>
      </c>
      <c r="W56" s="459">
        <f t="shared" si="32"/>
        <v>0</v>
      </c>
      <c r="X56" s="1086"/>
      <c r="Y56" s="1091"/>
      <c r="Z56" s="1072"/>
      <c r="AA56" s="455" t="s">
        <v>1418</v>
      </c>
      <c r="AB56" s="888"/>
      <c r="AC56" s="514"/>
      <c r="AJ56" s="622">
        <v>48</v>
      </c>
      <c r="AK56" s="460">
        <v>2321.32998</v>
      </c>
      <c r="AY56" s="449"/>
    </row>
    <row r="57" spans="1:51" s="588" customFormat="1" ht="207" customHeight="1">
      <c r="A57" s="591">
        <v>22</v>
      </c>
      <c r="B57" s="603">
        <v>593</v>
      </c>
      <c r="C57" s="710"/>
      <c r="D57" s="604" t="s">
        <v>154</v>
      </c>
      <c r="E57" s="608" t="s">
        <v>1589</v>
      </c>
      <c r="F57" s="605" t="s">
        <v>156</v>
      </c>
      <c r="G57" s="606">
        <v>2150</v>
      </c>
      <c r="H57" s="592">
        <v>2150</v>
      </c>
      <c r="I57" s="592">
        <v>1841.5</v>
      </c>
      <c r="J57" s="591">
        <v>2203.11</v>
      </c>
      <c r="K57" s="1046"/>
      <c r="L57" s="591">
        <f>J57+K57</f>
        <v>2203.11</v>
      </c>
      <c r="M57" s="591"/>
      <c r="N57" s="592">
        <f>(I57*1.4%+L57)*1.18</f>
        <v>2630.0913799999998</v>
      </c>
      <c r="O57" s="593" t="s">
        <v>157</v>
      </c>
      <c r="P57" s="609">
        <v>44687</v>
      </c>
      <c r="Q57" s="609">
        <v>45235</v>
      </c>
      <c r="R57" s="593"/>
      <c r="S57" s="607">
        <f>'Width Wise'!F58</f>
        <v>10.25</v>
      </c>
      <c r="T57" s="586">
        <f>'Width Wise'!G58</f>
        <v>10.25</v>
      </c>
      <c r="U57" s="594">
        <f>'Width Wise'!L58</f>
        <v>9.36</v>
      </c>
      <c r="V57" s="602">
        <f t="shared" si="31"/>
        <v>0.913170731707317</v>
      </c>
      <c r="W57" s="585">
        <f t="shared" si="32"/>
        <v>0.89000000000000057</v>
      </c>
      <c r="X57" s="957">
        <v>1966.39</v>
      </c>
      <c r="Y57" s="587">
        <f>X57/N57</f>
        <v>0.74765082877082401</v>
      </c>
      <c r="Z57" s="592">
        <f>N57-X57</f>
        <v>663.70137999999974</v>
      </c>
      <c r="AA57" s="1005" t="s">
        <v>1541</v>
      </c>
      <c r="AB57" s="892">
        <v>3</v>
      </c>
      <c r="AC57" s="515"/>
      <c r="AD57" s="611" t="s">
        <v>143</v>
      </c>
      <c r="AE57" s="611"/>
      <c r="AJ57" s="589">
        <v>49</v>
      </c>
      <c r="AK57" s="588">
        <v>2660.5319800000002</v>
      </c>
      <c r="AY57" s="591"/>
    </row>
    <row r="58" spans="1:51" s="460" customFormat="1" ht="181.5" customHeight="1">
      <c r="A58" s="1072">
        <v>23</v>
      </c>
      <c r="B58" s="1085">
        <v>446</v>
      </c>
      <c r="C58" s="711" t="s">
        <v>32</v>
      </c>
      <c r="D58" s="631" t="s">
        <v>158</v>
      </c>
      <c r="E58" s="632" t="s">
        <v>1590</v>
      </c>
      <c r="F58" s="468" t="s">
        <v>160</v>
      </c>
      <c r="G58" s="469">
        <v>950</v>
      </c>
      <c r="H58" s="1086">
        <v>1900</v>
      </c>
      <c r="I58" s="1086">
        <v>1621.59</v>
      </c>
      <c r="J58" s="1072">
        <v>1908.21</v>
      </c>
      <c r="K58" s="1072">
        <v>189.91</v>
      </c>
      <c r="L58" s="1072">
        <f>J58+K58</f>
        <v>2098.12</v>
      </c>
      <c r="M58" s="1082"/>
      <c r="N58" s="1086">
        <f>(I58*1.4%+L58)*1.18</f>
        <v>2502.5702667999999</v>
      </c>
      <c r="O58" s="1090" t="s">
        <v>161</v>
      </c>
      <c r="P58" s="1070">
        <v>44728</v>
      </c>
      <c r="Q58" s="1070">
        <v>45275</v>
      </c>
      <c r="R58" s="1090"/>
      <c r="S58" s="633">
        <f>'Width Wise'!F59</f>
        <v>6.63</v>
      </c>
      <c r="T58" s="458">
        <f>'Width Wise'!G59</f>
        <v>6.5</v>
      </c>
      <c r="U58" s="456">
        <f>'Width Wise'!L59</f>
        <v>6.5</v>
      </c>
      <c r="V58" s="621">
        <f t="shared" si="31"/>
        <v>1</v>
      </c>
      <c r="W58" s="459">
        <f t="shared" si="32"/>
        <v>0</v>
      </c>
      <c r="X58" s="1086">
        <v>1617.73</v>
      </c>
      <c r="Y58" s="1091">
        <f>X58/N58</f>
        <v>0.64642740364232321</v>
      </c>
      <c r="Z58" s="1086">
        <f>N58-X58</f>
        <v>884.84026679999988</v>
      </c>
      <c r="AA58" s="455" t="s">
        <v>1418</v>
      </c>
      <c r="AB58" s="888"/>
      <c r="AC58" s="514">
        <v>25</v>
      </c>
      <c r="AJ58" s="622">
        <v>50</v>
      </c>
      <c r="AK58" s="460">
        <v>1739.30225</v>
      </c>
      <c r="AY58" s="449"/>
    </row>
    <row r="59" spans="1:51" s="460" customFormat="1" ht="237.75" customHeight="1">
      <c r="A59" s="1072"/>
      <c r="B59" s="1085"/>
      <c r="C59" s="711" t="s">
        <v>38</v>
      </c>
      <c r="D59" s="631" t="s">
        <v>162</v>
      </c>
      <c r="E59" s="632" t="s">
        <v>1588</v>
      </c>
      <c r="F59" s="468" t="s">
        <v>163</v>
      </c>
      <c r="G59" s="469">
        <v>950</v>
      </c>
      <c r="H59" s="1086"/>
      <c r="I59" s="1086"/>
      <c r="J59" s="1072"/>
      <c r="K59" s="1072"/>
      <c r="L59" s="1072"/>
      <c r="M59" s="1083"/>
      <c r="N59" s="1086"/>
      <c r="O59" s="1090"/>
      <c r="P59" s="1090"/>
      <c r="Q59" s="1090"/>
      <c r="R59" s="1090"/>
      <c r="S59" s="633">
        <f>'Width Wise'!F60</f>
        <v>5.41</v>
      </c>
      <c r="T59" s="458">
        <f>'Width Wise'!G60</f>
        <v>5.23</v>
      </c>
      <c r="U59" s="456">
        <v>5.23</v>
      </c>
      <c r="V59" s="621">
        <f t="shared" si="31"/>
        <v>1</v>
      </c>
      <c r="W59" s="459">
        <f t="shared" si="32"/>
        <v>0</v>
      </c>
      <c r="X59" s="1086"/>
      <c r="Y59" s="1091"/>
      <c r="Z59" s="1086"/>
      <c r="AA59" s="455" t="s">
        <v>1418</v>
      </c>
      <c r="AB59" s="888"/>
      <c r="AC59" s="514"/>
      <c r="AJ59" s="622">
        <v>51</v>
      </c>
      <c r="AK59" s="460">
        <v>2473.4473499999999</v>
      </c>
      <c r="AY59" s="449"/>
    </row>
    <row r="60" spans="1:51" s="460" customFormat="1" ht="64.5">
      <c r="A60" s="449"/>
      <c r="B60" s="475"/>
      <c r="C60" s="475"/>
      <c r="D60" s="679" t="s">
        <v>164</v>
      </c>
      <c r="E60" s="470"/>
      <c r="F60" s="471"/>
      <c r="G60" s="472">
        <f>SUM(G51:G59)</f>
        <v>8600</v>
      </c>
      <c r="H60" s="472">
        <f t="shared" ref="H60:N60" si="33">SUM(H51:H59)</f>
        <v>8600</v>
      </c>
      <c r="I60" s="472">
        <f t="shared" si="33"/>
        <v>7353.7000000000007</v>
      </c>
      <c r="J60" s="472">
        <f t="shared" si="33"/>
        <v>8703.23</v>
      </c>
      <c r="K60" s="472">
        <f t="shared" si="33"/>
        <v>557.16</v>
      </c>
      <c r="L60" s="472">
        <f t="shared" si="33"/>
        <v>9260.39</v>
      </c>
      <c r="M60" s="472"/>
      <c r="N60" s="472">
        <f t="shared" si="33"/>
        <v>11048.743323999999</v>
      </c>
      <c r="O60" s="449"/>
      <c r="P60" s="473"/>
      <c r="Q60" s="473"/>
      <c r="R60" s="473"/>
      <c r="S60" s="451">
        <f>SUM(S51:S59)</f>
        <v>51.040000000000006</v>
      </c>
      <c r="T60" s="847">
        <f t="shared" ref="T60:Z60" si="34">SUM(T51:T59)</f>
        <v>55.404000000000011</v>
      </c>
      <c r="U60" s="847">
        <f t="shared" si="34"/>
        <v>53.434000000000012</v>
      </c>
      <c r="V60" s="847"/>
      <c r="W60" s="847">
        <f t="shared" si="34"/>
        <v>1.9700000000000015</v>
      </c>
      <c r="X60" s="960">
        <f t="shared" si="34"/>
        <v>8252.35</v>
      </c>
      <c r="Y60" s="847"/>
      <c r="Z60" s="847">
        <f t="shared" si="34"/>
        <v>2796.3933239999997</v>
      </c>
      <c r="AA60" s="462"/>
      <c r="AB60" s="890"/>
      <c r="AC60" s="514"/>
      <c r="AJ60" s="622">
        <v>52</v>
      </c>
      <c r="AK60" s="460">
        <v>2711.8570800000002</v>
      </c>
      <c r="AY60" s="472"/>
    </row>
    <row r="61" spans="1:51" s="460" customFormat="1" ht="64.5">
      <c r="A61" s="1092" t="s">
        <v>165</v>
      </c>
      <c r="B61" s="1092"/>
      <c r="C61" s="1092"/>
      <c r="D61" s="1092"/>
      <c r="E61" s="448"/>
      <c r="F61" s="468"/>
      <c r="G61" s="469"/>
      <c r="H61" s="457"/>
      <c r="I61" s="457"/>
      <c r="J61" s="449"/>
      <c r="K61" s="935"/>
      <c r="L61" s="449"/>
      <c r="M61" s="449"/>
      <c r="N61" s="449"/>
      <c r="O61" s="449"/>
      <c r="P61" s="466"/>
      <c r="Q61" s="466"/>
      <c r="R61" s="466"/>
      <c r="S61" s="459"/>
      <c r="T61" s="458"/>
      <c r="U61" s="456"/>
      <c r="V61" s="449"/>
      <c r="W61" s="459"/>
      <c r="X61" s="953"/>
      <c r="Y61" s="474"/>
      <c r="Z61" s="474"/>
      <c r="AA61" s="462"/>
      <c r="AB61" s="890"/>
      <c r="AC61" s="514"/>
      <c r="AJ61" s="622">
        <v>53</v>
      </c>
      <c r="AK61" s="460">
        <v>1385.0197499999999</v>
      </c>
      <c r="AY61" s="449"/>
    </row>
    <row r="62" spans="1:51" s="460" customFormat="1" ht="209.25" customHeight="1">
      <c r="A62" s="449">
        <v>24</v>
      </c>
      <c r="B62" s="467">
        <v>447</v>
      </c>
      <c r="C62" s="711"/>
      <c r="D62" s="631" t="s">
        <v>166</v>
      </c>
      <c r="E62" s="632" t="s">
        <v>167</v>
      </c>
      <c r="F62" s="468" t="s">
        <v>168</v>
      </c>
      <c r="G62" s="469">
        <v>950</v>
      </c>
      <c r="H62" s="457">
        <v>950</v>
      </c>
      <c r="I62" s="457">
        <v>815.76</v>
      </c>
      <c r="J62" s="449">
        <v>941.78</v>
      </c>
      <c r="K62" s="935">
        <v>86.84</v>
      </c>
      <c r="L62" s="449">
        <f>J62+K62</f>
        <v>1028.6199999999999</v>
      </c>
      <c r="M62" s="449"/>
      <c r="N62" s="457">
        <f>(I62*1.4%+L62)*1.18</f>
        <v>1227.2479551999998</v>
      </c>
      <c r="O62" s="463" t="s">
        <v>169</v>
      </c>
      <c r="P62" s="629">
        <v>44757</v>
      </c>
      <c r="Q62" s="629">
        <v>45093</v>
      </c>
      <c r="R62" s="463"/>
      <c r="S62" s="633">
        <f>'Width Wise'!F63</f>
        <v>3.36</v>
      </c>
      <c r="T62" s="458">
        <f>'Width Wise'!G63</f>
        <v>3.71</v>
      </c>
      <c r="U62" s="456">
        <f>'Width Wise'!L63</f>
        <v>3.71</v>
      </c>
      <c r="V62" s="621">
        <f>U62/T62</f>
        <v>1</v>
      </c>
      <c r="W62" s="459">
        <f>T62-U62</f>
        <v>0</v>
      </c>
      <c r="X62" s="953">
        <v>914.72</v>
      </c>
      <c r="Y62" s="625">
        <f>X62/N62</f>
        <v>0.74534245188530934</v>
      </c>
      <c r="Z62" s="457">
        <f>N62-X62</f>
        <v>312.52795519999972</v>
      </c>
      <c r="AA62" s="1052" t="s">
        <v>1418</v>
      </c>
      <c r="AB62" s="888"/>
      <c r="AC62" s="514">
        <v>16</v>
      </c>
      <c r="AJ62" s="622">
        <v>54</v>
      </c>
      <c r="AK62" s="460">
        <v>3024.9636099999998</v>
      </c>
      <c r="AY62" s="449"/>
    </row>
    <row r="63" spans="1:51" s="460" customFormat="1" ht="193.5">
      <c r="A63" s="842">
        <v>25</v>
      </c>
      <c r="B63" s="848">
        <v>599</v>
      </c>
      <c r="C63" s="848"/>
      <c r="D63" s="813" t="s">
        <v>170</v>
      </c>
      <c r="E63" s="822" t="s">
        <v>171</v>
      </c>
      <c r="F63" s="815" t="s">
        <v>172</v>
      </c>
      <c r="G63" s="816">
        <v>1000</v>
      </c>
      <c r="H63" s="841">
        <v>1000</v>
      </c>
      <c r="I63" s="841">
        <v>861.31</v>
      </c>
      <c r="J63" s="841">
        <v>1075.4000000000001</v>
      </c>
      <c r="K63" s="935">
        <v>262.33999999999997</v>
      </c>
      <c r="L63" s="841">
        <f>J63+K63</f>
        <v>1337.74</v>
      </c>
      <c r="M63" s="841"/>
      <c r="N63" s="841">
        <f>(I63*1.4%+L63)*1.18</f>
        <v>1592.7620411999999</v>
      </c>
      <c r="O63" s="844" t="s">
        <v>173</v>
      </c>
      <c r="P63" s="845">
        <v>44718</v>
      </c>
      <c r="Q63" s="845">
        <v>45051</v>
      </c>
      <c r="R63" s="844"/>
      <c r="S63" s="817">
        <f>'Width Wise'!F64</f>
        <v>5.3</v>
      </c>
      <c r="T63" s="818">
        <f>'Width Wise'!G64</f>
        <v>6</v>
      </c>
      <c r="U63" s="846">
        <f>'Width Wise'!L64</f>
        <v>6</v>
      </c>
      <c r="V63" s="819">
        <f t="shared" ref="V63" si="35">U63/T63</f>
        <v>1</v>
      </c>
      <c r="W63" s="820">
        <f t="shared" ref="W63" si="36">T63-U63</f>
        <v>0</v>
      </c>
      <c r="X63" s="956">
        <v>1568.92</v>
      </c>
      <c r="Y63" s="843">
        <f>X63/N63</f>
        <v>0.98503100866088134</v>
      </c>
      <c r="Z63" s="841">
        <f>N63-X63</f>
        <v>23.842041199999812</v>
      </c>
      <c r="AA63" s="853" t="s">
        <v>1549</v>
      </c>
      <c r="AB63" s="890"/>
      <c r="AC63" s="514">
        <v>17</v>
      </c>
      <c r="AJ63" s="850">
        <v>55</v>
      </c>
      <c r="AK63" s="460">
        <v>3065.3389099999999</v>
      </c>
      <c r="AY63" s="838"/>
    </row>
    <row r="64" spans="1:51" s="460" customFormat="1" ht="140.25" customHeight="1">
      <c r="A64" s="1072">
        <v>26</v>
      </c>
      <c r="B64" s="1085">
        <v>448</v>
      </c>
      <c r="C64" s="943" t="s">
        <v>32</v>
      </c>
      <c r="D64" s="631" t="s">
        <v>174</v>
      </c>
      <c r="E64" s="632" t="s">
        <v>175</v>
      </c>
      <c r="F64" s="468" t="s">
        <v>176</v>
      </c>
      <c r="G64" s="469">
        <v>1000</v>
      </c>
      <c r="H64" s="1086">
        <v>2250</v>
      </c>
      <c r="I64" s="1086">
        <v>1935.72</v>
      </c>
      <c r="J64" s="1072">
        <v>2438.92</v>
      </c>
      <c r="K64" s="1072">
        <v>243.34</v>
      </c>
      <c r="L64" s="1072">
        <f>K64+J64</f>
        <v>2682.26</v>
      </c>
      <c r="M64" s="1082"/>
      <c r="N64" s="1086">
        <f>(I64*1.4%+L64)*1.18</f>
        <v>3197.0448944000004</v>
      </c>
      <c r="O64" s="1090" t="s">
        <v>177</v>
      </c>
      <c r="P64" s="1070">
        <v>44743</v>
      </c>
      <c r="Q64" s="1070">
        <v>45292</v>
      </c>
      <c r="R64" s="1090"/>
      <c r="S64" s="633">
        <f>'Width Wise'!F65</f>
        <v>5.28</v>
      </c>
      <c r="T64" s="458">
        <f>'Width Wise'!G65</f>
        <v>8.81</v>
      </c>
      <c r="U64" s="949">
        <f>'Width Wise'!L65</f>
        <v>8.81</v>
      </c>
      <c r="V64" s="621">
        <f t="shared" ref="V64:V69" si="37">U64/T64</f>
        <v>1</v>
      </c>
      <c r="W64" s="459">
        <f t="shared" ref="W64:W69" si="38">T64-U64</f>
        <v>0</v>
      </c>
      <c r="X64" s="1086">
        <v>2262.85</v>
      </c>
      <c r="Y64" s="1091">
        <f>X64/N64</f>
        <v>0.70779425211189473</v>
      </c>
      <c r="Z64" s="1086">
        <f>N64-X64</f>
        <v>934.19489440000052</v>
      </c>
      <c r="AA64" s="1052" t="s">
        <v>1418</v>
      </c>
      <c r="AB64" s="1232"/>
      <c r="AC64" s="1228"/>
      <c r="AD64" s="460" t="s">
        <v>306</v>
      </c>
      <c r="AJ64" s="622">
        <v>56</v>
      </c>
      <c r="AK64" s="460">
        <v>2718.9549999999999</v>
      </c>
      <c r="AY64" s="1082"/>
    </row>
    <row r="65" spans="1:51" s="460" customFormat="1" ht="144.75" customHeight="1">
      <c r="A65" s="1072"/>
      <c r="B65" s="1085"/>
      <c r="C65" s="943" t="s">
        <v>38</v>
      </c>
      <c r="D65" s="631" t="s">
        <v>178</v>
      </c>
      <c r="E65" s="658" t="s">
        <v>179</v>
      </c>
      <c r="F65" s="468" t="s">
        <v>180</v>
      </c>
      <c r="G65" s="469">
        <v>300</v>
      </c>
      <c r="H65" s="1086"/>
      <c r="I65" s="1086"/>
      <c r="J65" s="1072"/>
      <c r="K65" s="1072"/>
      <c r="L65" s="1072"/>
      <c r="M65" s="1084"/>
      <c r="N65" s="1086"/>
      <c r="O65" s="1090"/>
      <c r="P65" s="1090"/>
      <c r="Q65" s="1090"/>
      <c r="R65" s="1090"/>
      <c r="S65" s="633">
        <f>'Width Wise'!F66</f>
        <v>2.15</v>
      </c>
      <c r="T65" s="458">
        <f>'Width Wise'!G66</f>
        <v>2.15</v>
      </c>
      <c r="U65" s="949">
        <f>'Width Wise'!L66</f>
        <v>0</v>
      </c>
      <c r="V65" s="621">
        <f>U65/T65</f>
        <v>0</v>
      </c>
      <c r="W65" s="459">
        <f>0</f>
        <v>0</v>
      </c>
      <c r="X65" s="1086"/>
      <c r="Y65" s="1091"/>
      <c r="Z65" s="1072"/>
      <c r="AA65" s="455" t="s">
        <v>1474</v>
      </c>
      <c r="AB65" s="1233"/>
      <c r="AC65" s="1229"/>
      <c r="AJ65" s="622">
        <v>57</v>
      </c>
      <c r="AK65" s="460">
        <v>3168.70793</v>
      </c>
      <c r="AY65" s="1084"/>
    </row>
    <row r="66" spans="1:51" s="460" customFormat="1" ht="197.25" customHeight="1">
      <c r="A66" s="1072"/>
      <c r="B66" s="1085"/>
      <c r="C66" s="943" t="s">
        <v>77</v>
      </c>
      <c r="D66" s="631" t="s">
        <v>181</v>
      </c>
      <c r="E66" s="620" t="s">
        <v>182</v>
      </c>
      <c r="F66" s="468" t="s">
        <v>183</v>
      </c>
      <c r="G66" s="469">
        <v>950</v>
      </c>
      <c r="H66" s="1086"/>
      <c r="I66" s="1086"/>
      <c r="J66" s="1072"/>
      <c r="K66" s="1072"/>
      <c r="L66" s="1072"/>
      <c r="M66" s="1083"/>
      <c r="N66" s="1086"/>
      <c r="O66" s="1090"/>
      <c r="P66" s="1090"/>
      <c r="Q66" s="1090"/>
      <c r="R66" s="1090"/>
      <c r="S66" s="633">
        <f>'Width Wise'!F67</f>
        <v>3.79</v>
      </c>
      <c r="T66" s="458">
        <f>'Width Wise'!G67</f>
        <v>2.9</v>
      </c>
      <c r="U66" s="949">
        <f>'Width Wise'!L67</f>
        <v>2.9000000000000004</v>
      </c>
      <c r="V66" s="621">
        <f t="shared" si="37"/>
        <v>1.0000000000000002</v>
      </c>
      <c r="W66" s="459">
        <f t="shared" si="38"/>
        <v>0</v>
      </c>
      <c r="X66" s="1086"/>
      <c r="Y66" s="1091"/>
      <c r="Z66" s="1072"/>
      <c r="AA66" s="455" t="s">
        <v>1418</v>
      </c>
      <c r="AB66" s="1234"/>
      <c r="AC66" s="1230"/>
      <c r="AJ66" s="622">
        <v>58</v>
      </c>
      <c r="AK66" s="460">
        <v>3472.5682900000002</v>
      </c>
      <c r="AY66" s="1083"/>
    </row>
    <row r="67" spans="1:51" s="460" customFormat="1" ht="208.5" customHeight="1">
      <c r="A67" s="842">
        <v>27</v>
      </c>
      <c r="B67" s="848">
        <v>449</v>
      </c>
      <c r="C67" s="848"/>
      <c r="D67" s="813" t="s">
        <v>184</v>
      </c>
      <c r="E67" s="822" t="s">
        <v>185</v>
      </c>
      <c r="F67" s="815" t="s">
        <v>186</v>
      </c>
      <c r="G67" s="816">
        <v>2250</v>
      </c>
      <c r="H67" s="841">
        <v>2250</v>
      </c>
      <c r="I67" s="841">
        <v>1939.1</v>
      </c>
      <c r="J67" s="842">
        <v>2288.14</v>
      </c>
      <c r="K67" s="935">
        <v>225.65</v>
      </c>
      <c r="L67" s="842">
        <f>J67+K67</f>
        <v>2513.79</v>
      </c>
      <c r="M67" s="842"/>
      <c r="N67" s="841">
        <f>(I67*1.4%+L67)*1.18</f>
        <v>2998.3061319999997</v>
      </c>
      <c r="O67" s="844" t="s">
        <v>187</v>
      </c>
      <c r="P67" s="845">
        <v>44688</v>
      </c>
      <c r="Q67" s="845">
        <v>45254</v>
      </c>
      <c r="R67" s="844"/>
      <c r="S67" s="817">
        <f>'Width Wise'!F68</f>
        <v>9.9700000000000006</v>
      </c>
      <c r="T67" s="818">
        <f>'Width Wise'!G68</f>
        <v>10.210000000000001</v>
      </c>
      <c r="U67" s="846">
        <f>'Width Wise'!L68</f>
        <v>10.120000000000001</v>
      </c>
      <c r="V67" s="819">
        <f t="shared" si="37"/>
        <v>0.99118511263467191</v>
      </c>
      <c r="W67" s="820">
        <f t="shared" si="38"/>
        <v>8.9999999999999858E-2</v>
      </c>
      <c r="X67" s="956">
        <v>2722.39</v>
      </c>
      <c r="Y67" s="843">
        <f>X67/N67</f>
        <v>0.90797599716212041</v>
      </c>
      <c r="Z67" s="841">
        <f>N67-X67</f>
        <v>275.91613199999983</v>
      </c>
      <c r="AA67" s="821" t="s">
        <v>1574</v>
      </c>
      <c r="AB67" s="888"/>
      <c r="AC67" s="514">
        <v>18</v>
      </c>
      <c r="AJ67" s="850">
        <v>59</v>
      </c>
      <c r="AK67" s="460">
        <v>4256.4767400000001</v>
      </c>
      <c r="AY67" s="839"/>
    </row>
    <row r="68" spans="1:51" s="460" customFormat="1" ht="246" customHeight="1">
      <c r="A68" s="1075">
        <v>28</v>
      </c>
      <c r="B68" s="1075">
        <v>450</v>
      </c>
      <c r="C68" s="844" t="s">
        <v>32</v>
      </c>
      <c r="D68" s="813" t="s">
        <v>188</v>
      </c>
      <c r="E68" s="844" t="s">
        <v>189</v>
      </c>
      <c r="F68" s="844" t="s">
        <v>1550</v>
      </c>
      <c r="G68" s="844">
        <v>1300</v>
      </c>
      <c r="H68" s="844">
        <v>2300</v>
      </c>
      <c r="I68" s="844">
        <v>1974.31</v>
      </c>
      <c r="J68" s="844">
        <v>2363.16</v>
      </c>
      <c r="K68" s="937">
        <v>235.13</v>
      </c>
      <c r="L68" s="844">
        <f>K68+J68</f>
        <v>2598.29</v>
      </c>
      <c r="M68" s="844"/>
      <c r="N68" s="841">
        <f>(I68*1.4%+L68)*1.18</f>
        <v>3098.5978011999996</v>
      </c>
      <c r="O68" s="854" t="s">
        <v>1551</v>
      </c>
      <c r="P68" s="844">
        <v>44712</v>
      </c>
      <c r="Q68" s="844">
        <v>45259</v>
      </c>
      <c r="R68" s="844"/>
      <c r="S68" s="817">
        <f>'Width Wise'!F69</f>
        <v>6.8</v>
      </c>
      <c r="T68" s="818">
        <f>'Width Wise'!G69</f>
        <v>12.04</v>
      </c>
      <c r="U68" s="844">
        <f>'Width Wise'!L69</f>
        <v>12.04</v>
      </c>
      <c r="V68" s="855">
        <f t="shared" si="37"/>
        <v>1</v>
      </c>
      <c r="W68" s="844">
        <f t="shared" si="38"/>
        <v>0</v>
      </c>
      <c r="X68" s="1077">
        <v>3026.83</v>
      </c>
      <c r="Y68" s="1079">
        <f>X68:X69/N68</f>
        <v>0.97683861998088106</v>
      </c>
      <c r="Z68" s="1081">
        <f>N68-X68</f>
        <v>71.767801199999667</v>
      </c>
      <c r="AA68" s="821" t="s">
        <v>1575</v>
      </c>
      <c r="AB68" s="889"/>
      <c r="AC68" s="1117">
        <v>19</v>
      </c>
      <c r="AJ68" s="850">
        <v>60</v>
      </c>
      <c r="AK68" s="460">
        <v>1488.04413</v>
      </c>
      <c r="AY68" s="840"/>
    </row>
    <row r="69" spans="1:51" s="460" customFormat="1" ht="193.5">
      <c r="A69" s="1076"/>
      <c r="B69" s="1076"/>
      <c r="C69" s="844" t="s">
        <v>38</v>
      </c>
      <c r="D69" s="813" t="s">
        <v>190</v>
      </c>
      <c r="E69" s="844" t="s">
        <v>191</v>
      </c>
      <c r="F69" s="844" t="s">
        <v>1552</v>
      </c>
      <c r="G69" s="844">
        <v>1000</v>
      </c>
      <c r="H69" s="844"/>
      <c r="I69" s="844"/>
      <c r="J69" s="844"/>
      <c r="K69" s="937"/>
      <c r="L69" s="844"/>
      <c r="M69" s="844"/>
      <c r="N69" s="841">
        <f>(I69*1.4%+L69)*1.18</f>
        <v>0</v>
      </c>
      <c r="O69" s="844"/>
      <c r="P69" s="844"/>
      <c r="Q69" s="844"/>
      <c r="R69" s="844"/>
      <c r="S69" s="817">
        <f>'Width Wise'!F70</f>
        <v>4.6500000000000004</v>
      </c>
      <c r="T69" s="818">
        <f>'Width Wise'!G70</f>
        <v>4.57</v>
      </c>
      <c r="U69" s="844">
        <f>'Width Wise'!L70</f>
        <v>4.57</v>
      </c>
      <c r="V69" s="855">
        <f t="shared" si="37"/>
        <v>1</v>
      </c>
      <c r="W69" s="844">
        <f t="shared" si="38"/>
        <v>0</v>
      </c>
      <c r="X69" s="1078"/>
      <c r="Y69" s="1080"/>
      <c r="Z69" s="1076"/>
      <c r="AA69" s="821" t="s">
        <v>1575</v>
      </c>
      <c r="AB69" s="889"/>
      <c r="AC69" s="1117"/>
      <c r="AJ69" s="850">
        <v>61</v>
      </c>
      <c r="AK69" s="460">
        <v>4380.0101699999996</v>
      </c>
      <c r="AY69" s="840"/>
    </row>
    <row r="70" spans="1:51" s="460" customFormat="1" ht="64.5">
      <c r="A70" s="842"/>
      <c r="B70" s="856"/>
      <c r="C70" s="856"/>
      <c r="D70" s="857" t="s">
        <v>131</v>
      </c>
      <c r="E70" s="858"/>
      <c r="F70" s="859"/>
      <c r="G70" s="851">
        <f>SUM(G62:G69)</f>
        <v>8750</v>
      </c>
      <c r="H70" s="851">
        <f t="shared" ref="H70:N70" si="39">SUM(H62:H69)</f>
        <v>8750</v>
      </c>
      <c r="I70" s="851">
        <f t="shared" si="39"/>
        <v>7526.1999999999989</v>
      </c>
      <c r="J70" s="851">
        <f t="shared" si="39"/>
        <v>9107.4</v>
      </c>
      <c r="K70" s="472">
        <f t="shared" si="39"/>
        <v>1053.3</v>
      </c>
      <c r="L70" s="851">
        <f t="shared" si="39"/>
        <v>10160.700000000001</v>
      </c>
      <c r="M70" s="851"/>
      <c r="N70" s="851">
        <f t="shared" si="39"/>
        <v>12113.958823999999</v>
      </c>
      <c r="O70" s="842"/>
      <c r="P70" s="852"/>
      <c r="Q70" s="852"/>
      <c r="R70" s="852"/>
      <c r="S70" s="775">
        <f>SUM(S62:S69)</f>
        <v>41.3</v>
      </c>
      <c r="T70" s="775">
        <f t="shared" ref="T70:Z70" si="40">SUM(T62:T69)</f>
        <v>50.39</v>
      </c>
      <c r="U70" s="775">
        <f t="shared" si="40"/>
        <v>48.15</v>
      </c>
      <c r="V70" s="775"/>
      <c r="W70" s="775">
        <f t="shared" si="40"/>
        <v>8.9999999999999858E-2</v>
      </c>
      <c r="X70" s="952">
        <f t="shared" si="40"/>
        <v>10495.71</v>
      </c>
      <c r="Y70" s="775"/>
      <c r="Z70" s="775">
        <f t="shared" si="40"/>
        <v>1618.2488239999996</v>
      </c>
      <c r="AA70" s="853"/>
      <c r="AB70" s="890"/>
      <c r="AC70" s="514"/>
      <c r="AJ70" s="849">
        <v>62</v>
      </c>
      <c r="AK70" s="460">
        <v>4500.8209299999999</v>
      </c>
      <c r="AY70" s="472"/>
    </row>
    <row r="71" spans="1:51" s="460" customFormat="1" ht="64.5">
      <c r="A71" s="1092" t="s">
        <v>192</v>
      </c>
      <c r="B71" s="1092"/>
      <c r="C71" s="1092"/>
      <c r="D71" s="1092"/>
      <c r="E71" s="448"/>
      <c r="F71" s="468"/>
      <c r="G71" s="469"/>
      <c r="H71" s="457"/>
      <c r="I71" s="457"/>
      <c r="J71" s="449"/>
      <c r="K71" s="935"/>
      <c r="L71" s="449"/>
      <c r="M71" s="449"/>
      <c r="N71" s="449"/>
      <c r="O71" s="449"/>
      <c r="P71" s="466"/>
      <c r="Q71" s="466"/>
      <c r="R71" s="466"/>
      <c r="S71" s="459"/>
      <c r="T71" s="458"/>
      <c r="U71" s="456"/>
      <c r="V71" s="449"/>
      <c r="W71" s="459"/>
      <c r="X71" s="953"/>
      <c r="Y71" s="474"/>
      <c r="Z71" s="474"/>
      <c r="AA71" s="462"/>
      <c r="AB71" s="890"/>
      <c r="AC71" s="514"/>
      <c r="AJ71" s="461">
        <v>63</v>
      </c>
      <c r="AK71" s="460">
        <v>2697.0470399999999</v>
      </c>
      <c r="AY71" s="449"/>
    </row>
    <row r="72" spans="1:51" s="460" customFormat="1" ht="214.5" customHeight="1">
      <c r="A72" s="463">
        <v>29</v>
      </c>
      <c r="B72" s="463">
        <v>451</v>
      </c>
      <c r="C72" s="706"/>
      <c r="D72" s="463" t="s">
        <v>193</v>
      </c>
      <c r="E72" s="463" t="s">
        <v>194</v>
      </c>
      <c r="F72" s="463" t="s">
        <v>195</v>
      </c>
      <c r="G72" s="463">
        <v>1300</v>
      </c>
      <c r="H72" s="463">
        <v>1300</v>
      </c>
      <c r="I72" s="463">
        <v>1120.5</v>
      </c>
      <c r="J72" s="463">
        <v>1174.17</v>
      </c>
      <c r="K72" s="937"/>
      <c r="L72" s="463">
        <f>K72+J72</f>
        <v>1174.17</v>
      </c>
      <c r="M72" s="635"/>
      <c r="N72" s="457">
        <f>(I72*1.4%+L72)*1.18</f>
        <v>1404.03126</v>
      </c>
      <c r="O72" s="463" t="s">
        <v>196</v>
      </c>
      <c r="P72" s="629">
        <v>44757</v>
      </c>
      <c r="Q72" s="629">
        <v>45213</v>
      </c>
      <c r="R72" s="463"/>
      <c r="S72" s="463">
        <f>'Width Wise'!F73</f>
        <v>7.41</v>
      </c>
      <c r="T72" s="458">
        <f>'Width Wise'!G73</f>
        <v>7.41</v>
      </c>
      <c r="U72" s="463">
        <f>'Width Wise'!L73</f>
        <v>7.41</v>
      </c>
      <c r="V72" s="634">
        <f>U72/T72</f>
        <v>1</v>
      </c>
      <c r="W72" s="463">
        <f>T72-U72</f>
        <v>0</v>
      </c>
      <c r="X72" s="955">
        <v>1347.23</v>
      </c>
      <c r="Y72" s="634">
        <f>X72/N72</f>
        <v>0.95954416285574728</v>
      </c>
      <c r="Z72" s="456">
        <f>N72-X72</f>
        <v>56.801259999999957</v>
      </c>
      <c r="AA72" s="463" t="s">
        <v>1477</v>
      </c>
      <c r="AB72" s="893"/>
      <c r="AC72" s="514">
        <v>20</v>
      </c>
      <c r="AJ72" s="622">
        <v>64</v>
      </c>
      <c r="AK72" s="460">
        <v>1956.92778</v>
      </c>
      <c r="AY72" s="463"/>
    </row>
    <row r="73" spans="1:51" s="460" customFormat="1" ht="184.5" customHeight="1">
      <c r="A73" s="1072">
        <v>30</v>
      </c>
      <c r="B73" s="1085">
        <v>452</v>
      </c>
      <c r="C73" s="711" t="s">
        <v>32</v>
      </c>
      <c r="D73" s="631" t="s">
        <v>198</v>
      </c>
      <c r="E73" s="620" t="s">
        <v>199</v>
      </c>
      <c r="F73" s="468" t="s">
        <v>200</v>
      </c>
      <c r="G73" s="469">
        <v>500</v>
      </c>
      <c r="H73" s="1086">
        <v>2000</v>
      </c>
      <c r="I73" s="1086">
        <v>1722.03</v>
      </c>
      <c r="J73" s="1072">
        <v>1745.03</v>
      </c>
      <c r="K73" s="1086">
        <v>174</v>
      </c>
      <c r="L73" s="1086">
        <f>K73+J73</f>
        <v>1919.03</v>
      </c>
      <c r="M73" s="1175"/>
      <c r="N73" s="1086">
        <f>(I73*1.4%+L73)*1.18</f>
        <v>2292.9033356</v>
      </c>
      <c r="O73" s="1090" t="s">
        <v>201</v>
      </c>
      <c r="P73" s="1070">
        <v>44755</v>
      </c>
      <c r="Q73" s="1070">
        <v>45303</v>
      </c>
      <c r="R73" s="1090"/>
      <c r="S73" s="463">
        <f>'Width Wise'!F74</f>
        <v>2</v>
      </c>
      <c r="T73" s="458">
        <f>'Width Wise'!G74</f>
        <v>2</v>
      </c>
      <c r="U73" s="456">
        <f>'Width Wise'!J74</f>
        <v>2</v>
      </c>
      <c r="V73" s="621">
        <f t="shared" ref="V73:V85" si="41">U73/T73</f>
        <v>1</v>
      </c>
      <c r="W73" s="459">
        <f t="shared" ref="W73:W85" si="42">T73-U73</f>
        <v>0</v>
      </c>
      <c r="X73" s="1086">
        <v>2131.8000000000002</v>
      </c>
      <c r="Y73" s="1091">
        <f>X73/N73</f>
        <v>0.92973827849666291</v>
      </c>
      <c r="Z73" s="1086">
        <f>N73-X73</f>
        <v>161.10333559999981</v>
      </c>
      <c r="AA73" s="455" t="s">
        <v>1418</v>
      </c>
      <c r="AB73" s="888"/>
      <c r="AC73" s="514">
        <v>21</v>
      </c>
      <c r="AJ73" s="622">
        <v>65</v>
      </c>
      <c r="AK73" s="460">
        <v>1959.7491</v>
      </c>
      <c r="AY73" s="1082"/>
    </row>
    <row r="74" spans="1:51" s="460" customFormat="1" ht="230.25" customHeight="1">
      <c r="A74" s="1072"/>
      <c r="B74" s="1085"/>
      <c r="C74" s="711" t="s">
        <v>38</v>
      </c>
      <c r="D74" s="631" t="s">
        <v>202</v>
      </c>
      <c r="E74" s="620" t="s">
        <v>203</v>
      </c>
      <c r="F74" s="468" t="s">
        <v>204</v>
      </c>
      <c r="G74" s="469">
        <v>500</v>
      </c>
      <c r="H74" s="1086"/>
      <c r="I74" s="1086"/>
      <c r="J74" s="1072"/>
      <c r="K74" s="1086"/>
      <c r="L74" s="1072"/>
      <c r="M74" s="1175"/>
      <c r="N74" s="1086"/>
      <c r="O74" s="1090"/>
      <c r="P74" s="1090"/>
      <c r="Q74" s="1090"/>
      <c r="R74" s="1090"/>
      <c r="S74" s="463">
        <f>'Width Wise'!F75</f>
        <v>1.82</v>
      </c>
      <c r="T74" s="458">
        <f>'Width Wise'!G75</f>
        <v>1.82</v>
      </c>
      <c r="U74" s="456">
        <f>'Width Wise'!L75</f>
        <v>1.82</v>
      </c>
      <c r="V74" s="621">
        <f t="shared" si="41"/>
        <v>1</v>
      </c>
      <c r="W74" s="459">
        <f t="shared" si="42"/>
        <v>0</v>
      </c>
      <c r="X74" s="1086"/>
      <c r="Y74" s="1091"/>
      <c r="Z74" s="1072"/>
      <c r="AA74" s="455" t="s">
        <v>1418</v>
      </c>
      <c r="AB74" s="888"/>
      <c r="AC74" s="514"/>
      <c r="AJ74" s="622">
        <v>66</v>
      </c>
      <c r="AK74" s="460">
        <v>1859.4786999999999</v>
      </c>
      <c r="AY74" s="1084"/>
    </row>
    <row r="75" spans="1:51" s="460" customFormat="1" ht="193.5">
      <c r="A75" s="1072"/>
      <c r="B75" s="1085"/>
      <c r="C75" s="711" t="s">
        <v>77</v>
      </c>
      <c r="D75" s="631" t="s">
        <v>206</v>
      </c>
      <c r="E75" s="620" t="s">
        <v>207</v>
      </c>
      <c r="F75" s="468" t="s">
        <v>208</v>
      </c>
      <c r="G75" s="469">
        <v>1000</v>
      </c>
      <c r="H75" s="1086"/>
      <c r="I75" s="1086"/>
      <c r="J75" s="1072"/>
      <c r="K75" s="1086"/>
      <c r="L75" s="1072"/>
      <c r="M75" s="1176"/>
      <c r="N75" s="1086"/>
      <c r="O75" s="1090"/>
      <c r="P75" s="1090"/>
      <c r="Q75" s="1090"/>
      <c r="R75" s="1090"/>
      <c r="S75" s="463">
        <f>'Width Wise'!F76</f>
        <v>5.22</v>
      </c>
      <c r="T75" s="458">
        <f>'Width Wise'!G76</f>
        <v>5.22</v>
      </c>
      <c r="U75" s="456">
        <f>'Width Wise'!L76</f>
        <v>5.22</v>
      </c>
      <c r="V75" s="621">
        <f t="shared" si="41"/>
        <v>1</v>
      </c>
      <c r="W75" s="459">
        <f t="shared" si="42"/>
        <v>0</v>
      </c>
      <c r="X75" s="1086"/>
      <c r="Y75" s="1091"/>
      <c r="Z75" s="1072"/>
      <c r="AA75" s="455" t="s">
        <v>1418</v>
      </c>
      <c r="AB75" s="888"/>
      <c r="AC75" s="514"/>
      <c r="AJ75" s="622">
        <v>67</v>
      </c>
      <c r="AK75" s="460">
        <v>2547.4028499999999</v>
      </c>
      <c r="AY75" s="1083"/>
    </row>
    <row r="76" spans="1:51" s="460" customFormat="1" ht="246" customHeight="1">
      <c r="A76" s="449">
        <v>31</v>
      </c>
      <c r="B76" s="467">
        <v>453</v>
      </c>
      <c r="C76" s="711"/>
      <c r="D76" s="631" t="s">
        <v>209</v>
      </c>
      <c r="E76" s="620" t="s">
        <v>210</v>
      </c>
      <c r="F76" s="468" t="s">
        <v>211</v>
      </c>
      <c r="G76" s="469">
        <v>1000</v>
      </c>
      <c r="H76" s="457">
        <v>1000</v>
      </c>
      <c r="I76" s="457">
        <v>861.65</v>
      </c>
      <c r="J76" s="449">
        <v>1059.83</v>
      </c>
      <c r="K76" s="935">
        <v>263.64</v>
      </c>
      <c r="L76" s="449">
        <f>K76+J76</f>
        <v>1323.4699999999998</v>
      </c>
      <c r="M76" s="449"/>
      <c r="N76" s="457">
        <f>(I76*1.4%+L76)*1.18</f>
        <v>1575.9290579999997</v>
      </c>
      <c r="O76" s="463" t="s">
        <v>212</v>
      </c>
      <c r="P76" s="629">
        <v>44755</v>
      </c>
      <c r="Q76" s="629">
        <v>45089</v>
      </c>
      <c r="R76" s="463"/>
      <c r="S76" s="463">
        <f>'Width Wise'!F77</f>
        <v>4.71</v>
      </c>
      <c r="T76" s="458">
        <f>'Width Wise'!G77</f>
        <v>5.9</v>
      </c>
      <c r="U76" s="456">
        <f>'Width Wise'!L77</f>
        <v>5.9</v>
      </c>
      <c r="V76" s="621">
        <f t="shared" si="41"/>
        <v>1</v>
      </c>
      <c r="W76" s="459">
        <f t="shared" si="42"/>
        <v>0</v>
      </c>
      <c r="X76" s="953">
        <v>1444.25</v>
      </c>
      <c r="Y76" s="625">
        <f>X76/N76</f>
        <v>0.9164435370161188</v>
      </c>
      <c r="Z76" s="457">
        <f>N76-X76</f>
        <v>131.67905799999971</v>
      </c>
      <c r="AA76" s="463" t="s">
        <v>1477</v>
      </c>
      <c r="AB76" s="893"/>
      <c r="AC76" s="514">
        <v>22</v>
      </c>
      <c r="AJ76" s="622">
        <v>68</v>
      </c>
      <c r="AK76" s="460">
        <v>2288.6421300000002</v>
      </c>
      <c r="AY76" s="449"/>
    </row>
    <row r="77" spans="1:51" s="588" customFormat="1" ht="253.5" customHeight="1">
      <c r="A77" s="1115">
        <v>32</v>
      </c>
      <c r="B77" s="1224">
        <v>454</v>
      </c>
      <c r="C77" s="710" t="s">
        <v>32</v>
      </c>
      <c r="D77" s="604" t="s">
        <v>213</v>
      </c>
      <c r="E77" s="600" t="s">
        <v>214</v>
      </c>
      <c r="F77" s="605" t="s">
        <v>215</v>
      </c>
      <c r="G77" s="606">
        <v>2000</v>
      </c>
      <c r="H77" s="1114">
        <v>2300</v>
      </c>
      <c r="I77" s="1114">
        <v>1978.77</v>
      </c>
      <c r="J77" s="1115">
        <v>2360.9</v>
      </c>
      <c r="K77" s="1115">
        <v>233.46</v>
      </c>
      <c r="L77" s="1115">
        <f>K77+J77</f>
        <v>2594.36</v>
      </c>
      <c r="M77" s="1181"/>
      <c r="N77" s="1114">
        <f>(I77*1.4%+L77)*1.18</f>
        <v>3094.0340804000002</v>
      </c>
      <c r="O77" s="1141" t="s">
        <v>216</v>
      </c>
      <c r="P77" s="1150">
        <v>44687</v>
      </c>
      <c r="Q77" s="1150">
        <v>45235</v>
      </c>
      <c r="R77" s="1141"/>
      <c r="S77" s="593">
        <f>'Width Wise'!F78</f>
        <v>7.89</v>
      </c>
      <c r="T77" s="586">
        <f>'Width Wise'!G78</f>
        <v>9.7799999999999994</v>
      </c>
      <c r="U77" s="594">
        <f>'Width Wise'!L78</f>
        <v>9.08</v>
      </c>
      <c r="V77" s="602">
        <f t="shared" si="41"/>
        <v>0.92842535787321068</v>
      </c>
      <c r="W77" s="585">
        <f t="shared" si="42"/>
        <v>0.69999999999999929</v>
      </c>
      <c r="X77" s="1114">
        <v>2448.13</v>
      </c>
      <c r="Y77" s="1106">
        <f>X77/N77</f>
        <v>0.79124209248642252</v>
      </c>
      <c r="Z77" s="1114">
        <f>N77-X77</f>
        <v>645.90408040000011</v>
      </c>
      <c r="AA77" s="572" t="s">
        <v>1591</v>
      </c>
      <c r="AB77" s="894">
        <v>4</v>
      </c>
      <c r="AC77" s="515"/>
      <c r="AD77" s="588" t="s">
        <v>309</v>
      </c>
      <c r="AJ77" s="589">
        <v>69</v>
      </c>
      <c r="AK77" s="588">
        <v>4119.7470599999997</v>
      </c>
      <c r="AY77" s="1181"/>
    </row>
    <row r="78" spans="1:51" s="588" customFormat="1" ht="240" customHeight="1">
      <c r="A78" s="1115"/>
      <c r="B78" s="1239"/>
      <c r="C78" s="705" t="s">
        <v>38</v>
      </c>
      <c r="D78" s="604" t="s">
        <v>217</v>
      </c>
      <c r="E78" s="600" t="s">
        <v>218</v>
      </c>
      <c r="F78" s="605" t="s">
        <v>219</v>
      </c>
      <c r="G78" s="606">
        <v>300</v>
      </c>
      <c r="H78" s="1114"/>
      <c r="I78" s="1114"/>
      <c r="J78" s="1115"/>
      <c r="K78" s="1115"/>
      <c r="L78" s="1115"/>
      <c r="M78" s="1182"/>
      <c r="N78" s="1114"/>
      <c r="O78" s="1141"/>
      <c r="P78" s="1141"/>
      <c r="Q78" s="1141"/>
      <c r="R78" s="1141"/>
      <c r="S78" s="593">
        <f>'Width Wise'!F79</f>
        <v>1.44</v>
      </c>
      <c r="T78" s="586">
        <f>'Width Wise'!G79</f>
        <v>1.47</v>
      </c>
      <c r="U78" s="594">
        <f>'Width Wise'!L79</f>
        <v>1.47</v>
      </c>
      <c r="V78" s="602">
        <f t="shared" si="41"/>
        <v>1</v>
      </c>
      <c r="W78" s="585">
        <f t="shared" si="42"/>
        <v>0</v>
      </c>
      <c r="X78" s="1114"/>
      <c r="Y78" s="1106"/>
      <c r="Z78" s="1114"/>
      <c r="AA78" s="601" t="s">
        <v>197</v>
      </c>
      <c r="AB78" s="891"/>
      <c r="AC78" s="515"/>
      <c r="AJ78" s="589">
        <v>70</v>
      </c>
      <c r="AK78" s="588">
        <v>3257.78042</v>
      </c>
      <c r="AY78" s="1182"/>
    </row>
    <row r="79" spans="1:51" s="460" customFormat="1" ht="210.75" customHeight="1">
      <c r="A79" s="1072">
        <v>33</v>
      </c>
      <c r="B79" s="1085">
        <v>455</v>
      </c>
      <c r="C79" s="711" t="s">
        <v>32</v>
      </c>
      <c r="D79" s="631" t="s">
        <v>221</v>
      </c>
      <c r="E79" s="620" t="s">
        <v>222</v>
      </c>
      <c r="F79" s="468" t="s">
        <v>223</v>
      </c>
      <c r="G79" s="469">
        <v>200</v>
      </c>
      <c r="H79" s="1086">
        <v>950</v>
      </c>
      <c r="I79" s="1086">
        <v>807.67</v>
      </c>
      <c r="J79" s="1072">
        <v>742.7</v>
      </c>
      <c r="K79" s="1072"/>
      <c r="L79" s="1072">
        <f>K79+J79</f>
        <v>742.7</v>
      </c>
      <c r="M79" s="1082"/>
      <c r="N79" s="1086">
        <f>(I79*1.4%+L79)*1.18</f>
        <v>889.72870839999996</v>
      </c>
      <c r="O79" s="1090" t="s">
        <v>224</v>
      </c>
      <c r="P79" s="1070">
        <v>44701</v>
      </c>
      <c r="Q79" s="1070">
        <v>45035</v>
      </c>
      <c r="R79" s="1090"/>
      <c r="S79" s="463">
        <f>'Width Wise'!F80</f>
        <v>1.02</v>
      </c>
      <c r="T79" s="458">
        <f>'Width Wise'!G80</f>
        <v>1.016</v>
      </c>
      <c r="U79" s="456">
        <f>'Width Wise'!L80</f>
        <v>1.016</v>
      </c>
      <c r="V79" s="621">
        <f t="shared" si="41"/>
        <v>1</v>
      </c>
      <c r="W79" s="459">
        <f t="shared" si="42"/>
        <v>0</v>
      </c>
      <c r="X79" s="1086">
        <v>773.85</v>
      </c>
      <c r="Y79" s="1091">
        <f>X79/N79</f>
        <v>0.86975950387350687</v>
      </c>
      <c r="Z79" s="1086">
        <f>N79-X79</f>
        <v>115.87870839999994</v>
      </c>
      <c r="AA79" s="455" t="s">
        <v>1418</v>
      </c>
      <c r="AB79" s="888"/>
      <c r="AC79" s="514">
        <v>23</v>
      </c>
      <c r="AJ79" s="622">
        <v>71</v>
      </c>
      <c r="AK79" s="460">
        <v>2964.5056800000002</v>
      </c>
      <c r="AY79" s="1082"/>
    </row>
    <row r="80" spans="1:51" s="460" customFormat="1" ht="184.5" customHeight="1">
      <c r="A80" s="1072"/>
      <c r="B80" s="1085"/>
      <c r="C80" s="711" t="s">
        <v>38</v>
      </c>
      <c r="D80" s="631" t="s">
        <v>226</v>
      </c>
      <c r="E80" s="620" t="s">
        <v>227</v>
      </c>
      <c r="F80" s="468" t="s">
        <v>228</v>
      </c>
      <c r="G80" s="469">
        <v>500</v>
      </c>
      <c r="H80" s="1086"/>
      <c r="I80" s="1086"/>
      <c r="J80" s="1072"/>
      <c r="K80" s="1072"/>
      <c r="L80" s="1072"/>
      <c r="M80" s="1084"/>
      <c r="N80" s="1086"/>
      <c r="O80" s="1090"/>
      <c r="P80" s="1090"/>
      <c r="Q80" s="1090"/>
      <c r="R80" s="1090"/>
      <c r="S80" s="463">
        <f>'Width Wise'!F81</f>
        <v>2.7</v>
      </c>
      <c r="T80" s="458">
        <f>'Width Wise'!G81</f>
        <v>2.9</v>
      </c>
      <c r="U80" s="456">
        <f>'Width Wise'!L81</f>
        <v>2.9</v>
      </c>
      <c r="V80" s="621">
        <f t="shared" si="41"/>
        <v>1</v>
      </c>
      <c r="W80" s="459">
        <f t="shared" si="42"/>
        <v>0</v>
      </c>
      <c r="X80" s="1086"/>
      <c r="Y80" s="1091"/>
      <c r="Z80" s="1072"/>
      <c r="AA80" s="455" t="s">
        <v>1418</v>
      </c>
      <c r="AB80" s="888"/>
      <c r="AC80" s="514"/>
      <c r="AJ80" s="622">
        <v>72</v>
      </c>
      <c r="AK80" s="460">
        <v>2650.6564100000001</v>
      </c>
      <c r="AY80" s="1084"/>
    </row>
    <row r="81" spans="1:51" s="460" customFormat="1" ht="191.25" customHeight="1">
      <c r="A81" s="1072"/>
      <c r="B81" s="1085"/>
      <c r="C81" s="711" t="s">
        <v>77</v>
      </c>
      <c r="D81" s="631" t="s">
        <v>229</v>
      </c>
      <c r="E81" s="620" t="s">
        <v>230</v>
      </c>
      <c r="F81" s="468" t="s">
        <v>231</v>
      </c>
      <c r="G81" s="469">
        <v>250</v>
      </c>
      <c r="H81" s="1086"/>
      <c r="I81" s="1086"/>
      <c r="J81" s="1072"/>
      <c r="K81" s="1072"/>
      <c r="L81" s="1072"/>
      <c r="M81" s="1083"/>
      <c r="N81" s="1086"/>
      <c r="O81" s="1090"/>
      <c r="P81" s="1090"/>
      <c r="Q81" s="1090"/>
      <c r="R81" s="1090"/>
      <c r="S81" s="463">
        <f>'Width Wise'!F82</f>
        <v>1.52</v>
      </c>
      <c r="T81" s="458">
        <f>'Width Wise'!G82</f>
        <v>1.52</v>
      </c>
      <c r="U81" s="456">
        <f>'Width Wise'!L82</f>
        <v>1.52</v>
      </c>
      <c r="V81" s="621">
        <f t="shared" si="41"/>
        <v>1</v>
      </c>
      <c r="W81" s="459">
        <f t="shared" si="42"/>
        <v>0</v>
      </c>
      <c r="X81" s="1086"/>
      <c r="Y81" s="1091"/>
      <c r="Z81" s="1072"/>
      <c r="AA81" s="455" t="s">
        <v>1418</v>
      </c>
      <c r="AB81" s="888"/>
      <c r="AC81" s="514"/>
      <c r="AJ81" s="622">
        <v>73</v>
      </c>
      <c r="AK81" s="460">
        <v>1847.35708</v>
      </c>
      <c r="AY81" s="1083"/>
    </row>
    <row r="82" spans="1:51" s="588" customFormat="1" ht="189" customHeight="1">
      <c r="A82" s="1115">
        <v>34</v>
      </c>
      <c r="B82" s="1224">
        <v>456</v>
      </c>
      <c r="C82" s="710" t="s">
        <v>32</v>
      </c>
      <c r="D82" s="604" t="s">
        <v>232</v>
      </c>
      <c r="E82" s="600" t="s">
        <v>233</v>
      </c>
      <c r="F82" s="605" t="s">
        <v>234</v>
      </c>
      <c r="G82" s="606">
        <v>700</v>
      </c>
      <c r="H82" s="1114">
        <v>2200</v>
      </c>
      <c r="I82" s="1114">
        <v>1875.75</v>
      </c>
      <c r="J82" s="1115">
        <v>2244.6</v>
      </c>
      <c r="K82" s="1115">
        <v>220.84</v>
      </c>
      <c r="L82" s="1115">
        <f>K82+J82</f>
        <v>2465.44</v>
      </c>
      <c r="M82" s="1181"/>
      <c r="N82" s="1109">
        <f>(I82*1.4%+L82)*1.18</f>
        <v>2940.2065899999998</v>
      </c>
      <c r="O82" s="1141" t="s">
        <v>216</v>
      </c>
      <c r="P82" s="1150">
        <v>44716</v>
      </c>
      <c r="Q82" s="1150">
        <v>45265</v>
      </c>
      <c r="R82" s="1141"/>
      <c r="S82" s="593">
        <f>'Width Wise'!F83</f>
        <v>1.78</v>
      </c>
      <c r="T82" s="586">
        <f>'Width Wise'!G83</f>
        <v>3.6</v>
      </c>
      <c r="U82" s="594">
        <f>'Width Wise'!L83</f>
        <v>3.6</v>
      </c>
      <c r="V82" s="602">
        <f t="shared" si="41"/>
        <v>1</v>
      </c>
      <c r="W82" s="585">
        <f t="shared" si="42"/>
        <v>0</v>
      </c>
      <c r="X82" s="1114">
        <v>1747.55</v>
      </c>
      <c r="Y82" s="1106">
        <f>X82/N82</f>
        <v>0.5943629967852021</v>
      </c>
      <c r="Z82" s="1114">
        <f>N82-X82</f>
        <v>1192.6565899999998</v>
      </c>
      <c r="AA82" s="601" t="s">
        <v>197</v>
      </c>
      <c r="AB82" s="891"/>
      <c r="AC82" s="515"/>
      <c r="AJ82" s="589">
        <v>74</v>
      </c>
      <c r="AK82" s="588">
        <v>2408.8898100000001</v>
      </c>
      <c r="AY82" s="1181"/>
    </row>
    <row r="83" spans="1:51" s="588" customFormat="1" ht="228.75" customHeight="1">
      <c r="A83" s="1115"/>
      <c r="B83" s="1224"/>
      <c r="C83" s="710" t="s">
        <v>38</v>
      </c>
      <c r="D83" s="604" t="s">
        <v>235</v>
      </c>
      <c r="E83" s="600" t="s">
        <v>236</v>
      </c>
      <c r="F83" s="605" t="s">
        <v>237</v>
      </c>
      <c r="G83" s="606">
        <v>700</v>
      </c>
      <c r="H83" s="1114"/>
      <c r="I83" s="1114"/>
      <c r="J83" s="1115"/>
      <c r="K83" s="1115"/>
      <c r="L83" s="1115"/>
      <c r="M83" s="1183"/>
      <c r="N83" s="1110"/>
      <c r="O83" s="1141"/>
      <c r="P83" s="1141"/>
      <c r="Q83" s="1141"/>
      <c r="R83" s="1141"/>
      <c r="S83" s="593">
        <f>'Width Wise'!F84</f>
        <v>1.85</v>
      </c>
      <c r="T83" s="586">
        <f>'Width Wise'!G84</f>
        <v>1.45</v>
      </c>
      <c r="U83" s="594">
        <f>'Width Wise'!L84</f>
        <v>1.3</v>
      </c>
      <c r="V83" s="602">
        <f t="shared" si="41"/>
        <v>0.89655172413793105</v>
      </c>
      <c r="W83" s="585">
        <f t="shared" si="42"/>
        <v>0.14999999999999991</v>
      </c>
      <c r="X83" s="1114"/>
      <c r="Y83" s="1106"/>
      <c r="Z83" s="1115"/>
      <c r="AA83" s="601" t="s">
        <v>1576</v>
      </c>
      <c r="AB83" s="891">
        <v>5</v>
      </c>
      <c r="AC83" s="515"/>
      <c r="AD83" s="588" t="s">
        <v>312</v>
      </c>
      <c r="AJ83" s="589">
        <v>75</v>
      </c>
      <c r="AK83" s="588">
        <v>5262.0064300000004</v>
      </c>
      <c r="AY83" s="1183"/>
    </row>
    <row r="84" spans="1:51" s="588" customFormat="1" ht="214.5" customHeight="1">
      <c r="A84" s="1115"/>
      <c r="B84" s="1224"/>
      <c r="C84" s="710" t="s">
        <v>77</v>
      </c>
      <c r="D84" s="604" t="s">
        <v>239</v>
      </c>
      <c r="E84" s="600" t="s">
        <v>240</v>
      </c>
      <c r="F84" s="605" t="s">
        <v>241</v>
      </c>
      <c r="G84" s="606">
        <v>300</v>
      </c>
      <c r="H84" s="1114"/>
      <c r="I84" s="1114"/>
      <c r="J84" s="1115"/>
      <c r="K84" s="1115"/>
      <c r="L84" s="1115"/>
      <c r="M84" s="1183"/>
      <c r="N84" s="1110"/>
      <c r="O84" s="1141"/>
      <c r="P84" s="1141"/>
      <c r="Q84" s="1141"/>
      <c r="R84" s="1141"/>
      <c r="S84" s="593">
        <f>'Width Wise'!F85</f>
        <v>1.41</v>
      </c>
      <c r="T84" s="586">
        <f>'Width Wise'!G85</f>
        <v>0</v>
      </c>
      <c r="U84" s="594">
        <f>'Width Wise'!L85</f>
        <v>0</v>
      </c>
      <c r="V84" s="602">
        <v>0</v>
      </c>
      <c r="W84" s="585">
        <f t="shared" si="42"/>
        <v>0</v>
      </c>
      <c r="X84" s="1114"/>
      <c r="Y84" s="1106"/>
      <c r="Z84" s="1115"/>
      <c r="AA84" s="601" t="s">
        <v>242</v>
      </c>
      <c r="AB84" s="891"/>
      <c r="AC84" s="515"/>
      <c r="AJ84" s="589">
        <v>76</v>
      </c>
      <c r="AK84" s="588">
        <v>3502.86877</v>
      </c>
      <c r="AY84" s="1183"/>
    </row>
    <row r="85" spans="1:51" s="588" customFormat="1" ht="253.5" customHeight="1">
      <c r="A85" s="1115"/>
      <c r="B85" s="1224"/>
      <c r="C85" s="710" t="s">
        <v>143</v>
      </c>
      <c r="D85" s="604" t="s">
        <v>243</v>
      </c>
      <c r="E85" s="600" t="s">
        <v>244</v>
      </c>
      <c r="F85" s="605" t="s">
        <v>245</v>
      </c>
      <c r="G85" s="606">
        <v>500</v>
      </c>
      <c r="H85" s="1114"/>
      <c r="I85" s="1114"/>
      <c r="J85" s="1115"/>
      <c r="K85" s="1115"/>
      <c r="L85" s="1115"/>
      <c r="M85" s="1182"/>
      <c r="N85" s="1111"/>
      <c r="O85" s="1141"/>
      <c r="P85" s="1141"/>
      <c r="Q85" s="1141"/>
      <c r="R85" s="1141"/>
      <c r="S85" s="593">
        <f>'Width Wise'!F86</f>
        <v>1.1100000000000001</v>
      </c>
      <c r="T85" s="586">
        <f>'Width Wise'!G86</f>
        <v>1.1100000000000001</v>
      </c>
      <c r="U85" s="594">
        <f>'Width Wise'!L86</f>
        <v>1.1100000000000001</v>
      </c>
      <c r="V85" s="602">
        <f t="shared" si="41"/>
        <v>1</v>
      </c>
      <c r="W85" s="585">
        <f t="shared" si="42"/>
        <v>0</v>
      </c>
      <c r="X85" s="1114"/>
      <c r="Y85" s="1106"/>
      <c r="Z85" s="1115"/>
      <c r="AA85" s="837" t="s">
        <v>1542</v>
      </c>
      <c r="AB85" s="891"/>
      <c r="AC85" s="515"/>
      <c r="AJ85" s="589">
        <v>77</v>
      </c>
      <c r="AK85" s="588">
        <v>2813.4966599999998</v>
      </c>
      <c r="AY85" s="1182"/>
    </row>
    <row r="86" spans="1:51" s="460" customFormat="1" ht="64.5">
      <c r="A86" s="449"/>
      <c r="B86" s="474"/>
      <c r="C86" s="704"/>
      <c r="D86" s="684" t="s">
        <v>164</v>
      </c>
      <c r="E86" s="685"/>
      <c r="F86" s="686"/>
      <c r="G86" s="451">
        <f>SUM(G72:G85)</f>
        <v>9750</v>
      </c>
      <c r="H86" s="847">
        <f t="shared" ref="H86:N86" si="43">SUM(H72:H85)</f>
        <v>9750</v>
      </c>
      <c r="I86" s="847">
        <f t="shared" si="43"/>
        <v>8366.369999999999</v>
      </c>
      <c r="J86" s="847">
        <f t="shared" si="43"/>
        <v>9327.23</v>
      </c>
      <c r="K86" s="938">
        <f t="shared" si="43"/>
        <v>891.94</v>
      </c>
      <c r="L86" s="847">
        <f t="shared" si="43"/>
        <v>10219.17</v>
      </c>
      <c r="M86" s="847"/>
      <c r="N86" s="847">
        <f t="shared" si="43"/>
        <v>12196.8330324</v>
      </c>
      <c r="O86" s="449"/>
      <c r="P86" s="473"/>
      <c r="Q86" s="473"/>
      <c r="R86" s="473"/>
      <c r="S86" s="451">
        <f>SUM(S72:S85)</f>
        <v>41.88</v>
      </c>
      <c r="T86" s="847">
        <f t="shared" ref="T86:Z86" si="44">SUM(T72:T85)</f>
        <v>45.196000000000005</v>
      </c>
      <c r="U86" s="847">
        <f t="shared" si="44"/>
        <v>44.345999999999997</v>
      </c>
      <c r="V86" s="847"/>
      <c r="W86" s="847">
        <f t="shared" si="44"/>
        <v>0.8499999999999992</v>
      </c>
      <c r="X86" s="960">
        <f t="shared" si="44"/>
        <v>9892.8100000000013</v>
      </c>
      <c r="Y86" s="847"/>
      <c r="Z86" s="847">
        <f t="shared" si="44"/>
        <v>2304.0230323999995</v>
      </c>
      <c r="AA86" s="464"/>
      <c r="AB86" s="801"/>
      <c r="AC86" s="514"/>
      <c r="AJ86" s="461">
        <v>78</v>
      </c>
      <c r="AK86" s="460">
        <v>1507.9340500000001</v>
      </c>
      <c r="AY86" s="451"/>
    </row>
    <row r="87" spans="1:51" s="460" customFormat="1" ht="64.5">
      <c r="A87" s="449"/>
      <c r="B87" s="474"/>
      <c r="C87" s="704"/>
      <c r="D87" s="675" t="s">
        <v>246</v>
      </c>
      <c r="E87" s="675"/>
      <c r="F87" s="675"/>
      <c r="G87" s="451">
        <f>G86+G70+G60+G49</f>
        <v>31700</v>
      </c>
      <c r="H87" s="847">
        <f t="shared" ref="H87:N87" si="45">H86+H70+H60+H49</f>
        <v>31700</v>
      </c>
      <c r="I87" s="847">
        <f t="shared" si="45"/>
        <v>27196.649999999998</v>
      </c>
      <c r="J87" s="847">
        <f t="shared" si="45"/>
        <v>31481.479999999996</v>
      </c>
      <c r="K87" s="938">
        <f t="shared" si="45"/>
        <v>2907.92</v>
      </c>
      <c r="L87" s="847">
        <f t="shared" si="45"/>
        <v>34389.4</v>
      </c>
      <c r="M87" s="847"/>
      <c r="N87" s="847">
        <f t="shared" si="45"/>
        <v>41028.780657999996</v>
      </c>
      <c r="O87" s="449"/>
      <c r="P87" s="473"/>
      <c r="Q87" s="473"/>
      <c r="R87" s="473"/>
      <c r="S87" s="847">
        <f t="shared" ref="S87" si="46">S86+S70+S60+S49</f>
        <v>154.68000000000004</v>
      </c>
      <c r="T87" s="847">
        <f t="shared" ref="T87" si="47">T86+T70+T60+T49</f>
        <v>172</v>
      </c>
      <c r="U87" s="847">
        <f t="shared" ref="U87" si="48">U86+U70+U60+U49</f>
        <v>166.94</v>
      </c>
      <c r="V87" s="847"/>
      <c r="W87" s="847">
        <f t="shared" ref="W87:X87" si="49">W86+W70+W60+W49</f>
        <v>2.9100000000000006</v>
      </c>
      <c r="X87" s="960">
        <f t="shared" si="49"/>
        <v>32055.33</v>
      </c>
      <c r="Y87" s="847"/>
      <c r="Z87" s="847">
        <f t="shared" ref="Z87" si="50">Z86+Z70+Z60+Z49</f>
        <v>8973.4506579999979</v>
      </c>
      <c r="AA87" s="464"/>
      <c r="AB87" s="801"/>
      <c r="AC87" s="514"/>
      <c r="AJ87" s="461">
        <v>79</v>
      </c>
      <c r="AK87" s="460">
        <v>2435.3874500000002</v>
      </c>
      <c r="AY87" s="451"/>
    </row>
    <row r="88" spans="1:51" s="443" customFormat="1" ht="64.5">
      <c r="A88" s="1092" t="s">
        <v>247</v>
      </c>
      <c r="B88" s="1092"/>
      <c r="C88" s="1092"/>
      <c r="D88" s="1092"/>
      <c r="E88" s="446"/>
      <c r="F88" s="446"/>
      <c r="G88" s="447"/>
      <c r="H88" s="448"/>
      <c r="I88" s="448"/>
      <c r="J88" s="448"/>
      <c r="K88" s="940"/>
      <c r="L88" s="448"/>
      <c r="M88" s="448"/>
      <c r="N88" s="448"/>
      <c r="O88" s="463"/>
      <c r="P88" s="448"/>
      <c r="Q88" s="448"/>
      <c r="R88" s="448"/>
      <c r="S88" s="476"/>
      <c r="T88" s="458"/>
      <c r="U88" s="456"/>
      <c r="V88" s="448"/>
      <c r="W88" s="450"/>
      <c r="X88" s="960"/>
      <c r="Y88" s="446"/>
      <c r="Z88" s="446"/>
      <c r="AA88" s="452"/>
      <c r="AB88" s="887"/>
      <c r="AC88" s="513"/>
      <c r="AJ88" s="461">
        <v>80</v>
      </c>
      <c r="AK88" s="443">
        <v>2631.56167</v>
      </c>
      <c r="AY88" s="448"/>
    </row>
    <row r="89" spans="1:51" s="443" customFormat="1" ht="64.5">
      <c r="A89" s="1092" t="s">
        <v>248</v>
      </c>
      <c r="B89" s="1092"/>
      <c r="C89" s="1092"/>
      <c r="D89" s="1092"/>
      <c r="E89" s="446"/>
      <c r="F89" s="446"/>
      <c r="G89" s="447"/>
      <c r="H89" s="448"/>
      <c r="I89" s="448"/>
      <c r="J89" s="448"/>
      <c r="K89" s="940"/>
      <c r="L89" s="448"/>
      <c r="M89" s="448"/>
      <c r="N89" s="448"/>
      <c r="O89" s="463"/>
      <c r="P89" s="448"/>
      <c r="Q89" s="448"/>
      <c r="R89" s="448"/>
      <c r="S89" s="476"/>
      <c r="T89" s="458"/>
      <c r="U89" s="456"/>
      <c r="V89" s="448"/>
      <c r="W89" s="450"/>
      <c r="X89" s="960"/>
      <c r="Y89" s="446"/>
      <c r="Z89" s="446"/>
      <c r="AA89" s="452"/>
      <c r="AB89" s="887"/>
      <c r="AC89" s="513"/>
      <c r="AJ89" s="461">
        <v>81</v>
      </c>
      <c r="AK89" s="443">
        <v>4161.5823600000003</v>
      </c>
      <c r="AY89" s="448"/>
    </row>
    <row r="90" spans="1:51" s="460" customFormat="1" ht="250.5" customHeight="1">
      <c r="A90" s="1072">
        <v>35</v>
      </c>
      <c r="B90" s="1072">
        <v>457</v>
      </c>
      <c r="C90" s="704" t="s">
        <v>32</v>
      </c>
      <c r="D90" s="619" t="s">
        <v>249</v>
      </c>
      <c r="E90" s="463" t="s">
        <v>250</v>
      </c>
      <c r="F90" s="449">
        <v>39</v>
      </c>
      <c r="G90" s="457">
        <v>1900</v>
      </c>
      <c r="H90" s="1086">
        <v>2250</v>
      </c>
      <c r="I90" s="1086">
        <v>1939.79</v>
      </c>
      <c r="J90" s="1086">
        <v>2164.61</v>
      </c>
      <c r="K90" s="1087">
        <v>407.97</v>
      </c>
      <c r="L90" s="1086">
        <f>J90+K90</f>
        <v>2572.58</v>
      </c>
      <c r="M90" s="1087"/>
      <c r="N90" s="1086">
        <f>(I90*1.4%+L90)*1.18</f>
        <v>3067.6897307999998</v>
      </c>
      <c r="O90" s="1125" t="s">
        <v>251</v>
      </c>
      <c r="P90" s="1073" t="s">
        <v>252</v>
      </c>
      <c r="Q90" s="1073" t="s">
        <v>253</v>
      </c>
      <c r="R90" s="456"/>
      <c r="S90" s="458">
        <f>'Width Wise'!F91</f>
        <v>9.6950000000000003</v>
      </c>
      <c r="T90" s="458">
        <f>'Width Wise'!G91</f>
        <v>9.6950000000000003</v>
      </c>
      <c r="U90" s="458">
        <f>'Width Wise'!L91</f>
        <v>9.6950000000000003</v>
      </c>
      <c r="V90" s="636">
        <f>U90/T90</f>
        <v>1</v>
      </c>
      <c r="W90" s="459">
        <f>T90-U90</f>
        <v>0</v>
      </c>
      <c r="X90" s="1087">
        <v>2440.66</v>
      </c>
      <c r="Y90" s="1091">
        <f>X90/N90</f>
        <v>0.79560197222537188</v>
      </c>
      <c r="Z90" s="1086">
        <f>N90-X90</f>
        <v>627.02973079999992</v>
      </c>
      <c r="AA90" s="637" t="s">
        <v>303</v>
      </c>
      <c r="AB90" s="888"/>
      <c r="AC90" s="514">
        <v>46</v>
      </c>
      <c r="AJ90" s="622">
        <v>82</v>
      </c>
      <c r="AK90" s="460">
        <v>2753.6924199999999</v>
      </c>
      <c r="AY90" s="457"/>
    </row>
    <row r="91" spans="1:51" s="460" customFormat="1" ht="190.5" customHeight="1">
      <c r="A91" s="1072"/>
      <c r="B91" s="1072"/>
      <c r="C91" s="704" t="s">
        <v>38</v>
      </c>
      <c r="D91" s="454" t="s">
        <v>255</v>
      </c>
      <c r="E91" s="449" t="s">
        <v>96</v>
      </c>
      <c r="F91" s="449">
        <v>40</v>
      </c>
      <c r="G91" s="457">
        <v>350</v>
      </c>
      <c r="H91" s="1086"/>
      <c r="I91" s="1086"/>
      <c r="J91" s="1086"/>
      <c r="K91" s="1089"/>
      <c r="L91" s="1086"/>
      <c r="M91" s="1089"/>
      <c r="N91" s="1086"/>
      <c r="O91" s="1125"/>
      <c r="P91" s="1074"/>
      <c r="Q91" s="1074"/>
      <c r="R91" s="456"/>
      <c r="S91" s="458">
        <f>'Width Wise'!F92</f>
        <v>2.04</v>
      </c>
      <c r="T91" s="458">
        <f>'Width Wise'!G92</f>
        <v>2.62</v>
      </c>
      <c r="U91" s="456">
        <f>'Width Wise'!L92</f>
        <v>2.62</v>
      </c>
      <c r="V91" s="636">
        <f t="shared" ref="V91:V107" si="51">U91/T91</f>
        <v>1</v>
      </c>
      <c r="W91" s="459">
        <f t="shared" ref="W91:W107" si="52">T91-U91</f>
        <v>0</v>
      </c>
      <c r="X91" s="1089"/>
      <c r="Y91" s="1091"/>
      <c r="Z91" s="1086"/>
      <c r="AA91" s="637" t="s">
        <v>303</v>
      </c>
      <c r="AB91" s="888"/>
      <c r="AC91" s="514"/>
      <c r="AJ91" s="622">
        <v>83</v>
      </c>
      <c r="AK91" s="460">
        <v>3581.0790200000001</v>
      </c>
      <c r="AY91" s="457"/>
    </row>
    <row r="92" spans="1:51" s="771" customFormat="1" ht="193.5">
      <c r="A92" s="1096">
        <v>36</v>
      </c>
      <c r="B92" s="1096">
        <f>B90+1</f>
        <v>458</v>
      </c>
      <c r="C92" s="823" t="s">
        <v>32</v>
      </c>
      <c r="D92" s="827" t="s">
        <v>256</v>
      </c>
      <c r="E92" s="823" t="s">
        <v>257</v>
      </c>
      <c r="F92" s="823">
        <v>41</v>
      </c>
      <c r="G92" s="825">
        <v>1020</v>
      </c>
      <c r="H92" s="1095">
        <v>2300</v>
      </c>
      <c r="I92" s="1095">
        <v>1980.05</v>
      </c>
      <c r="J92" s="1169">
        <v>2330.44</v>
      </c>
      <c r="K92" s="1087">
        <v>232.34</v>
      </c>
      <c r="L92" s="1095">
        <f>J92+K92</f>
        <v>2562.7800000000002</v>
      </c>
      <c r="M92" s="1184"/>
      <c r="N92" s="1095">
        <f>(I92*1.4%+L92)*1.18</f>
        <v>3056.7908259999999</v>
      </c>
      <c r="O92" s="1169" t="s">
        <v>258</v>
      </c>
      <c r="P92" s="1169" t="s">
        <v>259</v>
      </c>
      <c r="Q92" s="1101">
        <v>45323</v>
      </c>
      <c r="R92" s="1101"/>
      <c r="S92" s="818">
        <f>'Width Wise'!F93</f>
        <v>6.42</v>
      </c>
      <c r="T92" s="818">
        <f>'Width Wise'!G93</f>
        <v>6.42</v>
      </c>
      <c r="U92" s="770">
        <f>'Width Wise'!L93</f>
        <v>6.42</v>
      </c>
      <c r="V92" s="828">
        <f t="shared" si="51"/>
        <v>1</v>
      </c>
      <c r="W92" s="820">
        <f t="shared" si="52"/>
        <v>0</v>
      </c>
      <c r="X92" s="1104">
        <v>1934.42</v>
      </c>
      <c r="Y92" s="1093">
        <f>X92/N92</f>
        <v>0.63282707588183529</v>
      </c>
      <c r="Z92" s="1095">
        <f>N92-X92</f>
        <v>1122.3708259999999</v>
      </c>
      <c r="AA92" s="829" t="s">
        <v>49</v>
      </c>
      <c r="AB92" s="895"/>
      <c r="AC92" s="773" t="s">
        <v>971</v>
      </c>
      <c r="AD92" s="771" t="s">
        <v>689</v>
      </c>
      <c r="AJ92" s="772">
        <v>84</v>
      </c>
      <c r="AK92" s="771">
        <v>2116.9749400000001</v>
      </c>
      <c r="AY92" s="1184"/>
    </row>
    <row r="93" spans="1:51" s="771" customFormat="1" ht="193.5">
      <c r="A93" s="1096"/>
      <c r="B93" s="1096"/>
      <c r="C93" s="823" t="s">
        <v>38</v>
      </c>
      <c r="D93" s="830" t="s">
        <v>260</v>
      </c>
      <c r="E93" s="826" t="s">
        <v>261</v>
      </c>
      <c r="F93" s="823">
        <v>42</v>
      </c>
      <c r="G93" s="825">
        <v>280</v>
      </c>
      <c r="H93" s="1095"/>
      <c r="I93" s="1095"/>
      <c r="J93" s="1169"/>
      <c r="K93" s="1088"/>
      <c r="L93" s="1095"/>
      <c r="M93" s="1185"/>
      <c r="N93" s="1095"/>
      <c r="O93" s="1169"/>
      <c r="P93" s="1169"/>
      <c r="Q93" s="1101"/>
      <c r="R93" s="1101"/>
      <c r="S93" s="818">
        <f>'Width Wise'!F94</f>
        <v>1.53</v>
      </c>
      <c r="T93" s="818">
        <f>'Width Wise'!G94</f>
        <v>2.1800000000000002</v>
      </c>
      <c r="U93" s="770">
        <f>'Width Wise'!L94</f>
        <v>2.1800000000000002</v>
      </c>
      <c r="V93" s="828">
        <f t="shared" si="51"/>
        <v>1</v>
      </c>
      <c r="W93" s="820">
        <f t="shared" si="52"/>
        <v>0</v>
      </c>
      <c r="X93" s="1104"/>
      <c r="Y93" s="1093"/>
      <c r="Z93" s="1096"/>
      <c r="AA93" s="829" t="s">
        <v>49</v>
      </c>
      <c r="AB93" s="895"/>
      <c r="AC93" s="773"/>
      <c r="AJ93" s="772">
        <v>85</v>
      </c>
      <c r="AK93" s="771">
        <v>3057.9823200000001</v>
      </c>
      <c r="AY93" s="1185"/>
    </row>
    <row r="94" spans="1:51" s="771" customFormat="1" ht="207" customHeight="1">
      <c r="A94" s="1096"/>
      <c r="B94" s="1096"/>
      <c r="C94" s="823" t="s">
        <v>77</v>
      </c>
      <c r="D94" s="830" t="s">
        <v>262</v>
      </c>
      <c r="E94" s="826" t="s">
        <v>261</v>
      </c>
      <c r="F94" s="823">
        <v>43</v>
      </c>
      <c r="G94" s="825">
        <v>1000</v>
      </c>
      <c r="H94" s="1095"/>
      <c r="I94" s="1095"/>
      <c r="J94" s="1169"/>
      <c r="K94" s="1089"/>
      <c r="L94" s="1095"/>
      <c r="M94" s="1186"/>
      <c r="N94" s="1095"/>
      <c r="O94" s="1169"/>
      <c r="P94" s="1169"/>
      <c r="Q94" s="1101"/>
      <c r="R94" s="1101"/>
      <c r="S94" s="818">
        <f>'Width Wise'!F95</f>
        <v>6.42</v>
      </c>
      <c r="T94" s="818">
        <f>'Width Wise'!G95</f>
        <v>6.42</v>
      </c>
      <c r="U94" s="770">
        <f>'Width Wise'!L95</f>
        <v>6.42</v>
      </c>
      <c r="V94" s="828">
        <f t="shared" si="51"/>
        <v>1</v>
      </c>
      <c r="W94" s="820">
        <f t="shared" si="52"/>
        <v>0</v>
      </c>
      <c r="X94" s="1104"/>
      <c r="Y94" s="1093"/>
      <c r="Z94" s="1096"/>
      <c r="AA94" s="829" t="s">
        <v>49</v>
      </c>
      <c r="AB94" s="895"/>
      <c r="AC94" s="773"/>
      <c r="AJ94" s="772">
        <v>86</v>
      </c>
      <c r="AK94" s="771">
        <v>3111.6863400000002</v>
      </c>
      <c r="AY94" s="1186"/>
    </row>
    <row r="95" spans="1:51" s="460" customFormat="1" ht="129">
      <c r="A95" s="1072">
        <v>37</v>
      </c>
      <c r="B95" s="1072">
        <f>B92+1</f>
        <v>459</v>
      </c>
      <c r="C95" s="986" t="s">
        <v>32</v>
      </c>
      <c r="D95" s="619" t="s">
        <v>263</v>
      </c>
      <c r="E95" s="987" t="s">
        <v>96</v>
      </c>
      <c r="F95" s="986">
        <v>48</v>
      </c>
      <c r="G95" s="985">
        <v>850</v>
      </c>
      <c r="H95" s="1086">
        <v>2200</v>
      </c>
      <c r="I95" s="1086">
        <v>1890.89</v>
      </c>
      <c r="J95" s="1125">
        <v>2171.13</v>
      </c>
      <c r="K95" s="1073">
        <v>521.83000000000004</v>
      </c>
      <c r="L95" s="1125">
        <f>J95+K95</f>
        <v>2692.96</v>
      </c>
      <c r="M95" s="1125"/>
      <c r="N95" s="1125">
        <f>(I95*1.4%+L95)*1.18</f>
        <v>3208.9303027999999</v>
      </c>
      <c r="O95" s="1090" t="s">
        <v>264</v>
      </c>
      <c r="P95" s="1090" t="s">
        <v>265</v>
      </c>
      <c r="Q95" s="1070">
        <v>45324</v>
      </c>
      <c r="R95" s="1070" t="s">
        <v>1424</v>
      </c>
      <c r="S95" s="458">
        <f>'Width Wise'!F96</f>
        <v>6.45</v>
      </c>
      <c r="T95" s="458">
        <f>'Width Wise'!G96</f>
        <v>6.45</v>
      </c>
      <c r="U95" s="989">
        <f>'Width Wise'!L96</f>
        <v>6.45</v>
      </c>
      <c r="V95" s="988">
        <f t="shared" si="51"/>
        <v>1</v>
      </c>
      <c r="W95" s="459">
        <f t="shared" si="52"/>
        <v>0</v>
      </c>
      <c r="X95" s="1086">
        <v>1883.19</v>
      </c>
      <c r="Y95" s="1091">
        <f>X95/N95</f>
        <v>0.5868591157485703</v>
      </c>
      <c r="Z95" s="1086">
        <f>N95-X95</f>
        <v>1325.7403027999999</v>
      </c>
      <c r="AA95" s="637" t="s">
        <v>49</v>
      </c>
      <c r="AB95" s="990"/>
      <c r="AC95" s="514"/>
      <c r="AD95" s="460" t="s">
        <v>691</v>
      </c>
      <c r="AJ95" s="622">
        <v>87</v>
      </c>
      <c r="AK95" s="460">
        <v>1496.71929</v>
      </c>
      <c r="AY95" s="1125"/>
    </row>
    <row r="96" spans="1:51" s="460" customFormat="1" ht="186.6" customHeight="1">
      <c r="A96" s="1072"/>
      <c r="B96" s="1072"/>
      <c r="C96" s="986" t="s">
        <v>38</v>
      </c>
      <c r="D96" s="619" t="s">
        <v>266</v>
      </c>
      <c r="E96" s="987" t="s">
        <v>96</v>
      </c>
      <c r="F96" s="986">
        <v>49</v>
      </c>
      <c r="G96" s="985">
        <v>750</v>
      </c>
      <c r="H96" s="1086"/>
      <c r="I96" s="1086"/>
      <c r="J96" s="1125"/>
      <c r="K96" s="1134"/>
      <c r="L96" s="1125"/>
      <c r="M96" s="1125"/>
      <c r="N96" s="1125"/>
      <c r="O96" s="1090"/>
      <c r="P96" s="1090"/>
      <c r="Q96" s="1090"/>
      <c r="R96" s="1090"/>
      <c r="S96" s="458">
        <f>'Width Wise'!F97</f>
        <v>5.73</v>
      </c>
      <c r="T96" s="458">
        <f>'Width Wise'!G97</f>
        <v>9.702</v>
      </c>
      <c r="U96" s="989">
        <f>'Width Wise'!L97</f>
        <v>9.702</v>
      </c>
      <c r="V96" s="988">
        <f t="shared" si="51"/>
        <v>1</v>
      </c>
      <c r="W96" s="459">
        <f t="shared" si="52"/>
        <v>0</v>
      </c>
      <c r="X96" s="1086"/>
      <c r="Y96" s="1091"/>
      <c r="Z96" s="1072"/>
      <c r="AA96" s="637" t="s">
        <v>49</v>
      </c>
      <c r="AB96" s="990"/>
      <c r="AC96" s="514"/>
      <c r="AJ96" s="622">
        <v>88</v>
      </c>
      <c r="AK96" s="460">
        <v>2383.41435</v>
      </c>
      <c r="AY96" s="1125"/>
    </row>
    <row r="97" spans="1:51" s="460" customFormat="1" ht="153" customHeight="1">
      <c r="A97" s="1072"/>
      <c r="B97" s="1072"/>
      <c r="C97" s="986" t="s">
        <v>77</v>
      </c>
      <c r="D97" s="619" t="s">
        <v>267</v>
      </c>
      <c r="E97" s="987" t="s">
        <v>96</v>
      </c>
      <c r="F97" s="986">
        <v>58</v>
      </c>
      <c r="G97" s="985">
        <v>450</v>
      </c>
      <c r="H97" s="1086"/>
      <c r="I97" s="1086"/>
      <c r="J97" s="1125"/>
      <c r="K97" s="1134"/>
      <c r="L97" s="1125"/>
      <c r="M97" s="1125"/>
      <c r="N97" s="1125"/>
      <c r="O97" s="1090"/>
      <c r="P97" s="1090"/>
      <c r="Q97" s="1090"/>
      <c r="R97" s="1090"/>
      <c r="S97" s="458">
        <f>'Width Wise'!F98</f>
        <v>3.75</v>
      </c>
      <c r="T97" s="458">
        <f>'Width Wise'!G98</f>
        <v>3.75</v>
      </c>
      <c r="U97" s="989">
        <f>'Width Wise'!L98</f>
        <v>3.75</v>
      </c>
      <c r="V97" s="988">
        <f t="shared" si="51"/>
        <v>1</v>
      </c>
      <c r="W97" s="459">
        <f t="shared" si="52"/>
        <v>0</v>
      </c>
      <c r="X97" s="1086"/>
      <c r="Y97" s="1091"/>
      <c r="Z97" s="1072"/>
      <c r="AA97" s="637" t="s">
        <v>49</v>
      </c>
      <c r="AB97" s="990"/>
      <c r="AC97" s="514"/>
      <c r="AJ97" s="622">
        <v>89</v>
      </c>
      <c r="AK97" s="460">
        <v>761.93592999999998</v>
      </c>
      <c r="AY97" s="1125"/>
    </row>
    <row r="98" spans="1:51" s="460" customFormat="1" ht="203.45" customHeight="1">
      <c r="A98" s="1072"/>
      <c r="B98" s="1072"/>
      <c r="C98" s="986" t="s">
        <v>143</v>
      </c>
      <c r="D98" s="454" t="s">
        <v>268</v>
      </c>
      <c r="E98" s="986" t="s">
        <v>96</v>
      </c>
      <c r="F98" s="986">
        <v>71</v>
      </c>
      <c r="G98" s="985">
        <v>150</v>
      </c>
      <c r="H98" s="1086"/>
      <c r="I98" s="1086"/>
      <c r="J98" s="1125"/>
      <c r="K98" s="1074"/>
      <c r="L98" s="1125"/>
      <c r="M98" s="1125"/>
      <c r="N98" s="1125"/>
      <c r="O98" s="1090"/>
      <c r="P98" s="1090"/>
      <c r="Q98" s="1090"/>
      <c r="R98" s="1090"/>
      <c r="S98" s="458">
        <f>'Width Wise'!F99</f>
        <v>1.6</v>
      </c>
      <c r="T98" s="458">
        <f>'Width Wise'!G99</f>
        <v>1.72</v>
      </c>
      <c r="U98" s="989">
        <f>'Width Wise'!L99</f>
        <v>1.7200000000000002</v>
      </c>
      <c r="V98" s="988">
        <f t="shared" si="51"/>
        <v>1.0000000000000002</v>
      </c>
      <c r="W98" s="459">
        <f t="shared" si="52"/>
        <v>0</v>
      </c>
      <c r="X98" s="1086"/>
      <c r="Y98" s="1091"/>
      <c r="Z98" s="1072"/>
      <c r="AA98" s="637" t="s">
        <v>49</v>
      </c>
      <c r="AB98" s="990"/>
      <c r="AC98" s="514"/>
      <c r="AJ98" s="622">
        <v>90</v>
      </c>
      <c r="AK98" s="460">
        <v>1830.6151600000001</v>
      </c>
      <c r="AY98" s="1125"/>
    </row>
    <row r="99" spans="1:51" s="460" customFormat="1" ht="172.5" customHeight="1">
      <c r="A99" s="449">
        <f>A95+1</f>
        <v>38</v>
      </c>
      <c r="B99" s="449">
        <f>B95+1</f>
        <v>460</v>
      </c>
      <c r="C99" s="704"/>
      <c r="D99" s="454" t="s">
        <v>269</v>
      </c>
      <c r="E99" s="449" t="s">
        <v>96</v>
      </c>
      <c r="F99" s="449">
        <v>73</v>
      </c>
      <c r="G99" s="457">
        <v>950</v>
      </c>
      <c r="H99" s="457">
        <v>950</v>
      </c>
      <c r="I99" s="457">
        <v>819.34</v>
      </c>
      <c r="J99" s="456">
        <v>1005.17</v>
      </c>
      <c r="K99" s="934">
        <v>99.02</v>
      </c>
      <c r="L99" s="457">
        <f>J99+K99</f>
        <v>1104.19</v>
      </c>
      <c r="M99" s="457"/>
      <c r="N99" s="457">
        <f>(I99*1.4%+L99)*1.18</f>
        <v>1316.4796967999998</v>
      </c>
      <c r="O99" s="456" t="s">
        <v>270</v>
      </c>
      <c r="P99" s="456" t="s">
        <v>271</v>
      </c>
      <c r="Q99" s="456" t="s">
        <v>272</v>
      </c>
      <c r="R99" s="456" t="s">
        <v>1422</v>
      </c>
      <c r="S99" s="458">
        <f>'Width Wise'!F100</f>
        <v>2.08</v>
      </c>
      <c r="T99" s="458">
        <f>'Width Wise'!G100</f>
        <v>2.1</v>
      </c>
      <c r="U99" s="458">
        <f>'Width Wise'!L100</f>
        <v>2.1</v>
      </c>
      <c r="V99" s="636">
        <f t="shared" si="51"/>
        <v>1</v>
      </c>
      <c r="W99" s="459">
        <f t="shared" si="52"/>
        <v>0</v>
      </c>
      <c r="X99" s="953">
        <v>511.98</v>
      </c>
      <c r="Y99" s="625">
        <f>X99/N99</f>
        <v>0.38890079447824577</v>
      </c>
      <c r="Z99" s="457">
        <f>N99-X99</f>
        <v>804.49969679999981</v>
      </c>
      <c r="AA99" s="554" t="s">
        <v>49</v>
      </c>
      <c r="AB99" s="896"/>
      <c r="AC99" s="514">
        <v>47</v>
      </c>
      <c r="AJ99" s="622">
        <v>91</v>
      </c>
      <c r="AK99" s="460">
        <v>2349.4206399999998</v>
      </c>
      <c r="AY99" s="457"/>
    </row>
    <row r="100" spans="1:51" s="460" customFormat="1" ht="173.25" customHeight="1">
      <c r="A100" s="1072">
        <f>A99+1</f>
        <v>39</v>
      </c>
      <c r="B100" s="1072">
        <f>B99+1</f>
        <v>461</v>
      </c>
      <c r="C100" s="704" t="s">
        <v>32</v>
      </c>
      <c r="D100" s="454" t="s">
        <v>273</v>
      </c>
      <c r="E100" s="449" t="s">
        <v>96</v>
      </c>
      <c r="F100" s="449">
        <v>74</v>
      </c>
      <c r="G100" s="457">
        <v>700</v>
      </c>
      <c r="H100" s="1086">
        <v>1700</v>
      </c>
      <c r="I100" s="1086">
        <v>1450.36</v>
      </c>
      <c r="J100" s="1125">
        <v>1562.04</v>
      </c>
      <c r="K100" s="1073">
        <v>155.47</v>
      </c>
      <c r="L100" s="1125">
        <f>J100+K100</f>
        <v>1717.51</v>
      </c>
      <c r="M100" s="1125"/>
      <c r="N100" s="1086">
        <f>(I100*1.4%+L100)*1.18</f>
        <v>2050.6217471999998</v>
      </c>
      <c r="O100" s="1125" t="s">
        <v>274</v>
      </c>
      <c r="P100" s="1125" t="s">
        <v>275</v>
      </c>
      <c r="Q100" s="1125" t="s">
        <v>276</v>
      </c>
      <c r="R100" s="1125"/>
      <c r="S100" s="458">
        <f>'Width Wise'!F101</f>
        <v>1.3009999999999999</v>
      </c>
      <c r="T100" s="458">
        <f>'Width Wise'!G101</f>
        <v>1.59</v>
      </c>
      <c r="U100" s="456">
        <f>'Width Wise'!L101</f>
        <v>1.59</v>
      </c>
      <c r="V100" s="636">
        <f t="shared" si="51"/>
        <v>1</v>
      </c>
      <c r="W100" s="459">
        <f t="shared" si="52"/>
        <v>0</v>
      </c>
      <c r="X100" s="1086">
        <v>1712.11</v>
      </c>
      <c r="Y100" s="1091">
        <f>X100/N100</f>
        <v>0.83492238504628302</v>
      </c>
      <c r="Z100" s="1086">
        <f>N100-X100</f>
        <v>338.51174719999995</v>
      </c>
      <c r="AA100" s="554" t="s">
        <v>49</v>
      </c>
      <c r="AB100" s="896"/>
      <c r="AC100" s="514">
        <v>48</v>
      </c>
      <c r="AJ100" s="622">
        <v>92</v>
      </c>
      <c r="AK100" s="460">
        <v>3212.9341199999999</v>
      </c>
      <c r="AY100" s="1125"/>
    </row>
    <row r="101" spans="1:51" s="460" customFormat="1" ht="301.5" customHeight="1">
      <c r="A101" s="1072"/>
      <c r="B101" s="1072"/>
      <c r="C101" s="704" t="s">
        <v>38</v>
      </c>
      <c r="D101" s="454" t="s">
        <v>277</v>
      </c>
      <c r="E101" s="449" t="s">
        <v>96</v>
      </c>
      <c r="F101" s="449">
        <v>75</v>
      </c>
      <c r="G101" s="457">
        <v>600</v>
      </c>
      <c r="H101" s="1086"/>
      <c r="I101" s="1086"/>
      <c r="J101" s="1125"/>
      <c r="K101" s="1134"/>
      <c r="L101" s="1125"/>
      <c r="M101" s="1125"/>
      <c r="N101" s="1086"/>
      <c r="O101" s="1125"/>
      <c r="P101" s="1125"/>
      <c r="Q101" s="1125"/>
      <c r="R101" s="1125"/>
      <c r="S101" s="458">
        <f>'Width Wise'!F102</f>
        <v>2.29</v>
      </c>
      <c r="T101" s="458">
        <f>'Width Wise'!G102</f>
        <v>2.1459999999999999</v>
      </c>
      <c r="U101" s="458">
        <f>'Width Wise'!L102</f>
        <v>2.1459999999999999</v>
      </c>
      <c r="V101" s="636">
        <f t="shared" si="51"/>
        <v>1</v>
      </c>
      <c r="W101" s="459">
        <f t="shared" si="52"/>
        <v>0</v>
      </c>
      <c r="X101" s="1086"/>
      <c r="Y101" s="1091"/>
      <c r="Z101" s="1072"/>
      <c r="AA101" s="554" t="s">
        <v>1412</v>
      </c>
      <c r="AB101" s="896"/>
      <c r="AC101" s="514"/>
      <c r="AJ101" s="622">
        <v>93</v>
      </c>
      <c r="AK101" s="460">
        <v>1940.72146</v>
      </c>
      <c r="AY101" s="1125"/>
    </row>
    <row r="102" spans="1:51" s="460" customFormat="1" ht="142.5" customHeight="1">
      <c r="A102" s="1072"/>
      <c r="B102" s="1072"/>
      <c r="C102" s="704" t="s">
        <v>77</v>
      </c>
      <c r="D102" s="454" t="s">
        <v>279</v>
      </c>
      <c r="E102" s="449" t="s">
        <v>96</v>
      </c>
      <c r="F102" s="449">
        <v>76</v>
      </c>
      <c r="G102" s="457">
        <v>400</v>
      </c>
      <c r="H102" s="1086"/>
      <c r="I102" s="1086"/>
      <c r="J102" s="1125"/>
      <c r="K102" s="1074"/>
      <c r="L102" s="1125"/>
      <c r="M102" s="1125"/>
      <c r="N102" s="1086"/>
      <c r="O102" s="1125"/>
      <c r="P102" s="1125"/>
      <c r="Q102" s="1125"/>
      <c r="R102" s="1125"/>
      <c r="S102" s="458">
        <f>'Width Wise'!F103</f>
        <v>1.46</v>
      </c>
      <c r="T102" s="458">
        <f>'Width Wise'!G103</f>
        <v>1.762</v>
      </c>
      <c r="U102" s="456">
        <f>'Width Wise'!L103</f>
        <v>1.762</v>
      </c>
      <c r="V102" s="636">
        <f t="shared" si="51"/>
        <v>1</v>
      </c>
      <c r="W102" s="459">
        <f t="shared" si="52"/>
        <v>0</v>
      </c>
      <c r="X102" s="1086"/>
      <c r="Y102" s="1091"/>
      <c r="Z102" s="1072"/>
      <c r="AA102" s="554" t="s">
        <v>1469</v>
      </c>
      <c r="AB102" s="896"/>
      <c r="AC102" s="514"/>
      <c r="AJ102" s="622">
        <v>94</v>
      </c>
      <c r="AK102" s="460">
        <v>2101.30573</v>
      </c>
      <c r="AY102" s="1125"/>
    </row>
    <row r="103" spans="1:51" s="460" customFormat="1" ht="171.75" customHeight="1">
      <c r="A103" s="699">
        <f>A100+1</f>
        <v>40</v>
      </c>
      <c r="B103" s="699">
        <f>B100+1</f>
        <v>462</v>
      </c>
      <c r="C103" s="704"/>
      <c r="D103" s="454" t="s">
        <v>280</v>
      </c>
      <c r="E103" s="699" t="s">
        <v>257</v>
      </c>
      <c r="F103" s="699">
        <v>78</v>
      </c>
      <c r="G103" s="698">
        <v>2250</v>
      </c>
      <c r="H103" s="698">
        <v>2250</v>
      </c>
      <c r="I103" s="698">
        <v>1939.47</v>
      </c>
      <c r="J103" s="700">
        <v>2115.98</v>
      </c>
      <c r="K103" s="934">
        <v>437.24</v>
      </c>
      <c r="L103" s="698">
        <f>J103+K103</f>
        <v>2553.2200000000003</v>
      </c>
      <c r="M103" s="698"/>
      <c r="N103" s="698">
        <f>(I103*1.4%+L103)*1.18</f>
        <v>3044.8396444</v>
      </c>
      <c r="O103" s="700" t="s">
        <v>281</v>
      </c>
      <c r="P103" s="700" t="s">
        <v>259</v>
      </c>
      <c r="Q103" s="700" t="s">
        <v>282</v>
      </c>
      <c r="R103" s="700"/>
      <c r="S103" s="458">
        <f>'Width Wise'!F104</f>
        <v>13.72</v>
      </c>
      <c r="T103" s="458">
        <f>'Width Wise'!G104</f>
        <v>13.18</v>
      </c>
      <c r="U103" s="700">
        <f>'Width Wise'!L104</f>
        <v>13.179999999999998</v>
      </c>
      <c r="V103" s="971">
        <f t="shared" si="51"/>
        <v>0.99999999999999989</v>
      </c>
      <c r="W103" s="459">
        <f t="shared" si="52"/>
        <v>0</v>
      </c>
      <c r="X103" s="953">
        <v>1802.91</v>
      </c>
      <c r="Y103" s="702">
        <f>X103/N103</f>
        <v>0.59211985212944507</v>
      </c>
      <c r="Z103" s="698">
        <f>N103-X103</f>
        <v>1241.9296443999999</v>
      </c>
      <c r="AA103" s="554" t="s">
        <v>1469</v>
      </c>
      <c r="AB103" s="896"/>
      <c r="AC103" s="514"/>
      <c r="AD103" s="642"/>
      <c r="AE103" s="642"/>
      <c r="AJ103" s="622">
        <v>95</v>
      </c>
      <c r="AK103" s="460">
        <v>2768.7211000000002</v>
      </c>
      <c r="AY103" s="698"/>
    </row>
    <row r="104" spans="1:51" s="460" customFormat="1" ht="137.25" customHeight="1">
      <c r="A104" s="1072">
        <f>A103+1</f>
        <v>41</v>
      </c>
      <c r="B104" s="1072">
        <f>B103+1</f>
        <v>463</v>
      </c>
      <c r="C104" s="704" t="s">
        <v>32</v>
      </c>
      <c r="D104" s="454" t="s">
        <v>283</v>
      </c>
      <c r="E104" s="699" t="s">
        <v>261</v>
      </c>
      <c r="F104" s="699">
        <v>79</v>
      </c>
      <c r="G104" s="698">
        <v>1210</v>
      </c>
      <c r="H104" s="1086">
        <v>2300</v>
      </c>
      <c r="I104" s="1086">
        <v>1967.98</v>
      </c>
      <c r="J104" s="1125">
        <v>2279.16</v>
      </c>
      <c r="K104" s="1073">
        <v>145.68</v>
      </c>
      <c r="L104" s="1125">
        <f>J104+K104</f>
        <v>2424.8399999999997</v>
      </c>
      <c r="M104" s="1125"/>
      <c r="N104" s="1125">
        <f>(I104*1.4%+L104)*1.18</f>
        <v>2893.8222295999994</v>
      </c>
      <c r="O104" s="1125" t="s">
        <v>284</v>
      </c>
      <c r="P104" s="1125" t="s">
        <v>271</v>
      </c>
      <c r="Q104" s="1125" t="s">
        <v>285</v>
      </c>
      <c r="R104" s="1125" t="s">
        <v>1425</v>
      </c>
      <c r="S104" s="458">
        <f>'Width Wise'!F105</f>
        <v>1.55</v>
      </c>
      <c r="T104" s="458">
        <f>'Width Wise'!G105</f>
        <v>0.85</v>
      </c>
      <c r="U104" s="700">
        <f>'Width Wise'!L105</f>
        <v>0.85</v>
      </c>
      <c r="V104" s="703">
        <f t="shared" si="51"/>
        <v>1</v>
      </c>
      <c r="W104" s="459">
        <f t="shared" si="52"/>
        <v>0</v>
      </c>
      <c r="X104" s="1086">
        <v>1045.6500000000001</v>
      </c>
      <c r="Y104" s="1091">
        <f>X104/N104</f>
        <v>0.36133871296736003</v>
      </c>
      <c r="Z104" s="1086">
        <f>N104-X104</f>
        <v>1848.1722295999994</v>
      </c>
      <c r="AA104" s="554" t="s">
        <v>1570</v>
      </c>
      <c r="AB104" s="896"/>
      <c r="AC104" s="514"/>
      <c r="AJ104" s="622">
        <v>96</v>
      </c>
      <c r="AK104" s="460">
        <v>2883.9138899999998</v>
      </c>
      <c r="AY104" s="1125"/>
    </row>
    <row r="105" spans="1:51" s="460" customFormat="1" ht="138" customHeight="1">
      <c r="A105" s="1072"/>
      <c r="B105" s="1072"/>
      <c r="C105" s="704" t="s">
        <v>38</v>
      </c>
      <c r="D105" s="619" t="s">
        <v>286</v>
      </c>
      <c r="E105" s="701" t="s">
        <v>96</v>
      </c>
      <c r="F105" s="699">
        <v>80</v>
      </c>
      <c r="G105" s="698">
        <v>480</v>
      </c>
      <c r="H105" s="1086"/>
      <c r="I105" s="1086"/>
      <c r="J105" s="1125"/>
      <c r="K105" s="1134"/>
      <c r="L105" s="1125"/>
      <c r="M105" s="1125"/>
      <c r="N105" s="1125"/>
      <c r="O105" s="1125"/>
      <c r="P105" s="1125"/>
      <c r="Q105" s="1125"/>
      <c r="R105" s="1125"/>
      <c r="S105" s="458">
        <f>'Width Wise'!F106</f>
        <v>0.81399999999999995</v>
      </c>
      <c r="T105" s="458">
        <f>'Width Wise'!G106</f>
        <v>0.81399999999999995</v>
      </c>
      <c r="U105" s="700">
        <f>'Width Wise'!L106</f>
        <v>0.81399999999999995</v>
      </c>
      <c r="V105" s="703">
        <f t="shared" si="51"/>
        <v>1</v>
      </c>
      <c r="W105" s="459">
        <f t="shared" si="52"/>
        <v>0</v>
      </c>
      <c r="X105" s="1086"/>
      <c r="Y105" s="1091"/>
      <c r="Z105" s="1072"/>
      <c r="AA105" s="554" t="s">
        <v>1470</v>
      </c>
      <c r="AB105" s="896"/>
      <c r="AC105" s="514"/>
      <c r="AJ105" s="622">
        <v>97</v>
      </c>
      <c r="AK105" s="460">
        <v>1635.7510299999999</v>
      </c>
      <c r="AY105" s="1125"/>
    </row>
    <row r="106" spans="1:51" s="460" customFormat="1" ht="135" customHeight="1">
      <c r="A106" s="1072"/>
      <c r="B106" s="1072"/>
      <c r="C106" s="704" t="s">
        <v>77</v>
      </c>
      <c r="D106" s="619" t="s">
        <v>287</v>
      </c>
      <c r="E106" s="701" t="s">
        <v>96</v>
      </c>
      <c r="F106" s="699">
        <v>86</v>
      </c>
      <c r="G106" s="698">
        <v>220</v>
      </c>
      <c r="H106" s="1086"/>
      <c r="I106" s="1086"/>
      <c r="J106" s="1125"/>
      <c r="K106" s="1134"/>
      <c r="L106" s="1125"/>
      <c r="M106" s="1125"/>
      <c r="N106" s="1125"/>
      <c r="O106" s="1125"/>
      <c r="P106" s="1125"/>
      <c r="Q106" s="1125"/>
      <c r="R106" s="1125"/>
      <c r="S106" s="458">
        <f>'Width Wise'!F107</f>
        <v>1.4850000000000001</v>
      </c>
      <c r="T106" s="458">
        <f>'Width Wise'!G107</f>
        <v>1.4850000000000001</v>
      </c>
      <c r="U106" s="700">
        <f>'Width Wise'!L107</f>
        <v>1.4850000000000001</v>
      </c>
      <c r="V106" s="703">
        <f t="shared" si="51"/>
        <v>1</v>
      </c>
      <c r="W106" s="459">
        <f t="shared" si="52"/>
        <v>0</v>
      </c>
      <c r="X106" s="1086"/>
      <c r="Y106" s="1091"/>
      <c r="Z106" s="1072"/>
      <c r="AA106" s="637" t="s">
        <v>1470</v>
      </c>
      <c r="AB106" s="888"/>
      <c r="AC106" s="514"/>
      <c r="AJ106" s="622">
        <v>98</v>
      </c>
      <c r="AK106" s="460">
        <v>2715.7592100000002</v>
      </c>
      <c r="AY106" s="1125"/>
    </row>
    <row r="107" spans="1:51" s="460" customFormat="1" ht="141" customHeight="1">
      <c r="A107" s="1072"/>
      <c r="B107" s="1072"/>
      <c r="C107" s="704" t="s">
        <v>143</v>
      </c>
      <c r="D107" s="454" t="s">
        <v>289</v>
      </c>
      <c r="E107" s="699" t="s">
        <v>96</v>
      </c>
      <c r="F107" s="699">
        <v>87</v>
      </c>
      <c r="G107" s="698">
        <v>390</v>
      </c>
      <c r="H107" s="1086"/>
      <c r="I107" s="1086"/>
      <c r="J107" s="1125"/>
      <c r="K107" s="1074"/>
      <c r="L107" s="1125"/>
      <c r="M107" s="1125"/>
      <c r="N107" s="1125"/>
      <c r="O107" s="1125"/>
      <c r="P107" s="1125"/>
      <c r="Q107" s="1125"/>
      <c r="R107" s="1125"/>
      <c r="S107" s="458">
        <f>'Width Wise'!F108</f>
        <v>3.24</v>
      </c>
      <c r="T107" s="458">
        <f>'Width Wise'!G108</f>
        <v>3.24</v>
      </c>
      <c r="U107" s="700">
        <f>'Width Wise'!L108</f>
        <v>3.2399999999999998</v>
      </c>
      <c r="V107" s="703">
        <f t="shared" si="51"/>
        <v>0.99999999999999989</v>
      </c>
      <c r="W107" s="459">
        <f t="shared" si="52"/>
        <v>0</v>
      </c>
      <c r="X107" s="1086"/>
      <c r="Y107" s="1091"/>
      <c r="Z107" s="1072"/>
      <c r="AA107" s="554" t="s">
        <v>1470</v>
      </c>
      <c r="AB107" s="896"/>
      <c r="AC107" s="514"/>
      <c r="AJ107" s="622">
        <v>99</v>
      </c>
      <c r="AK107" s="460">
        <v>1685.30268</v>
      </c>
      <c r="AY107" s="1125"/>
    </row>
    <row r="108" spans="1:51" s="460" customFormat="1" ht="64.5">
      <c r="A108" s="449"/>
      <c r="B108" s="449"/>
      <c r="C108" s="704"/>
      <c r="D108" s="674" t="s">
        <v>53</v>
      </c>
      <c r="E108" s="674"/>
      <c r="F108" s="674"/>
      <c r="G108" s="451">
        <f t="shared" ref="G108:N108" si="53">SUM(G90:G107)</f>
        <v>13950</v>
      </c>
      <c r="H108" s="451">
        <f t="shared" si="53"/>
        <v>13950</v>
      </c>
      <c r="I108" s="451">
        <f t="shared" si="53"/>
        <v>11987.88</v>
      </c>
      <c r="J108" s="451">
        <f t="shared" si="53"/>
        <v>13628.529999999999</v>
      </c>
      <c r="K108" s="938">
        <f t="shared" si="53"/>
        <v>1999.5500000000002</v>
      </c>
      <c r="L108" s="451">
        <f t="shared" si="53"/>
        <v>15628.080000000002</v>
      </c>
      <c r="M108" s="451"/>
      <c r="N108" s="451">
        <f t="shared" si="53"/>
        <v>18639.174177599994</v>
      </c>
      <c r="O108" s="449"/>
      <c r="P108" s="446"/>
      <c r="Q108" s="446"/>
      <c r="R108" s="446"/>
      <c r="S108" s="451">
        <f t="shared" ref="S108:W108" si="54">SUM(S90:S107)</f>
        <v>71.575000000000003</v>
      </c>
      <c r="T108" s="451">
        <f t="shared" si="54"/>
        <v>76.123999999999995</v>
      </c>
      <c r="U108" s="451">
        <f t="shared" si="54"/>
        <v>76.123999999999981</v>
      </c>
      <c r="V108" s="451"/>
      <c r="W108" s="450">
        <f t="shared" si="54"/>
        <v>0</v>
      </c>
      <c r="X108" s="960">
        <f>SUM(X90:X107)</f>
        <v>11330.92</v>
      </c>
      <c r="Y108" s="451"/>
      <c r="Z108" s="451">
        <f t="shared" ref="Z108" si="55">SUM(Z90:Z107)</f>
        <v>7308.2541775999998</v>
      </c>
      <c r="AA108" s="553"/>
      <c r="AB108" s="897"/>
      <c r="AC108" s="514"/>
      <c r="AJ108" s="461">
        <v>100</v>
      </c>
      <c r="AK108" s="460">
        <v>2278.1700900000001</v>
      </c>
      <c r="AY108" s="451"/>
    </row>
    <row r="109" spans="1:51" s="460" customFormat="1" ht="64.5">
      <c r="A109" s="1092" t="s">
        <v>291</v>
      </c>
      <c r="B109" s="1092"/>
      <c r="C109" s="1092"/>
      <c r="D109" s="1092"/>
      <c r="E109" s="446"/>
      <c r="F109" s="449"/>
      <c r="G109" s="457"/>
      <c r="H109" s="457"/>
      <c r="I109" s="457"/>
      <c r="J109" s="457"/>
      <c r="K109" s="934"/>
      <c r="L109" s="457"/>
      <c r="M109" s="457"/>
      <c r="N109" s="457"/>
      <c r="O109" s="457"/>
      <c r="P109" s="457"/>
      <c r="Q109" s="457"/>
      <c r="R109" s="457"/>
      <c r="S109" s="459"/>
      <c r="T109" s="458">
        <f>'Width Wise'!G110</f>
        <v>0</v>
      </c>
      <c r="U109" s="456"/>
      <c r="V109" s="457"/>
      <c r="W109" s="459"/>
      <c r="X109" s="953"/>
      <c r="Y109" s="449"/>
      <c r="Z109" s="449"/>
      <c r="AA109" s="553"/>
      <c r="AB109" s="897"/>
      <c r="AC109" s="514"/>
      <c r="AJ109" s="461">
        <v>101</v>
      </c>
      <c r="AK109" s="460">
        <v>2950.3217500000001</v>
      </c>
      <c r="AY109" s="457"/>
    </row>
    <row r="110" spans="1:51" s="460" customFormat="1" ht="199.5" customHeight="1">
      <c r="A110" s="1072">
        <f>A104+1</f>
        <v>42</v>
      </c>
      <c r="B110" s="1072">
        <f>B104+1</f>
        <v>464</v>
      </c>
      <c r="C110" s="704" t="s">
        <v>32</v>
      </c>
      <c r="D110" s="454" t="s">
        <v>292</v>
      </c>
      <c r="E110" s="449" t="s">
        <v>96</v>
      </c>
      <c r="F110" s="449">
        <v>89</v>
      </c>
      <c r="G110" s="457">
        <v>640</v>
      </c>
      <c r="H110" s="1086">
        <v>2000</v>
      </c>
      <c r="I110" s="1086">
        <v>1722.68</v>
      </c>
      <c r="J110" s="1125">
        <v>1944.89</v>
      </c>
      <c r="K110" s="1125">
        <v>479.42</v>
      </c>
      <c r="L110" s="1125">
        <v>2424.31</v>
      </c>
      <c r="M110" s="1125"/>
      <c r="N110" s="1086">
        <f>(I110*1.4%+L110)*1.18</f>
        <v>2889.1444735999994</v>
      </c>
      <c r="O110" s="1125" t="s">
        <v>293</v>
      </c>
      <c r="P110" s="1125" t="s">
        <v>275</v>
      </c>
      <c r="Q110" s="1125" t="s">
        <v>294</v>
      </c>
      <c r="R110" s="1125"/>
      <c r="S110" s="458">
        <f>'Width Wise'!F111</f>
        <v>4.8099999999999996</v>
      </c>
      <c r="T110" s="458">
        <f>'Width Wise'!G111</f>
        <v>7.33</v>
      </c>
      <c r="U110" s="456">
        <f>'Width Wise'!L111</f>
        <v>7.33</v>
      </c>
      <c r="V110" s="636">
        <f>U110/T110</f>
        <v>1</v>
      </c>
      <c r="W110" s="459">
        <f>T110-U110</f>
        <v>0</v>
      </c>
      <c r="X110" s="1125">
        <v>2247.38</v>
      </c>
      <c r="Y110" s="1091">
        <f>X110/N110</f>
        <v>0.77787041130541568</v>
      </c>
      <c r="Z110" s="1086">
        <f>N110-X110</f>
        <v>641.76447359999929</v>
      </c>
      <c r="AA110" s="637" t="s">
        <v>49</v>
      </c>
      <c r="AB110" s="888"/>
      <c r="AC110" s="514"/>
      <c r="AJ110" s="622">
        <v>102</v>
      </c>
      <c r="AK110" s="460">
        <v>1003.71154</v>
      </c>
      <c r="AY110" s="1125"/>
    </row>
    <row r="111" spans="1:51" s="460" customFormat="1" ht="201.75" customHeight="1">
      <c r="A111" s="1072"/>
      <c r="B111" s="1072"/>
      <c r="C111" s="704" t="s">
        <v>38</v>
      </c>
      <c r="D111" s="454" t="s">
        <v>295</v>
      </c>
      <c r="E111" s="449" t="s">
        <v>96</v>
      </c>
      <c r="F111" s="449">
        <v>109</v>
      </c>
      <c r="G111" s="457">
        <v>640</v>
      </c>
      <c r="H111" s="1086"/>
      <c r="I111" s="1086"/>
      <c r="J111" s="1125"/>
      <c r="K111" s="1125"/>
      <c r="L111" s="1125"/>
      <c r="M111" s="1125"/>
      <c r="N111" s="1086"/>
      <c r="O111" s="1125"/>
      <c r="P111" s="1125"/>
      <c r="Q111" s="1125"/>
      <c r="R111" s="1125"/>
      <c r="S111" s="458">
        <f>'Width Wise'!F112</f>
        <v>3.98</v>
      </c>
      <c r="T111" s="458">
        <f>'Width Wise'!G112</f>
        <v>3.98</v>
      </c>
      <c r="U111" s="456">
        <f>'Width Wise'!L112</f>
        <v>3.98</v>
      </c>
      <c r="V111" s="636">
        <f t="shared" ref="V111:V123" si="56">U111/T111</f>
        <v>1</v>
      </c>
      <c r="W111" s="459">
        <f t="shared" ref="W111:W123" si="57">T111-U111</f>
        <v>0</v>
      </c>
      <c r="X111" s="1125"/>
      <c r="Y111" s="1091"/>
      <c r="Z111" s="1072"/>
      <c r="AA111" s="637" t="s">
        <v>49</v>
      </c>
      <c r="AB111" s="888"/>
      <c r="AC111" s="514">
        <v>1</v>
      </c>
      <c r="AD111" s="638"/>
      <c r="AE111" s="638"/>
      <c r="AJ111" s="622">
        <v>103</v>
      </c>
      <c r="AK111" s="460">
        <v>4410.3503899999996</v>
      </c>
      <c r="AY111" s="1125"/>
    </row>
    <row r="112" spans="1:51" s="460" customFormat="1" ht="183.6" customHeight="1">
      <c r="A112" s="1072"/>
      <c r="B112" s="1072"/>
      <c r="C112" s="704" t="s">
        <v>77</v>
      </c>
      <c r="D112" s="454" t="s">
        <v>296</v>
      </c>
      <c r="E112" s="449" t="s">
        <v>96</v>
      </c>
      <c r="F112" s="449">
        <v>116</v>
      </c>
      <c r="G112" s="457">
        <v>720</v>
      </c>
      <c r="H112" s="1086"/>
      <c r="I112" s="1086"/>
      <c r="J112" s="1125"/>
      <c r="K112" s="1125"/>
      <c r="L112" s="1125"/>
      <c r="M112" s="1125"/>
      <c r="N112" s="1086"/>
      <c r="O112" s="1125"/>
      <c r="P112" s="1125"/>
      <c r="Q112" s="1125"/>
      <c r="R112" s="1125"/>
      <c r="S112" s="458">
        <f>'Width Wise'!F113</f>
        <v>4.09</v>
      </c>
      <c r="T112" s="458">
        <f>'Width Wise'!G113</f>
        <v>4.09</v>
      </c>
      <c r="U112" s="456">
        <f>'Width Wise'!L113</f>
        <v>4.09</v>
      </c>
      <c r="V112" s="636">
        <f t="shared" si="56"/>
        <v>1</v>
      </c>
      <c r="W112" s="459">
        <f t="shared" si="57"/>
        <v>0</v>
      </c>
      <c r="X112" s="1125"/>
      <c r="Y112" s="1091"/>
      <c r="Z112" s="1072"/>
      <c r="AA112" s="637" t="s">
        <v>49</v>
      </c>
      <c r="AB112" s="888"/>
      <c r="AC112" s="514"/>
      <c r="AD112" s="638"/>
      <c r="AE112" s="638"/>
      <c r="AJ112" s="622">
        <v>104</v>
      </c>
      <c r="AK112" s="460">
        <v>1796.65625</v>
      </c>
      <c r="AY112" s="1125"/>
    </row>
    <row r="113" spans="1:51" s="460" customFormat="1" ht="184.5" customHeight="1">
      <c r="A113" s="1082">
        <f>A110+1</f>
        <v>43</v>
      </c>
      <c r="B113" s="1082">
        <f>B110+1</f>
        <v>465</v>
      </c>
      <c r="C113" s="704" t="s">
        <v>32</v>
      </c>
      <c r="D113" s="454" t="s">
        <v>297</v>
      </c>
      <c r="E113" s="449" t="s">
        <v>96</v>
      </c>
      <c r="F113" s="449">
        <v>117</v>
      </c>
      <c r="G113" s="457">
        <v>1150</v>
      </c>
      <c r="H113" s="1082">
        <v>2300</v>
      </c>
      <c r="I113" s="1082">
        <v>1981.42</v>
      </c>
      <c r="J113" s="1082">
        <v>2435.67</v>
      </c>
      <c r="K113" s="1082"/>
      <c r="L113" s="1082">
        <f>J113+K113</f>
        <v>2435.67</v>
      </c>
      <c r="M113" s="1187"/>
      <c r="N113" s="1086">
        <f>(I113*1.4%+L113)*1.18</f>
        <v>2906.8236584000001</v>
      </c>
      <c r="O113" s="1119" t="s">
        <v>293</v>
      </c>
      <c r="P113" s="1082" t="s">
        <v>275</v>
      </c>
      <c r="Q113" s="1082" t="s">
        <v>294</v>
      </c>
      <c r="R113" s="1187"/>
      <c r="S113" s="458">
        <f>'Width Wise'!F114</f>
        <v>7.44</v>
      </c>
      <c r="T113" s="458">
        <f>'Width Wise'!G114</f>
        <v>7.44</v>
      </c>
      <c r="U113" s="449">
        <f>'Width Wise'!L114</f>
        <v>7.44</v>
      </c>
      <c r="V113" s="636">
        <f t="shared" si="56"/>
        <v>1</v>
      </c>
      <c r="W113" s="449">
        <f t="shared" si="57"/>
        <v>0</v>
      </c>
      <c r="X113" s="1082">
        <v>2614.91</v>
      </c>
      <c r="Y113" s="1107">
        <f>X113/N113</f>
        <v>0.89957641305263147</v>
      </c>
      <c r="Z113" s="1087">
        <f>N113-X113</f>
        <v>291.91365840000026</v>
      </c>
      <c r="AA113" s="637" t="s">
        <v>49</v>
      </c>
      <c r="AB113" s="889"/>
      <c r="AC113" s="1117">
        <v>2</v>
      </c>
      <c r="AD113" s="638"/>
      <c r="AE113" s="638"/>
      <c r="AJ113" s="622">
        <v>105</v>
      </c>
      <c r="AK113" s="460">
        <v>2086.0395800000001</v>
      </c>
      <c r="AY113" s="1187"/>
    </row>
    <row r="114" spans="1:51" s="460" customFormat="1" ht="184.5" customHeight="1">
      <c r="A114" s="1083"/>
      <c r="B114" s="1083"/>
      <c r="C114" s="704" t="s">
        <v>38</v>
      </c>
      <c r="D114" s="454" t="s">
        <v>298</v>
      </c>
      <c r="E114" s="449" t="s">
        <v>96</v>
      </c>
      <c r="F114" s="449">
        <v>118</v>
      </c>
      <c r="G114" s="457">
        <v>1150</v>
      </c>
      <c r="H114" s="1083"/>
      <c r="I114" s="1083"/>
      <c r="J114" s="1083"/>
      <c r="K114" s="1083"/>
      <c r="L114" s="1083"/>
      <c r="M114" s="1189"/>
      <c r="N114" s="1086"/>
      <c r="O114" s="1120"/>
      <c r="P114" s="1083"/>
      <c r="Q114" s="1083"/>
      <c r="R114" s="1189"/>
      <c r="S114" s="458">
        <f>'Width Wise'!F115</f>
        <v>7.65</v>
      </c>
      <c r="T114" s="458">
        <f>'Width Wise'!G115</f>
        <v>7.65</v>
      </c>
      <c r="U114" s="449">
        <f>'Width Wise'!L115</f>
        <v>7.65</v>
      </c>
      <c r="V114" s="636">
        <f t="shared" si="56"/>
        <v>1</v>
      </c>
      <c r="W114" s="449">
        <f t="shared" si="57"/>
        <v>0</v>
      </c>
      <c r="X114" s="1083"/>
      <c r="Y114" s="1108"/>
      <c r="Z114" s="1083"/>
      <c r="AA114" s="637" t="s">
        <v>49</v>
      </c>
      <c r="AB114" s="889"/>
      <c r="AC114" s="1117"/>
      <c r="AD114" s="638"/>
      <c r="AE114" s="638"/>
      <c r="AJ114" s="622">
        <v>106</v>
      </c>
      <c r="AK114" s="460">
        <v>3169.04313</v>
      </c>
      <c r="AY114" s="1189"/>
    </row>
    <row r="115" spans="1:51" s="460" customFormat="1" ht="155.25" customHeight="1">
      <c r="A115" s="1082">
        <f>A113+1</f>
        <v>44</v>
      </c>
      <c r="B115" s="1082">
        <v>466</v>
      </c>
      <c r="C115" s="704" t="s">
        <v>32</v>
      </c>
      <c r="D115" s="454" t="s">
        <v>299</v>
      </c>
      <c r="E115" s="449" t="s">
        <v>96</v>
      </c>
      <c r="F115" s="449">
        <v>119</v>
      </c>
      <c r="G115" s="457">
        <v>1040</v>
      </c>
      <c r="H115" s="1082">
        <v>3050</v>
      </c>
      <c r="I115" s="1082">
        <v>2628.68</v>
      </c>
      <c r="J115" s="1082">
        <v>3200.62</v>
      </c>
      <c r="K115" s="1082">
        <f>L115-J115</f>
        <v>723.24000000000024</v>
      </c>
      <c r="L115" s="1082">
        <v>3923.86</v>
      </c>
      <c r="M115" s="1187"/>
      <c r="N115" s="1087">
        <f>(I115*1.4%+L115)*1.18</f>
        <v>4673.5805935999997</v>
      </c>
      <c r="O115" s="1119" t="s">
        <v>300</v>
      </c>
      <c r="P115" s="1082" t="s">
        <v>301</v>
      </c>
      <c r="Q115" s="1082" t="s">
        <v>302</v>
      </c>
      <c r="R115" s="1187"/>
      <c r="S115" s="458">
        <f>'Width Wise'!F116</f>
        <v>6.5549999999999997</v>
      </c>
      <c r="T115" s="458">
        <f>'Width Wise'!G116</f>
        <v>9.3550000000000004</v>
      </c>
      <c r="U115" s="449">
        <f>'Width Wise'!L116</f>
        <v>9.3550000000000004</v>
      </c>
      <c r="V115" s="636">
        <f t="shared" si="56"/>
        <v>1</v>
      </c>
      <c r="W115" s="449">
        <f t="shared" si="57"/>
        <v>0</v>
      </c>
      <c r="X115" s="1082">
        <v>5887.78</v>
      </c>
      <c r="Y115" s="1107">
        <f>X115/N115</f>
        <v>1.2598006778919624</v>
      </c>
      <c r="Z115" s="1087">
        <f>N115-X115</f>
        <v>-1214.1994064</v>
      </c>
      <c r="AA115" s="637" t="s">
        <v>49</v>
      </c>
      <c r="AB115" s="889"/>
      <c r="AC115" s="626">
        <v>3</v>
      </c>
      <c r="AD115" s="638"/>
      <c r="AE115" s="638"/>
      <c r="AJ115" s="622">
        <v>107</v>
      </c>
      <c r="AK115" s="460">
        <v>2960.78764</v>
      </c>
      <c r="AY115" s="1187"/>
    </row>
    <row r="116" spans="1:51" s="460" customFormat="1" ht="138" customHeight="1">
      <c r="A116" s="1084"/>
      <c r="B116" s="1084"/>
      <c r="C116" s="704" t="s">
        <v>38</v>
      </c>
      <c r="D116" s="454" t="s">
        <v>304</v>
      </c>
      <c r="E116" s="449" t="s">
        <v>96</v>
      </c>
      <c r="F116" s="449">
        <v>120</v>
      </c>
      <c r="G116" s="457">
        <v>400</v>
      </c>
      <c r="H116" s="1084"/>
      <c r="I116" s="1084"/>
      <c r="J116" s="1084"/>
      <c r="K116" s="1084"/>
      <c r="L116" s="1084"/>
      <c r="M116" s="1188"/>
      <c r="N116" s="1088"/>
      <c r="O116" s="1149"/>
      <c r="P116" s="1084"/>
      <c r="Q116" s="1084"/>
      <c r="R116" s="1188"/>
      <c r="S116" s="458">
        <f>'Width Wise'!F117</f>
        <v>2.29</v>
      </c>
      <c r="T116" s="458">
        <f>'Width Wise'!G117</f>
        <v>2.63</v>
      </c>
      <c r="U116" s="449">
        <f>'Width Wise'!L117</f>
        <v>2.63</v>
      </c>
      <c r="V116" s="636">
        <f t="shared" si="56"/>
        <v>1</v>
      </c>
      <c r="W116" s="449">
        <f t="shared" si="57"/>
        <v>0</v>
      </c>
      <c r="X116" s="1084"/>
      <c r="Y116" s="1235"/>
      <c r="Z116" s="1084"/>
      <c r="AA116" s="637" t="s">
        <v>49</v>
      </c>
      <c r="AB116" s="889"/>
      <c r="AC116" s="626"/>
      <c r="AJ116" s="622">
        <v>108</v>
      </c>
      <c r="AK116" s="460">
        <v>3202.95703</v>
      </c>
      <c r="AY116" s="1188"/>
    </row>
    <row r="117" spans="1:51" s="460" customFormat="1" ht="141.75" customHeight="1">
      <c r="A117" s="1084"/>
      <c r="B117" s="1084"/>
      <c r="C117" s="704" t="s">
        <v>77</v>
      </c>
      <c r="D117" s="454" t="s">
        <v>305</v>
      </c>
      <c r="E117" s="449" t="s">
        <v>96</v>
      </c>
      <c r="F117" s="449">
        <v>121</v>
      </c>
      <c r="G117" s="457">
        <v>460</v>
      </c>
      <c r="H117" s="1084"/>
      <c r="I117" s="1084"/>
      <c r="J117" s="1084"/>
      <c r="K117" s="1084"/>
      <c r="L117" s="1084"/>
      <c r="M117" s="1188"/>
      <c r="N117" s="1088"/>
      <c r="O117" s="1149"/>
      <c r="P117" s="1084"/>
      <c r="Q117" s="1084"/>
      <c r="R117" s="1188"/>
      <c r="S117" s="458">
        <f>'Width Wise'!F118</f>
        <v>2.96</v>
      </c>
      <c r="T117" s="458">
        <f>'Width Wise'!G118</f>
        <v>3.46</v>
      </c>
      <c r="U117" s="449">
        <f>'Width Wise'!L118</f>
        <v>3.46</v>
      </c>
      <c r="V117" s="636">
        <f t="shared" si="56"/>
        <v>1</v>
      </c>
      <c r="W117" s="449">
        <f t="shared" si="57"/>
        <v>0</v>
      </c>
      <c r="X117" s="1084"/>
      <c r="Y117" s="1235"/>
      <c r="Z117" s="1084"/>
      <c r="AA117" s="637" t="s">
        <v>49</v>
      </c>
      <c r="AB117" s="889"/>
      <c r="AC117" s="626"/>
      <c r="AJ117" s="622">
        <v>109</v>
      </c>
      <c r="AK117" s="460">
        <v>2372.62059</v>
      </c>
      <c r="AY117" s="1188"/>
    </row>
    <row r="118" spans="1:51" s="460" customFormat="1" ht="141.75" customHeight="1">
      <c r="A118" s="1084"/>
      <c r="B118" s="1084"/>
      <c r="C118" s="704" t="s">
        <v>306</v>
      </c>
      <c r="D118" s="454" t="s">
        <v>307</v>
      </c>
      <c r="E118" s="449" t="s">
        <v>308</v>
      </c>
      <c r="F118" s="449">
        <v>124</v>
      </c>
      <c r="G118" s="457">
        <v>350</v>
      </c>
      <c r="H118" s="1084"/>
      <c r="I118" s="1084"/>
      <c r="J118" s="1084"/>
      <c r="K118" s="1084"/>
      <c r="L118" s="1084"/>
      <c r="M118" s="1188"/>
      <c r="N118" s="1088"/>
      <c r="O118" s="1149"/>
      <c r="P118" s="1084"/>
      <c r="Q118" s="1084"/>
      <c r="R118" s="1188"/>
      <c r="S118" s="458">
        <f>'Width Wise'!F119</f>
        <v>2.42</v>
      </c>
      <c r="T118" s="458">
        <f>'Width Wise'!G119</f>
        <v>2.8</v>
      </c>
      <c r="U118" s="449">
        <f>'Width Wise'!L119</f>
        <v>2.8</v>
      </c>
      <c r="V118" s="636">
        <f t="shared" si="56"/>
        <v>1</v>
      </c>
      <c r="W118" s="449">
        <f t="shared" si="57"/>
        <v>0</v>
      </c>
      <c r="X118" s="1084"/>
      <c r="Y118" s="1235"/>
      <c r="Z118" s="1084"/>
      <c r="AA118" s="637" t="s">
        <v>49</v>
      </c>
      <c r="AB118" s="889"/>
      <c r="AC118" s="626"/>
      <c r="AJ118" s="622">
        <v>110</v>
      </c>
      <c r="AK118" s="460">
        <v>3956.58473</v>
      </c>
      <c r="AY118" s="1188"/>
    </row>
    <row r="119" spans="1:51" s="460" customFormat="1" ht="157.5" customHeight="1">
      <c r="A119" s="1084"/>
      <c r="B119" s="1084"/>
      <c r="C119" s="704" t="s">
        <v>309</v>
      </c>
      <c r="D119" s="454" t="s">
        <v>310</v>
      </c>
      <c r="E119" s="449" t="s">
        <v>311</v>
      </c>
      <c r="F119" s="449">
        <v>125</v>
      </c>
      <c r="G119" s="457">
        <v>700</v>
      </c>
      <c r="H119" s="1084"/>
      <c r="I119" s="1084"/>
      <c r="J119" s="1084"/>
      <c r="K119" s="1084"/>
      <c r="L119" s="1084"/>
      <c r="M119" s="1188"/>
      <c r="N119" s="1088"/>
      <c r="O119" s="1149"/>
      <c r="P119" s="1084"/>
      <c r="Q119" s="1084"/>
      <c r="R119" s="1188"/>
      <c r="S119" s="458">
        <f>'Width Wise'!F120</f>
        <v>1.55</v>
      </c>
      <c r="T119" s="458">
        <f>'Width Wise'!G120</f>
        <v>1.59</v>
      </c>
      <c r="U119" s="449">
        <f>'Width Wise'!L120</f>
        <v>1.59</v>
      </c>
      <c r="V119" s="636">
        <f t="shared" si="56"/>
        <v>1</v>
      </c>
      <c r="W119" s="449">
        <f t="shared" si="57"/>
        <v>0</v>
      </c>
      <c r="X119" s="1084"/>
      <c r="Y119" s="1235"/>
      <c r="Z119" s="1084"/>
      <c r="AA119" s="637" t="s">
        <v>49</v>
      </c>
      <c r="AB119" s="889"/>
      <c r="AC119" s="626"/>
      <c r="AJ119" s="622">
        <v>111</v>
      </c>
      <c r="AK119" s="460">
        <v>3043.8636099999999</v>
      </c>
      <c r="AY119" s="1188"/>
    </row>
    <row r="120" spans="1:51" s="460" customFormat="1" ht="192.75" customHeight="1">
      <c r="A120" s="1084"/>
      <c r="B120" s="1084"/>
      <c r="C120" s="704" t="s">
        <v>312</v>
      </c>
      <c r="D120" s="454" t="s">
        <v>313</v>
      </c>
      <c r="E120" s="449" t="s">
        <v>314</v>
      </c>
      <c r="F120" s="449">
        <v>126</v>
      </c>
      <c r="G120" s="457">
        <v>100</v>
      </c>
      <c r="H120" s="1083"/>
      <c r="I120" s="1083"/>
      <c r="J120" s="1083"/>
      <c r="K120" s="1083"/>
      <c r="L120" s="1083"/>
      <c r="M120" s="1189"/>
      <c r="N120" s="1089"/>
      <c r="O120" s="1120"/>
      <c r="P120" s="1083"/>
      <c r="Q120" s="1083"/>
      <c r="R120" s="1189"/>
      <c r="S120" s="458">
        <f>'Width Wise'!F121</f>
        <v>0.255</v>
      </c>
      <c r="T120" s="458">
        <f>'Width Wise'!G121</f>
        <v>0.255</v>
      </c>
      <c r="U120" s="449">
        <f>'Width Wise'!L121</f>
        <v>0.255</v>
      </c>
      <c r="V120" s="636">
        <f t="shared" si="56"/>
        <v>1</v>
      </c>
      <c r="W120" s="449">
        <v>0</v>
      </c>
      <c r="X120" s="1084"/>
      <c r="Y120" s="1235"/>
      <c r="Z120" s="1084"/>
      <c r="AA120" s="637" t="s">
        <v>49</v>
      </c>
      <c r="AB120" s="889"/>
      <c r="AC120" s="626"/>
      <c r="AJ120" s="622">
        <v>112</v>
      </c>
      <c r="AK120" s="460">
        <v>3730.9141800000002</v>
      </c>
      <c r="AY120" s="1189"/>
    </row>
    <row r="121" spans="1:51" s="460" customFormat="1" ht="193.5">
      <c r="A121" s="1083"/>
      <c r="B121" s="1083"/>
      <c r="C121" s="704" t="s">
        <v>143</v>
      </c>
      <c r="D121" s="454" t="s">
        <v>315</v>
      </c>
      <c r="E121" s="449" t="s">
        <v>316</v>
      </c>
      <c r="F121" s="449">
        <v>122</v>
      </c>
      <c r="G121" s="449">
        <v>1250</v>
      </c>
      <c r="H121" s="449">
        <v>1250</v>
      </c>
      <c r="I121" s="449">
        <v>1067.93</v>
      </c>
      <c r="J121" s="449">
        <v>1264.5</v>
      </c>
      <c r="K121" s="935">
        <f>L121-J121</f>
        <v>304.95000000000005</v>
      </c>
      <c r="L121" s="449">
        <v>1569.45</v>
      </c>
      <c r="M121" s="454"/>
      <c r="N121" s="457">
        <f>(I121*1.4%+L121)*1.18</f>
        <v>1869.5932035999999</v>
      </c>
      <c r="O121" s="449" t="s">
        <v>317</v>
      </c>
      <c r="P121" s="449" t="s">
        <v>318</v>
      </c>
      <c r="Q121" s="449" t="s">
        <v>319</v>
      </c>
      <c r="R121" s="454"/>
      <c r="S121" s="458">
        <f>'Width Wise'!F122</f>
        <v>7.55</v>
      </c>
      <c r="T121" s="458">
        <f>'Width Wise'!G122</f>
        <v>7.55</v>
      </c>
      <c r="U121" s="449">
        <f>'Width Wise'!L122</f>
        <v>7.55</v>
      </c>
      <c r="V121" s="636">
        <f t="shared" si="56"/>
        <v>1</v>
      </c>
      <c r="W121" s="449">
        <f t="shared" si="57"/>
        <v>0</v>
      </c>
      <c r="X121" s="1083"/>
      <c r="Y121" s="1108"/>
      <c r="Z121" s="1083"/>
      <c r="AA121" s="637" t="s">
        <v>49</v>
      </c>
      <c r="AB121" s="889"/>
      <c r="AC121" s="626"/>
      <c r="AJ121" s="622">
        <v>113</v>
      </c>
      <c r="AK121" s="460">
        <v>3443.7029699999998</v>
      </c>
      <c r="AY121" s="454"/>
    </row>
    <row r="122" spans="1:51" s="460" customFormat="1" ht="219.75" customHeight="1">
      <c r="A122" s="1072">
        <f>A115+1</f>
        <v>45</v>
      </c>
      <c r="B122" s="1072">
        <v>467</v>
      </c>
      <c r="C122" s="704" t="s">
        <v>32</v>
      </c>
      <c r="D122" s="454" t="s">
        <v>320</v>
      </c>
      <c r="E122" s="449" t="s">
        <v>96</v>
      </c>
      <c r="F122" s="449">
        <v>139</v>
      </c>
      <c r="G122" s="457">
        <v>1735</v>
      </c>
      <c r="H122" s="1086">
        <v>3100</v>
      </c>
      <c r="I122" s="1086">
        <v>2671.98</v>
      </c>
      <c r="J122" s="1125">
        <v>3331.77</v>
      </c>
      <c r="K122" s="1125">
        <v>316.89</v>
      </c>
      <c r="L122" s="1125">
        <f>K122+J122</f>
        <v>3648.66</v>
      </c>
      <c r="M122" s="1125"/>
      <c r="N122" s="1086">
        <f>(I122*1.4%+L122)*1.18</f>
        <v>4349.5599095999996</v>
      </c>
      <c r="O122" s="1125" t="s">
        <v>321</v>
      </c>
      <c r="P122" s="1125" t="s">
        <v>322</v>
      </c>
      <c r="Q122" s="1125" t="s">
        <v>323</v>
      </c>
      <c r="R122" s="1125" t="s">
        <v>1426</v>
      </c>
      <c r="S122" s="458">
        <f>'Width Wise'!F123</f>
        <v>10.73</v>
      </c>
      <c r="T122" s="458">
        <f>'Width Wise'!G123</f>
        <v>10.75</v>
      </c>
      <c r="U122" s="458">
        <f>'Width Wise'!L123</f>
        <v>10.75</v>
      </c>
      <c r="V122" s="636">
        <f t="shared" si="56"/>
        <v>1</v>
      </c>
      <c r="W122" s="459">
        <f t="shared" si="57"/>
        <v>0</v>
      </c>
      <c r="X122" s="1086">
        <v>3995.77</v>
      </c>
      <c r="Y122" s="1091">
        <f>X122/N122</f>
        <v>0.91866075719082685</v>
      </c>
      <c r="Z122" s="1086">
        <f>N122-X122</f>
        <v>353.78990959999965</v>
      </c>
      <c r="AA122" s="637" t="s">
        <v>49</v>
      </c>
      <c r="AB122" s="888"/>
      <c r="AC122" s="514">
        <v>4</v>
      </c>
      <c r="AJ122" s="622">
        <v>114</v>
      </c>
      <c r="AK122" s="460">
        <v>1714.5589399999999</v>
      </c>
      <c r="AY122" s="1125"/>
    </row>
    <row r="123" spans="1:51" s="460" customFormat="1" ht="150.75" customHeight="1">
      <c r="A123" s="1072"/>
      <c r="B123" s="1072"/>
      <c r="C123" s="704" t="s">
        <v>38</v>
      </c>
      <c r="D123" s="454" t="s">
        <v>324</v>
      </c>
      <c r="E123" s="449" t="s">
        <v>308</v>
      </c>
      <c r="F123" s="449">
        <v>158</v>
      </c>
      <c r="G123" s="457">
        <v>1365</v>
      </c>
      <c r="H123" s="1086"/>
      <c r="I123" s="1086"/>
      <c r="J123" s="1125"/>
      <c r="K123" s="1125"/>
      <c r="L123" s="1125"/>
      <c r="M123" s="1125"/>
      <c r="N123" s="1086"/>
      <c r="O123" s="1125"/>
      <c r="P123" s="1125"/>
      <c r="Q123" s="1125"/>
      <c r="R123" s="1125"/>
      <c r="S123" s="458">
        <f>'Width Wise'!F124</f>
        <v>8.9600000000000009</v>
      </c>
      <c r="T123" s="458">
        <f>'Width Wise'!G124</f>
        <v>8.9600000000000009</v>
      </c>
      <c r="U123" s="456">
        <f>'Width Wise'!L124</f>
        <v>8.9600000000000009</v>
      </c>
      <c r="V123" s="636">
        <f t="shared" si="56"/>
        <v>1</v>
      </c>
      <c r="W123" s="459">
        <f t="shared" si="57"/>
        <v>0</v>
      </c>
      <c r="X123" s="1086"/>
      <c r="Y123" s="1091"/>
      <c r="Z123" s="1086"/>
      <c r="AA123" s="637" t="s">
        <v>49</v>
      </c>
      <c r="AB123" s="888"/>
      <c r="AC123" s="517"/>
      <c r="AJ123" s="622">
        <v>115</v>
      </c>
      <c r="AK123" s="460">
        <v>2243.1719800000001</v>
      </c>
      <c r="AY123" s="1125"/>
    </row>
    <row r="124" spans="1:51" s="460" customFormat="1" ht="64.5">
      <c r="A124" s="449"/>
      <c r="B124" s="449"/>
      <c r="C124" s="704"/>
      <c r="D124" s="674" t="s">
        <v>53</v>
      </c>
      <c r="E124" s="674"/>
      <c r="F124" s="674"/>
      <c r="G124" s="451">
        <f t="shared" ref="G124:N124" si="58">SUM(G110:G123)</f>
        <v>11700</v>
      </c>
      <c r="H124" s="451">
        <f t="shared" si="58"/>
        <v>11700</v>
      </c>
      <c r="I124" s="451">
        <f t="shared" si="58"/>
        <v>10072.69</v>
      </c>
      <c r="J124" s="451">
        <f t="shared" si="58"/>
        <v>12177.45</v>
      </c>
      <c r="K124" s="938">
        <f t="shared" si="58"/>
        <v>1824.5000000000005</v>
      </c>
      <c r="L124" s="451">
        <f t="shared" si="58"/>
        <v>14001.95</v>
      </c>
      <c r="M124" s="451"/>
      <c r="N124" s="451">
        <f t="shared" si="58"/>
        <v>16688.7018388</v>
      </c>
      <c r="O124" s="449"/>
      <c r="P124" s="446"/>
      <c r="Q124" s="446"/>
      <c r="R124" s="446"/>
      <c r="S124" s="451">
        <f t="shared" ref="S124:W124" si="59">SUM(S110:S123)</f>
        <v>71.240000000000009</v>
      </c>
      <c r="T124" s="451">
        <f t="shared" si="59"/>
        <v>77.84</v>
      </c>
      <c r="U124" s="451">
        <f t="shared" si="59"/>
        <v>77.84</v>
      </c>
      <c r="V124" s="451"/>
      <c r="W124" s="450">
        <f t="shared" si="59"/>
        <v>0</v>
      </c>
      <c r="X124" s="960">
        <f>SUM(X110:X123)</f>
        <v>14745.84</v>
      </c>
      <c r="Y124" s="451"/>
      <c r="Z124" s="451">
        <f t="shared" ref="Z124" si="60">SUM(Z110:Z123)</f>
        <v>73.268635199999153</v>
      </c>
      <c r="AA124" s="553"/>
      <c r="AB124" s="897"/>
      <c r="AC124" s="514"/>
      <c r="AJ124" s="461">
        <v>116</v>
      </c>
      <c r="AK124" s="460">
        <v>3182.3059400000002</v>
      </c>
      <c r="AY124" s="451"/>
    </row>
    <row r="125" spans="1:51" s="460" customFormat="1" ht="64.5">
      <c r="A125" s="1092" t="s">
        <v>325</v>
      </c>
      <c r="B125" s="1092"/>
      <c r="C125" s="1092"/>
      <c r="D125" s="1092"/>
      <c r="E125" s="1092"/>
      <c r="F125" s="1092"/>
      <c r="G125" s="457"/>
      <c r="H125" s="457"/>
      <c r="I125" s="457"/>
      <c r="J125" s="457"/>
      <c r="K125" s="934"/>
      <c r="L125" s="457"/>
      <c r="M125" s="457"/>
      <c r="N125" s="457"/>
      <c r="O125" s="457"/>
      <c r="P125" s="457"/>
      <c r="Q125" s="457"/>
      <c r="R125" s="457"/>
      <c r="S125" s="459"/>
      <c r="T125" s="458">
        <f>'Width Wise'!G126</f>
        <v>0</v>
      </c>
      <c r="U125" s="456"/>
      <c r="V125" s="457"/>
      <c r="W125" s="459"/>
      <c r="X125" s="953"/>
      <c r="Y125" s="449"/>
      <c r="Z125" s="449"/>
      <c r="AA125" s="553"/>
      <c r="AB125" s="897"/>
      <c r="AC125" s="514"/>
      <c r="AJ125" s="461">
        <v>117</v>
      </c>
      <c r="AK125" s="460">
        <v>5283.6936100000003</v>
      </c>
      <c r="AY125" s="457"/>
    </row>
    <row r="126" spans="1:51" s="460" customFormat="1" ht="184.5" customHeight="1">
      <c r="A126" s="1072">
        <f>A122+1</f>
        <v>46</v>
      </c>
      <c r="B126" s="1072">
        <v>468</v>
      </c>
      <c r="C126" s="704" t="s">
        <v>32</v>
      </c>
      <c r="D126" s="454" t="s">
        <v>326</v>
      </c>
      <c r="E126" s="449" t="s">
        <v>327</v>
      </c>
      <c r="F126" s="449">
        <v>159</v>
      </c>
      <c r="G126" s="457">
        <v>1575</v>
      </c>
      <c r="H126" s="1086">
        <v>2775</v>
      </c>
      <c r="I126" s="1086">
        <v>2391.65</v>
      </c>
      <c r="J126" s="1125">
        <v>2846.55</v>
      </c>
      <c r="K126" s="1073">
        <v>676.41</v>
      </c>
      <c r="L126" s="1125">
        <f>J126+K126</f>
        <v>3522.96</v>
      </c>
      <c r="M126" s="1125"/>
      <c r="N126" s="1086">
        <f>(I126*1.4%+L126)*1.18</f>
        <v>4196.6028579999993</v>
      </c>
      <c r="O126" s="1125" t="s">
        <v>328</v>
      </c>
      <c r="P126" s="1125" t="s">
        <v>265</v>
      </c>
      <c r="Q126" s="1125" t="s">
        <v>329</v>
      </c>
      <c r="R126" s="1125"/>
      <c r="S126" s="458">
        <f>'Width Wise'!F127</f>
        <v>8.2249999999999996</v>
      </c>
      <c r="T126" s="458">
        <f>'Width Wise'!G127</f>
        <v>9.42</v>
      </c>
      <c r="U126" s="456">
        <f>'Width Wise'!L127</f>
        <v>9.42</v>
      </c>
      <c r="V126" s="636">
        <f>U126/T126</f>
        <v>1</v>
      </c>
      <c r="W126" s="459">
        <f>T126-U126</f>
        <v>0</v>
      </c>
      <c r="X126" s="1086">
        <v>3946.09</v>
      </c>
      <c r="Y126" s="1091">
        <f>X126/N126</f>
        <v>0.94030579817138393</v>
      </c>
      <c r="Z126" s="1086">
        <f>N126-X126</f>
        <v>250.51285799999914</v>
      </c>
      <c r="AA126" s="637" t="s">
        <v>49</v>
      </c>
      <c r="AB126" s="888"/>
      <c r="AC126" s="514">
        <v>5</v>
      </c>
      <c r="AJ126" s="622">
        <v>118</v>
      </c>
      <c r="AK126" s="460">
        <v>1223.6175800000001</v>
      </c>
      <c r="AY126" s="1125"/>
    </row>
    <row r="127" spans="1:51" s="460" customFormat="1" ht="184.5" customHeight="1">
      <c r="A127" s="1072"/>
      <c r="B127" s="1072"/>
      <c r="C127" s="704" t="s">
        <v>38</v>
      </c>
      <c r="D127" s="619" t="s">
        <v>330</v>
      </c>
      <c r="E127" s="463" t="s">
        <v>327</v>
      </c>
      <c r="F127" s="449">
        <v>169</v>
      </c>
      <c r="G127" s="457">
        <v>1200</v>
      </c>
      <c r="H127" s="1086"/>
      <c r="I127" s="1086"/>
      <c r="J127" s="1125"/>
      <c r="K127" s="1074"/>
      <c r="L127" s="1125"/>
      <c r="M127" s="1125"/>
      <c r="N127" s="1086"/>
      <c r="O127" s="1125"/>
      <c r="P127" s="1125"/>
      <c r="Q127" s="1125"/>
      <c r="R127" s="1125"/>
      <c r="S127" s="458">
        <f>'Width Wise'!F128</f>
        <v>6.617</v>
      </c>
      <c r="T127" s="458">
        <f>'Width Wise'!G128</f>
        <v>9.2200000000000006</v>
      </c>
      <c r="U127" s="458">
        <f>'Width Wise'!L128</f>
        <v>9.2200000000000006</v>
      </c>
      <c r="V127" s="636">
        <f t="shared" ref="V127:V145" si="61">U127/T127</f>
        <v>1</v>
      </c>
      <c r="W127" s="459">
        <f t="shared" ref="W127:W145" si="62">T127-U127</f>
        <v>0</v>
      </c>
      <c r="X127" s="1086"/>
      <c r="Y127" s="1091"/>
      <c r="Z127" s="1086"/>
      <c r="AA127" s="637" t="s">
        <v>49</v>
      </c>
      <c r="AB127" s="888"/>
      <c r="AC127" s="514"/>
      <c r="AJ127" s="622">
        <v>119</v>
      </c>
      <c r="AK127" s="460">
        <v>2756.39968</v>
      </c>
      <c r="AY127" s="1125"/>
    </row>
    <row r="128" spans="1:51" s="460" customFormat="1" ht="184.5" customHeight="1">
      <c r="A128" s="1072">
        <f>A126+1</f>
        <v>47</v>
      </c>
      <c r="B128" s="1072">
        <v>605</v>
      </c>
      <c r="C128" s="704" t="s">
        <v>32</v>
      </c>
      <c r="D128" s="619" t="s">
        <v>331</v>
      </c>
      <c r="E128" s="463" t="s">
        <v>96</v>
      </c>
      <c r="F128" s="449">
        <v>160</v>
      </c>
      <c r="G128" s="457">
        <v>500</v>
      </c>
      <c r="H128" s="1086">
        <v>2200</v>
      </c>
      <c r="I128" s="1086">
        <v>1895.22</v>
      </c>
      <c r="J128" s="1125">
        <v>2274.94</v>
      </c>
      <c r="K128" s="1073">
        <v>507.19</v>
      </c>
      <c r="L128" s="1125">
        <f>J128+K128</f>
        <v>2782.13</v>
      </c>
      <c r="M128" s="1125"/>
      <c r="N128" s="1086">
        <f>(I128*1.4%+L128)*1.18</f>
        <v>3314.2224344000001</v>
      </c>
      <c r="O128" s="1125" t="s">
        <v>328</v>
      </c>
      <c r="P128" s="1125" t="s">
        <v>265</v>
      </c>
      <c r="Q128" s="1125" t="s">
        <v>329</v>
      </c>
      <c r="R128" s="1125"/>
      <c r="S128" s="458">
        <f>'Width Wise'!F129</f>
        <v>2.7850000000000001</v>
      </c>
      <c r="T128" s="458">
        <f>'Width Wise'!G129</f>
        <v>2.7850000000000001</v>
      </c>
      <c r="U128" s="458">
        <f>'Width Wise'!L129</f>
        <v>2.7850000000000001</v>
      </c>
      <c r="V128" s="636">
        <f t="shared" si="61"/>
        <v>1</v>
      </c>
      <c r="W128" s="459">
        <f t="shared" si="62"/>
        <v>0</v>
      </c>
      <c r="X128" s="1086">
        <v>2462.17</v>
      </c>
      <c r="Y128" s="1091">
        <f>X128/N128</f>
        <v>0.74291030512734613</v>
      </c>
      <c r="Z128" s="1086">
        <f>N128-X128</f>
        <v>852.05243440000004</v>
      </c>
      <c r="AA128" s="637" t="s">
        <v>49</v>
      </c>
      <c r="AB128" s="888"/>
      <c r="AC128" s="514">
        <v>6</v>
      </c>
      <c r="AJ128" s="622">
        <v>120</v>
      </c>
      <c r="AK128" s="460">
        <v>2619.1521499999999</v>
      </c>
      <c r="AY128" s="1125"/>
    </row>
    <row r="129" spans="1:51" s="460" customFormat="1" ht="139.9" customHeight="1">
      <c r="A129" s="1072"/>
      <c r="B129" s="1072"/>
      <c r="C129" s="704" t="s">
        <v>38</v>
      </c>
      <c r="D129" s="454" t="s">
        <v>333</v>
      </c>
      <c r="E129" s="449" t="s">
        <v>334</v>
      </c>
      <c r="F129" s="449">
        <v>170</v>
      </c>
      <c r="G129" s="457">
        <v>900</v>
      </c>
      <c r="H129" s="1086"/>
      <c r="I129" s="1086"/>
      <c r="J129" s="1125"/>
      <c r="K129" s="1134"/>
      <c r="L129" s="1125"/>
      <c r="M129" s="1125"/>
      <c r="N129" s="1086"/>
      <c r="O129" s="1125"/>
      <c r="P129" s="1125"/>
      <c r="Q129" s="1125"/>
      <c r="R129" s="1125"/>
      <c r="S129" s="458">
        <f>'Width Wise'!F130</f>
        <v>4.08</v>
      </c>
      <c r="T129" s="458">
        <f>'Width Wise'!G130</f>
        <v>6.4880000000000004</v>
      </c>
      <c r="U129" s="458">
        <f>'Width Wise'!L130</f>
        <v>6.4880000000000004</v>
      </c>
      <c r="V129" s="636">
        <f t="shared" si="61"/>
        <v>1</v>
      </c>
      <c r="W129" s="459">
        <f t="shared" si="62"/>
        <v>0</v>
      </c>
      <c r="X129" s="1086"/>
      <c r="Y129" s="1091"/>
      <c r="Z129" s="1072"/>
      <c r="AA129" s="637" t="s">
        <v>49</v>
      </c>
      <c r="AB129" s="888"/>
      <c r="AC129" s="514"/>
      <c r="AJ129" s="622">
        <v>121</v>
      </c>
      <c r="AK129" s="460">
        <v>1848.03053</v>
      </c>
      <c r="AY129" s="1125"/>
    </row>
    <row r="130" spans="1:51" s="460" customFormat="1" ht="124.9" customHeight="1">
      <c r="A130" s="1072"/>
      <c r="B130" s="1072"/>
      <c r="C130" s="704" t="s">
        <v>77</v>
      </c>
      <c r="D130" s="454" t="s">
        <v>335</v>
      </c>
      <c r="E130" s="449" t="s">
        <v>96</v>
      </c>
      <c r="F130" s="449">
        <v>172</v>
      </c>
      <c r="G130" s="457">
        <v>800</v>
      </c>
      <c r="H130" s="1086"/>
      <c r="I130" s="1086"/>
      <c r="J130" s="1125"/>
      <c r="K130" s="1074"/>
      <c r="L130" s="1125"/>
      <c r="M130" s="1125"/>
      <c r="N130" s="1086"/>
      <c r="O130" s="1125"/>
      <c r="P130" s="1125"/>
      <c r="Q130" s="1125"/>
      <c r="R130" s="1125"/>
      <c r="S130" s="458">
        <f>'Width Wise'!F131</f>
        <v>5.0949999999999998</v>
      </c>
      <c r="T130" s="458">
        <f>'Width Wise'!G131</f>
        <v>5.42</v>
      </c>
      <c r="U130" s="456">
        <f>'Width Wise'!L131</f>
        <v>5.42</v>
      </c>
      <c r="V130" s="636">
        <f t="shared" si="61"/>
        <v>1</v>
      </c>
      <c r="W130" s="459">
        <f t="shared" si="62"/>
        <v>0</v>
      </c>
      <c r="X130" s="1086"/>
      <c r="Y130" s="1091"/>
      <c r="Z130" s="1072"/>
      <c r="AA130" s="637" t="s">
        <v>49</v>
      </c>
      <c r="AB130" s="888"/>
      <c r="AC130" s="514"/>
      <c r="AJ130" s="622">
        <v>122</v>
      </c>
      <c r="AK130" s="460">
        <v>1095.61115</v>
      </c>
      <c r="AY130" s="1125"/>
    </row>
    <row r="131" spans="1:51" s="771" customFormat="1" ht="216.75" customHeight="1">
      <c r="A131" s="1010">
        <f>A128+1</f>
        <v>48</v>
      </c>
      <c r="B131" s="1010">
        <f>B126+1</f>
        <v>469</v>
      </c>
      <c r="C131" s="1010"/>
      <c r="D131" s="827" t="s">
        <v>1524</v>
      </c>
      <c r="E131" s="1010" t="s">
        <v>337</v>
      </c>
      <c r="F131" s="1010">
        <v>173</v>
      </c>
      <c r="G131" s="1009">
        <v>2300</v>
      </c>
      <c r="H131" s="1009">
        <v>2300</v>
      </c>
      <c r="I131" s="1009">
        <v>1984.45</v>
      </c>
      <c r="J131" s="1011">
        <v>1379.58</v>
      </c>
      <c r="K131" s="1011">
        <v>137.74</v>
      </c>
      <c r="L131" s="1011">
        <f>J131+K131</f>
        <v>1517.32</v>
      </c>
      <c r="M131" s="1011"/>
      <c r="N131" s="1009">
        <f>(I131*1.4%+L131)*1.18</f>
        <v>1823.2207139999998</v>
      </c>
      <c r="O131" s="1011" t="s">
        <v>1525</v>
      </c>
      <c r="P131" s="1011" t="s">
        <v>1526</v>
      </c>
      <c r="Q131" s="1011" t="s">
        <v>1527</v>
      </c>
      <c r="R131" s="1011"/>
      <c r="S131" s="818">
        <f>'Width Wise'!F132</f>
        <v>15.734999999999999</v>
      </c>
      <c r="T131" s="818">
        <f>'Width Wise'!G132</f>
        <v>13.875</v>
      </c>
      <c r="U131" s="1011">
        <f>'Width Wise'!L132</f>
        <v>13.875</v>
      </c>
      <c r="V131" s="828">
        <f t="shared" si="61"/>
        <v>1</v>
      </c>
      <c r="W131" s="820">
        <f t="shared" si="62"/>
        <v>0</v>
      </c>
      <c r="X131" s="1009">
        <v>101.42</v>
      </c>
      <c r="Y131" s="1012">
        <f>X131/N131</f>
        <v>5.5626836192252699E-2</v>
      </c>
      <c r="Z131" s="1009">
        <f>N131-X131</f>
        <v>1721.8007139999997</v>
      </c>
      <c r="AA131" s="1013" t="s">
        <v>1582</v>
      </c>
      <c r="AB131" s="1014">
        <v>1</v>
      </c>
      <c r="AC131" s="773"/>
      <c r="AD131" s="1015" t="s">
        <v>693</v>
      </c>
      <c r="AE131" s="1015"/>
      <c r="AJ131" s="772">
        <v>123</v>
      </c>
      <c r="AK131" s="771">
        <v>2466.4735099999998</v>
      </c>
      <c r="AY131" s="1011"/>
    </row>
    <row r="132" spans="1:51" s="460" customFormat="1" ht="129">
      <c r="A132" s="1072">
        <f>A131+1</f>
        <v>49</v>
      </c>
      <c r="B132" s="1072">
        <f>B131+1</f>
        <v>470</v>
      </c>
      <c r="C132" s="704" t="s">
        <v>32</v>
      </c>
      <c r="D132" s="454" t="s">
        <v>339</v>
      </c>
      <c r="E132" s="449" t="s">
        <v>96</v>
      </c>
      <c r="F132" s="449">
        <v>174</v>
      </c>
      <c r="G132" s="457">
        <v>630</v>
      </c>
      <c r="H132" s="1086">
        <v>2300</v>
      </c>
      <c r="I132" s="1086">
        <v>1979.52</v>
      </c>
      <c r="J132" s="1125">
        <v>2392.11</v>
      </c>
      <c r="K132" s="1073">
        <v>597.04999999999995</v>
      </c>
      <c r="L132" s="1125">
        <f>J132+K132</f>
        <v>2989.16</v>
      </c>
      <c r="M132" s="1125"/>
      <c r="N132" s="1125">
        <f>(I132*1.4%+L132)*1.18</f>
        <v>3559.9104703999997</v>
      </c>
      <c r="O132" s="1125" t="s">
        <v>340</v>
      </c>
      <c r="P132" s="1125" t="s">
        <v>265</v>
      </c>
      <c r="Q132" s="1125" t="s">
        <v>329</v>
      </c>
      <c r="R132" s="1125" t="s">
        <v>1424</v>
      </c>
      <c r="S132" s="458">
        <f>'Width Wise'!F133</f>
        <v>3.9</v>
      </c>
      <c r="T132" s="458">
        <f>'Width Wise'!G133</f>
        <v>3.9</v>
      </c>
      <c r="U132" s="456">
        <f>'Width Wise'!L133</f>
        <v>3.9</v>
      </c>
      <c r="V132" s="636">
        <f t="shared" si="61"/>
        <v>1</v>
      </c>
      <c r="W132" s="459">
        <f t="shared" si="62"/>
        <v>0</v>
      </c>
      <c r="X132" s="1086">
        <v>3091.32</v>
      </c>
      <c r="Y132" s="1091">
        <f>X132/N132</f>
        <v>0.86837015304282428</v>
      </c>
      <c r="Z132" s="1086">
        <f>N132-X132</f>
        <v>468.5904703999995</v>
      </c>
      <c r="AA132" s="637" t="s">
        <v>49</v>
      </c>
      <c r="AB132" s="888"/>
      <c r="AC132" s="514">
        <v>7</v>
      </c>
      <c r="AJ132" s="622">
        <v>124</v>
      </c>
      <c r="AK132" s="460">
        <v>2161.0603900000001</v>
      </c>
      <c r="AY132" s="1125"/>
    </row>
    <row r="133" spans="1:51" s="460" customFormat="1" ht="145.5" customHeight="1">
      <c r="A133" s="1072"/>
      <c r="B133" s="1072"/>
      <c r="C133" s="704" t="s">
        <v>38</v>
      </c>
      <c r="D133" s="619" t="s">
        <v>341</v>
      </c>
      <c r="E133" s="463" t="s">
        <v>96</v>
      </c>
      <c r="F133" s="449">
        <v>175</v>
      </c>
      <c r="G133" s="457">
        <v>250</v>
      </c>
      <c r="H133" s="1086"/>
      <c r="I133" s="1086"/>
      <c r="J133" s="1125"/>
      <c r="K133" s="1134"/>
      <c r="L133" s="1125"/>
      <c r="M133" s="1125"/>
      <c r="N133" s="1125"/>
      <c r="O133" s="1125"/>
      <c r="P133" s="1125"/>
      <c r="Q133" s="1125"/>
      <c r="R133" s="1125"/>
      <c r="S133" s="458">
        <f>'Width Wise'!F134</f>
        <v>1.68</v>
      </c>
      <c r="T133" s="458">
        <f>'Width Wise'!G134</f>
        <v>2.41</v>
      </c>
      <c r="U133" s="456">
        <f>'Width Wise'!L134</f>
        <v>2.41</v>
      </c>
      <c r="V133" s="636">
        <f t="shared" si="61"/>
        <v>1</v>
      </c>
      <c r="W133" s="459">
        <f t="shared" si="62"/>
        <v>0</v>
      </c>
      <c r="X133" s="1086"/>
      <c r="Y133" s="1091"/>
      <c r="Z133" s="1072"/>
      <c r="AA133" s="637" t="s">
        <v>49</v>
      </c>
      <c r="AB133" s="888"/>
      <c r="AC133" s="514"/>
      <c r="AJ133" s="622">
        <v>125</v>
      </c>
      <c r="AK133" s="460">
        <v>756.50442999999996</v>
      </c>
      <c r="AY133" s="1125"/>
    </row>
    <row r="134" spans="1:51" s="460" customFormat="1" ht="147" customHeight="1">
      <c r="A134" s="1072"/>
      <c r="B134" s="1072"/>
      <c r="C134" s="704" t="s">
        <v>77</v>
      </c>
      <c r="D134" s="619" t="s">
        <v>342</v>
      </c>
      <c r="E134" s="463" t="s">
        <v>96</v>
      </c>
      <c r="F134" s="449">
        <v>176</v>
      </c>
      <c r="G134" s="457">
        <v>425</v>
      </c>
      <c r="H134" s="1086"/>
      <c r="I134" s="1086"/>
      <c r="J134" s="1125"/>
      <c r="K134" s="1134"/>
      <c r="L134" s="1125"/>
      <c r="M134" s="1125"/>
      <c r="N134" s="1125"/>
      <c r="O134" s="1125"/>
      <c r="P134" s="1125"/>
      <c r="Q134" s="1125"/>
      <c r="R134" s="1125"/>
      <c r="S134" s="458">
        <f>'Width Wise'!F135</f>
        <v>1.3879999999999999</v>
      </c>
      <c r="T134" s="458">
        <f>'Width Wise'!G135</f>
        <v>1.9530000000000001</v>
      </c>
      <c r="U134" s="458">
        <f>'Width Wise'!L135</f>
        <v>1.9529999999999998</v>
      </c>
      <c r="V134" s="636">
        <f t="shared" si="61"/>
        <v>0.99999999999999989</v>
      </c>
      <c r="W134" s="459">
        <f t="shared" si="62"/>
        <v>0</v>
      </c>
      <c r="X134" s="1086"/>
      <c r="Y134" s="1091"/>
      <c r="Z134" s="1072"/>
      <c r="AA134" s="637" t="s">
        <v>49</v>
      </c>
      <c r="AB134" s="888"/>
      <c r="AC134" s="514"/>
      <c r="AJ134" s="622">
        <v>126</v>
      </c>
      <c r="AK134" s="460">
        <v>3073.9905800000001</v>
      </c>
      <c r="AY134" s="1125"/>
    </row>
    <row r="135" spans="1:51" s="460" customFormat="1" ht="165" customHeight="1">
      <c r="A135" s="1072"/>
      <c r="B135" s="1072"/>
      <c r="C135" s="704" t="s">
        <v>143</v>
      </c>
      <c r="D135" s="619" t="s">
        <v>343</v>
      </c>
      <c r="E135" s="463" t="s">
        <v>96</v>
      </c>
      <c r="F135" s="449">
        <v>177</v>
      </c>
      <c r="G135" s="457">
        <v>495</v>
      </c>
      <c r="H135" s="1086"/>
      <c r="I135" s="1086"/>
      <c r="J135" s="1125"/>
      <c r="K135" s="1134"/>
      <c r="L135" s="1125"/>
      <c r="M135" s="1125"/>
      <c r="N135" s="1125"/>
      <c r="O135" s="1125"/>
      <c r="P135" s="1125"/>
      <c r="Q135" s="1125"/>
      <c r="R135" s="1125"/>
      <c r="S135" s="458">
        <f>'Width Wise'!F136</f>
        <v>3.03</v>
      </c>
      <c r="T135" s="458">
        <f>'Width Wise'!G136</f>
        <v>3.83</v>
      </c>
      <c r="U135" s="458">
        <f>'Width Wise'!L136</f>
        <v>3.83</v>
      </c>
      <c r="V135" s="636">
        <f t="shared" si="61"/>
        <v>1</v>
      </c>
      <c r="W135" s="459">
        <f t="shared" si="62"/>
        <v>0</v>
      </c>
      <c r="X135" s="1086"/>
      <c r="Y135" s="1091"/>
      <c r="Z135" s="1072"/>
      <c r="AA135" s="637" t="s">
        <v>49</v>
      </c>
      <c r="AB135" s="888"/>
      <c r="AC135" s="514"/>
      <c r="AJ135" s="622">
        <v>127</v>
      </c>
      <c r="AK135" s="460">
        <v>2342.34602</v>
      </c>
      <c r="AY135" s="1125"/>
    </row>
    <row r="136" spans="1:51" s="460" customFormat="1" ht="190.5" customHeight="1">
      <c r="A136" s="1072"/>
      <c r="B136" s="1072"/>
      <c r="C136" s="704" t="s">
        <v>306</v>
      </c>
      <c r="D136" s="454" t="s">
        <v>344</v>
      </c>
      <c r="E136" s="449" t="s">
        <v>96</v>
      </c>
      <c r="F136" s="449">
        <v>178</v>
      </c>
      <c r="G136" s="457">
        <v>500</v>
      </c>
      <c r="H136" s="1086"/>
      <c r="I136" s="1086"/>
      <c r="J136" s="1125"/>
      <c r="K136" s="1074"/>
      <c r="L136" s="1125"/>
      <c r="M136" s="1125"/>
      <c r="N136" s="1125"/>
      <c r="O136" s="1125"/>
      <c r="P136" s="1125"/>
      <c r="Q136" s="1125"/>
      <c r="R136" s="1125"/>
      <c r="S136" s="458">
        <f>'Width Wise'!F137</f>
        <v>3.4279999999999999</v>
      </c>
      <c r="T136" s="458">
        <f>'Width Wise'!G137</f>
        <v>3.4279999999999999</v>
      </c>
      <c r="U136" s="458">
        <f>'Width Wise'!L137</f>
        <v>3.4279999999999999</v>
      </c>
      <c r="V136" s="636">
        <f t="shared" si="61"/>
        <v>1</v>
      </c>
      <c r="W136" s="459">
        <f t="shared" si="62"/>
        <v>0</v>
      </c>
      <c r="X136" s="1086"/>
      <c r="Y136" s="1091"/>
      <c r="Z136" s="1072"/>
      <c r="AA136" s="637" t="s">
        <v>49</v>
      </c>
      <c r="AB136" s="888"/>
      <c r="AC136" s="514"/>
      <c r="AJ136" s="622">
        <v>128</v>
      </c>
      <c r="AK136" s="460">
        <v>2503.8133499999999</v>
      </c>
      <c r="AY136" s="1125"/>
    </row>
    <row r="137" spans="1:51" s="460" customFormat="1" ht="189" customHeight="1">
      <c r="A137" s="1072">
        <f>A132+1</f>
        <v>50</v>
      </c>
      <c r="B137" s="1072">
        <f>B132+1</f>
        <v>471</v>
      </c>
      <c r="C137" s="704" t="s">
        <v>32</v>
      </c>
      <c r="D137" s="454" t="s">
        <v>345</v>
      </c>
      <c r="E137" s="449" t="s">
        <v>96</v>
      </c>
      <c r="F137" s="449">
        <v>179</v>
      </c>
      <c r="G137" s="457">
        <v>1000</v>
      </c>
      <c r="H137" s="1086">
        <v>2300</v>
      </c>
      <c r="I137" s="1086">
        <v>1971.77</v>
      </c>
      <c r="J137" s="1125">
        <v>2266.4</v>
      </c>
      <c r="K137" s="1073">
        <v>328.51</v>
      </c>
      <c r="L137" s="1125">
        <f>J137+K137</f>
        <v>2594.91</v>
      </c>
      <c r="M137" s="1125"/>
      <c r="N137" s="1086">
        <f>(I137*1.4%+L137)*1.18</f>
        <v>3094.5674403999997</v>
      </c>
      <c r="O137" s="1125" t="s">
        <v>346</v>
      </c>
      <c r="P137" s="1125" t="s">
        <v>347</v>
      </c>
      <c r="Q137" s="1125" t="s">
        <v>348</v>
      </c>
      <c r="R137" s="1125"/>
      <c r="S137" s="458">
        <f>'Width Wise'!F138</f>
        <v>8.3680000000000003</v>
      </c>
      <c r="T137" s="458">
        <f>'Width Wise'!G138</f>
        <v>8.7200000000000006</v>
      </c>
      <c r="U137" s="456">
        <f>'Width Wise'!L138</f>
        <v>8.7200000000000006</v>
      </c>
      <c r="V137" s="636">
        <f t="shared" si="61"/>
        <v>1</v>
      </c>
      <c r="W137" s="459">
        <f t="shared" si="62"/>
        <v>0</v>
      </c>
      <c r="X137" s="1125">
        <v>3108.49</v>
      </c>
      <c r="Y137" s="1091">
        <f>X137/N137</f>
        <v>1.0044990325362566</v>
      </c>
      <c r="Z137" s="1086">
        <f>N137-X137</f>
        <v>-13.922559600000113</v>
      </c>
      <c r="AA137" s="637" t="s">
        <v>49</v>
      </c>
      <c r="AB137" s="888"/>
      <c r="AC137" s="514">
        <v>8</v>
      </c>
      <c r="AJ137" s="622">
        <v>129</v>
      </c>
      <c r="AK137" s="460">
        <v>1289.11985</v>
      </c>
      <c r="AY137" s="1125"/>
    </row>
    <row r="138" spans="1:51" s="460" customFormat="1" ht="253.5" customHeight="1">
      <c r="A138" s="1072"/>
      <c r="B138" s="1072"/>
      <c r="C138" s="704" t="s">
        <v>38</v>
      </c>
      <c r="D138" s="619" t="s">
        <v>349</v>
      </c>
      <c r="E138" s="463" t="s">
        <v>337</v>
      </c>
      <c r="F138" s="449">
        <v>182</v>
      </c>
      <c r="G138" s="457">
        <v>900</v>
      </c>
      <c r="H138" s="1086"/>
      <c r="I138" s="1086"/>
      <c r="J138" s="1125"/>
      <c r="K138" s="1134"/>
      <c r="L138" s="1125"/>
      <c r="M138" s="1125"/>
      <c r="N138" s="1086"/>
      <c r="O138" s="1125"/>
      <c r="P138" s="1125"/>
      <c r="Q138" s="1125"/>
      <c r="R138" s="1125"/>
      <c r="S138" s="458">
        <f>'Width Wise'!F139</f>
        <v>7.59</v>
      </c>
      <c r="T138" s="458">
        <f>'Width Wise'!G139</f>
        <v>7.59</v>
      </c>
      <c r="U138" s="456">
        <f>'Width Wise'!L139</f>
        <v>7.59</v>
      </c>
      <c r="V138" s="636">
        <f t="shared" si="61"/>
        <v>1</v>
      </c>
      <c r="W138" s="459">
        <f t="shared" si="62"/>
        <v>0</v>
      </c>
      <c r="X138" s="1125"/>
      <c r="Y138" s="1091"/>
      <c r="Z138" s="1072"/>
      <c r="AA138" s="637" t="s">
        <v>49</v>
      </c>
      <c r="AB138" s="888"/>
      <c r="AC138" s="514"/>
      <c r="AJ138" s="622">
        <v>130</v>
      </c>
      <c r="AK138" s="460">
        <v>3822.9928</v>
      </c>
      <c r="AY138" s="1125"/>
    </row>
    <row r="139" spans="1:51" s="460" customFormat="1" ht="196.5" customHeight="1">
      <c r="A139" s="1072"/>
      <c r="B139" s="1072"/>
      <c r="C139" s="704" t="s">
        <v>77</v>
      </c>
      <c r="D139" s="619" t="s">
        <v>351</v>
      </c>
      <c r="E139" s="463" t="s">
        <v>337</v>
      </c>
      <c r="F139" s="449">
        <v>183</v>
      </c>
      <c r="G139" s="457">
        <v>400</v>
      </c>
      <c r="H139" s="1086"/>
      <c r="I139" s="1086"/>
      <c r="J139" s="1125"/>
      <c r="K139" s="1074"/>
      <c r="L139" s="1125"/>
      <c r="M139" s="1125"/>
      <c r="N139" s="1086"/>
      <c r="O139" s="1125"/>
      <c r="P139" s="1125"/>
      <c r="Q139" s="1125"/>
      <c r="R139" s="1125"/>
      <c r="S139" s="458">
        <f>'Width Wise'!F140</f>
        <v>3.98</v>
      </c>
      <c r="T139" s="458">
        <f>'Width Wise'!G140</f>
        <v>3.98</v>
      </c>
      <c r="U139" s="456">
        <f>'Width Wise'!L140</f>
        <v>3.98</v>
      </c>
      <c r="V139" s="636">
        <f t="shared" si="61"/>
        <v>1</v>
      </c>
      <c r="W139" s="459">
        <f t="shared" si="62"/>
        <v>0</v>
      </c>
      <c r="X139" s="1125"/>
      <c r="Y139" s="1091"/>
      <c r="Z139" s="1072"/>
      <c r="AA139" s="637" t="s">
        <v>49</v>
      </c>
      <c r="AB139" s="888"/>
      <c r="AC139" s="514"/>
      <c r="AJ139" s="622">
        <v>131</v>
      </c>
      <c r="AK139" s="460">
        <v>3934.3248600000002</v>
      </c>
      <c r="AY139" s="1125"/>
    </row>
    <row r="140" spans="1:51" s="460" customFormat="1" ht="184.5" customHeight="1">
      <c r="A140" s="619">
        <f>A137+1</f>
        <v>51</v>
      </c>
      <c r="B140" s="1119">
        <f>B137+1</f>
        <v>472</v>
      </c>
      <c r="C140" s="706" t="s">
        <v>32</v>
      </c>
      <c r="D140" s="619" t="s">
        <v>352</v>
      </c>
      <c r="E140" s="463" t="s">
        <v>96</v>
      </c>
      <c r="F140" s="463">
        <v>184</v>
      </c>
      <c r="G140" s="457">
        <v>590</v>
      </c>
      <c r="H140" s="1119">
        <v>2250</v>
      </c>
      <c r="I140" s="1119">
        <v>1938.94</v>
      </c>
      <c r="J140" s="1119">
        <v>2272.3200000000002</v>
      </c>
      <c r="K140" s="1119">
        <v>222.73</v>
      </c>
      <c r="L140" s="1119">
        <f>J140+K140</f>
        <v>2495.0500000000002</v>
      </c>
      <c r="M140" s="1172"/>
      <c r="N140" s="1086">
        <f>(I140*1.4%+L140)*1.18</f>
        <v>2976.1902888</v>
      </c>
      <c r="O140" s="1119" t="s">
        <v>353</v>
      </c>
      <c r="P140" s="1119" t="s">
        <v>265</v>
      </c>
      <c r="Q140" s="1119" t="s">
        <v>329</v>
      </c>
      <c r="R140" s="1172"/>
      <c r="S140" s="458">
        <f>'Width Wise'!F141</f>
        <v>3.76</v>
      </c>
      <c r="T140" s="458">
        <f>'Width Wise'!G141</f>
        <v>3.76</v>
      </c>
      <c r="U140" s="463">
        <f>'Width Wise'!L141</f>
        <v>3.76</v>
      </c>
      <c r="V140" s="636">
        <f t="shared" si="61"/>
        <v>1</v>
      </c>
      <c r="W140" s="459">
        <f t="shared" si="62"/>
        <v>0</v>
      </c>
      <c r="X140" s="1119">
        <v>3021.82</v>
      </c>
      <c r="Y140" s="1236">
        <f>X140/N140</f>
        <v>1.0153315839285257</v>
      </c>
      <c r="Z140" s="1073">
        <f>N140-X140</f>
        <v>-45.629711200000202</v>
      </c>
      <c r="AA140" s="637" t="s">
        <v>49</v>
      </c>
      <c r="AB140" s="888"/>
      <c r="AC140" s="514"/>
      <c r="AJ140" s="622">
        <v>132</v>
      </c>
      <c r="AK140" s="460">
        <v>2540.3828800000001</v>
      </c>
      <c r="AY140" s="1172"/>
    </row>
    <row r="141" spans="1:51" s="460" customFormat="1" ht="184.5" customHeight="1">
      <c r="A141" s="619"/>
      <c r="B141" s="1149"/>
      <c r="C141" s="706" t="s">
        <v>38</v>
      </c>
      <c r="D141" s="619" t="s">
        <v>354</v>
      </c>
      <c r="E141" s="463" t="s">
        <v>96</v>
      </c>
      <c r="F141" s="463">
        <v>185</v>
      </c>
      <c r="G141" s="457">
        <v>1230</v>
      </c>
      <c r="H141" s="1149"/>
      <c r="I141" s="1149"/>
      <c r="J141" s="1149"/>
      <c r="K141" s="1149"/>
      <c r="L141" s="1149"/>
      <c r="M141" s="1173"/>
      <c r="N141" s="1086"/>
      <c r="O141" s="1149"/>
      <c r="P141" s="1149"/>
      <c r="Q141" s="1149"/>
      <c r="R141" s="1173"/>
      <c r="S141" s="458">
        <f>'Width Wise'!F142</f>
        <v>6.69</v>
      </c>
      <c r="T141" s="458">
        <f>'Width Wise'!G142</f>
        <v>7.89</v>
      </c>
      <c r="U141" s="463">
        <f>'Width Wise'!L142</f>
        <v>7.89</v>
      </c>
      <c r="V141" s="636">
        <f t="shared" si="61"/>
        <v>1</v>
      </c>
      <c r="W141" s="459">
        <f t="shared" si="62"/>
        <v>0</v>
      </c>
      <c r="X141" s="1149"/>
      <c r="Y141" s="1237"/>
      <c r="Z141" s="1149"/>
      <c r="AA141" s="637" t="s">
        <v>49</v>
      </c>
      <c r="AB141" s="888"/>
      <c r="AC141" s="514">
        <v>9</v>
      </c>
      <c r="AJ141" s="622">
        <v>133</v>
      </c>
      <c r="AK141" s="460">
        <v>1745.4169899999999</v>
      </c>
      <c r="AY141" s="1173"/>
    </row>
    <row r="142" spans="1:51" s="460" customFormat="1" ht="259.14999999999998" customHeight="1">
      <c r="A142" s="619"/>
      <c r="B142" s="1120"/>
      <c r="C142" s="706" t="s">
        <v>77</v>
      </c>
      <c r="D142" s="619" t="s">
        <v>355</v>
      </c>
      <c r="E142" s="463" t="s">
        <v>96</v>
      </c>
      <c r="F142" s="463">
        <v>186</v>
      </c>
      <c r="G142" s="457">
        <v>430</v>
      </c>
      <c r="H142" s="1120"/>
      <c r="I142" s="1120"/>
      <c r="J142" s="1120"/>
      <c r="K142" s="1120"/>
      <c r="L142" s="1120"/>
      <c r="M142" s="1174"/>
      <c r="N142" s="1086"/>
      <c r="O142" s="1120"/>
      <c r="P142" s="1120"/>
      <c r="Q142" s="1120"/>
      <c r="R142" s="1174"/>
      <c r="S142" s="458">
        <f>'Width Wise'!F143</f>
        <v>2.98</v>
      </c>
      <c r="T142" s="458">
        <f>'Width Wise'!G143</f>
        <v>2.98</v>
      </c>
      <c r="U142" s="463">
        <f>'Width Wise'!L143</f>
        <v>2.98</v>
      </c>
      <c r="V142" s="636">
        <f t="shared" si="61"/>
        <v>1</v>
      </c>
      <c r="W142" s="459">
        <f t="shared" si="62"/>
        <v>0</v>
      </c>
      <c r="X142" s="1120"/>
      <c r="Y142" s="1238"/>
      <c r="Z142" s="1120"/>
      <c r="AA142" s="637" t="s">
        <v>49</v>
      </c>
      <c r="AB142" s="888"/>
      <c r="AC142" s="514"/>
      <c r="AJ142" s="622">
        <v>134</v>
      </c>
      <c r="AK142" s="460">
        <v>3222.1504199999999</v>
      </c>
      <c r="AY142" s="1174"/>
    </row>
    <row r="143" spans="1:51" s="460" customFormat="1" ht="184.5" customHeight="1">
      <c r="A143" s="1119">
        <f>A140+1</f>
        <v>52</v>
      </c>
      <c r="B143" s="1119">
        <v>604</v>
      </c>
      <c r="C143" s="706" t="s">
        <v>32</v>
      </c>
      <c r="D143" s="619" t="s">
        <v>356</v>
      </c>
      <c r="E143" s="463" t="s">
        <v>96</v>
      </c>
      <c r="F143" s="463">
        <v>187</v>
      </c>
      <c r="G143" s="457">
        <v>820</v>
      </c>
      <c r="H143" s="1119">
        <v>2200</v>
      </c>
      <c r="I143" s="1119">
        <v>1894.14</v>
      </c>
      <c r="J143" s="1119">
        <v>2105.65</v>
      </c>
      <c r="K143" s="1119">
        <v>208.62</v>
      </c>
      <c r="L143" s="1119">
        <f>J143+K143</f>
        <v>2314.27</v>
      </c>
      <c r="M143" s="1172"/>
      <c r="N143" s="1086">
        <f>(I143*1.4%+L143)*1.18</f>
        <v>2762.1297927999999</v>
      </c>
      <c r="O143" s="1119" t="s">
        <v>357</v>
      </c>
      <c r="P143" s="1119" t="s">
        <v>347</v>
      </c>
      <c r="Q143" s="1119" t="s">
        <v>348</v>
      </c>
      <c r="R143" s="1172"/>
      <c r="S143" s="458">
        <f>'Width Wise'!F144</f>
        <v>5.6239999999999997</v>
      </c>
      <c r="T143" s="458">
        <f>'Width Wise'!G144</f>
        <v>6.9939999999999998</v>
      </c>
      <c r="U143" s="463">
        <f>'Width Wise'!L144</f>
        <v>6.9939999999999998</v>
      </c>
      <c r="V143" s="636">
        <f t="shared" si="61"/>
        <v>1</v>
      </c>
      <c r="W143" s="459">
        <f t="shared" si="62"/>
        <v>0</v>
      </c>
      <c r="X143" s="1119">
        <v>2173.98</v>
      </c>
      <c r="Y143" s="1236">
        <f>X143/N143</f>
        <v>0.78706656206630088</v>
      </c>
      <c r="Z143" s="1073">
        <f>N143-X143</f>
        <v>588.14979279999989</v>
      </c>
      <c r="AA143" s="637" t="s">
        <v>49</v>
      </c>
      <c r="AB143" s="888"/>
      <c r="AC143" s="514"/>
      <c r="AJ143" s="622">
        <v>135</v>
      </c>
      <c r="AK143" s="460">
        <v>4318.2076299999999</v>
      </c>
      <c r="AY143" s="1172"/>
    </row>
    <row r="144" spans="1:51" s="460" customFormat="1" ht="141.6" customHeight="1">
      <c r="A144" s="1149"/>
      <c r="B144" s="1149"/>
      <c r="C144" s="706" t="s">
        <v>38</v>
      </c>
      <c r="D144" s="619" t="s">
        <v>358</v>
      </c>
      <c r="E144" s="463" t="s">
        <v>96</v>
      </c>
      <c r="F144" s="463">
        <v>188</v>
      </c>
      <c r="G144" s="457">
        <v>430</v>
      </c>
      <c r="H144" s="1149"/>
      <c r="I144" s="1149"/>
      <c r="J144" s="1149"/>
      <c r="K144" s="1149"/>
      <c r="L144" s="1149"/>
      <c r="M144" s="1173"/>
      <c r="N144" s="1086"/>
      <c r="O144" s="1149"/>
      <c r="P144" s="1149"/>
      <c r="Q144" s="1149"/>
      <c r="R144" s="1173"/>
      <c r="S144" s="458">
        <f>'Width Wise'!F145</f>
        <v>1.65</v>
      </c>
      <c r="T144" s="458">
        <f>'Width Wise'!G145</f>
        <v>1.65</v>
      </c>
      <c r="U144" s="463">
        <f>'Width Wise'!L145</f>
        <v>1.65</v>
      </c>
      <c r="V144" s="636">
        <f t="shared" si="61"/>
        <v>1</v>
      </c>
      <c r="W144" s="459">
        <f t="shared" si="62"/>
        <v>0</v>
      </c>
      <c r="X144" s="1149"/>
      <c r="Y144" s="1237"/>
      <c r="Z144" s="1149"/>
      <c r="AA144" s="637" t="s">
        <v>49</v>
      </c>
      <c r="AB144" s="888"/>
      <c r="AC144" s="514">
        <v>10</v>
      </c>
      <c r="AJ144" s="622">
        <v>136</v>
      </c>
      <c r="AK144" s="460">
        <v>3465.7267700000002</v>
      </c>
      <c r="AY144" s="1173"/>
    </row>
    <row r="145" spans="1:51" s="460" customFormat="1" ht="246" customHeight="1">
      <c r="A145" s="1120"/>
      <c r="B145" s="1120"/>
      <c r="C145" s="706" t="s">
        <v>77</v>
      </c>
      <c r="D145" s="619" t="s">
        <v>359</v>
      </c>
      <c r="E145" s="463" t="s">
        <v>96</v>
      </c>
      <c r="F145" s="463">
        <v>189</v>
      </c>
      <c r="G145" s="457">
        <v>950</v>
      </c>
      <c r="H145" s="1120"/>
      <c r="I145" s="1120"/>
      <c r="J145" s="1120"/>
      <c r="K145" s="1120"/>
      <c r="L145" s="1120"/>
      <c r="M145" s="1174"/>
      <c r="N145" s="1086"/>
      <c r="O145" s="1120"/>
      <c r="P145" s="1120"/>
      <c r="Q145" s="1120"/>
      <c r="R145" s="1174"/>
      <c r="S145" s="458">
        <f>'Width Wise'!F146</f>
        <v>6.617</v>
      </c>
      <c r="T145" s="458">
        <f>'Width Wise'!G146</f>
        <v>6.8769999999999998</v>
      </c>
      <c r="U145" s="463">
        <f>'Width Wise'!L146</f>
        <v>6.8769999999999998</v>
      </c>
      <c r="V145" s="636">
        <f t="shared" si="61"/>
        <v>1</v>
      </c>
      <c r="W145" s="459">
        <f t="shared" si="62"/>
        <v>0</v>
      </c>
      <c r="X145" s="1120"/>
      <c r="Y145" s="1238"/>
      <c r="Z145" s="1120"/>
      <c r="AA145" s="637" t="s">
        <v>49</v>
      </c>
      <c r="AB145" s="888"/>
      <c r="AC145" s="514"/>
      <c r="AJ145" s="622">
        <v>137</v>
      </c>
      <c r="AK145" s="460">
        <v>2659.3158199999998</v>
      </c>
      <c r="AY145" s="1174"/>
    </row>
    <row r="146" spans="1:51" s="460" customFormat="1" ht="64.5">
      <c r="A146" s="449"/>
      <c r="B146" s="449"/>
      <c r="C146" s="704"/>
      <c r="D146" s="1194" t="s">
        <v>53</v>
      </c>
      <c r="E146" s="1194"/>
      <c r="F146" s="1194"/>
      <c r="G146" s="451">
        <f t="shared" ref="G146:N146" si="63">SUM(G126:G145)</f>
        <v>16325</v>
      </c>
      <c r="H146" s="451">
        <f t="shared" si="63"/>
        <v>16325</v>
      </c>
      <c r="I146" s="451">
        <f t="shared" si="63"/>
        <v>14055.69</v>
      </c>
      <c r="J146" s="451">
        <f t="shared" si="63"/>
        <v>15537.55</v>
      </c>
      <c r="K146" s="938">
        <f t="shared" si="63"/>
        <v>2678.2499999999995</v>
      </c>
      <c r="L146" s="451">
        <f t="shared" si="63"/>
        <v>18215.8</v>
      </c>
      <c r="M146" s="451"/>
      <c r="N146" s="451">
        <f t="shared" si="63"/>
        <v>21726.843998799995</v>
      </c>
      <c r="O146" s="449"/>
      <c r="P146" s="446"/>
      <c r="Q146" s="446"/>
      <c r="R146" s="446"/>
      <c r="S146" s="451">
        <f t="shared" ref="S146:W146" si="64">SUM(S126:S145)</f>
        <v>103.22200000000001</v>
      </c>
      <c r="T146" s="451">
        <f t="shared" si="64"/>
        <v>113.17000000000002</v>
      </c>
      <c r="U146" s="451">
        <f t="shared" si="64"/>
        <v>113.17000000000002</v>
      </c>
      <c r="V146" s="451"/>
      <c r="W146" s="450">
        <f t="shared" si="64"/>
        <v>0</v>
      </c>
      <c r="X146" s="450">
        <f>SUM(X126:X145)</f>
        <v>17905.29</v>
      </c>
      <c r="Y146" s="450"/>
      <c r="Z146" s="450">
        <f t="shared" ref="Z146" si="65">SUM(Z126:Z145)</f>
        <v>3821.5539987999978</v>
      </c>
      <c r="AA146" s="554"/>
      <c r="AB146" s="896"/>
      <c r="AC146" s="514"/>
      <c r="AJ146" s="461">
        <v>138</v>
      </c>
      <c r="AK146" s="460">
        <v>5070.79972</v>
      </c>
      <c r="AY146" s="451"/>
    </row>
    <row r="147" spans="1:51" s="460" customFormat="1" ht="64.5">
      <c r="A147" s="1092" t="s">
        <v>360</v>
      </c>
      <c r="B147" s="1092"/>
      <c r="C147" s="1092"/>
      <c r="D147" s="1092"/>
      <c r="E147" s="446"/>
      <c r="F147" s="446"/>
      <c r="G147" s="451"/>
      <c r="H147" s="451"/>
      <c r="I147" s="451"/>
      <c r="J147" s="446"/>
      <c r="K147" s="939"/>
      <c r="L147" s="446"/>
      <c r="M147" s="446"/>
      <c r="N147" s="446"/>
      <c r="O147" s="449"/>
      <c r="P147" s="446"/>
      <c r="Q147" s="446"/>
      <c r="R147" s="446"/>
      <c r="S147" s="450"/>
      <c r="T147" s="458"/>
      <c r="U147" s="456"/>
      <c r="V147" s="446"/>
      <c r="W147" s="459"/>
      <c r="X147" s="953"/>
      <c r="Y147" s="449"/>
      <c r="Z147" s="449"/>
      <c r="AA147" s="452"/>
      <c r="AB147" s="887"/>
      <c r="AC147" s="514"/>
      <c r="AJ147" s="461">
        <v>139</v>
      </c>
      <c r="AK147" s="460">
        <v>4522.4729500000003</v>
      </c>
      <c r="AY147" s="446"/>
    </row>
    <row r="148" spans="1:51" s="460" customFormat="1" ht="338.25" customHeight="1">
      <c r="A148" s="1072">
        <f>A143+1</f>
        <v>53</v>
      </c>
      <c r="B148" s="1072">
        <f>B140+1</f>
        <v>473</v>
      </c>
      <c r="C148" s="704" t="s">
        <v>32</v>
      </c>
      <c r="D148" s="454" t="s">
        <v>361</v>
      </c>
      <c r="E148" s="449" t="s">
        <v>362</v>
      </c>
      <c r="F148" s="449">
        <v>191</v>
      </c>
      <c r="G148" s="457">
        <v>1900</v>
      </c>
      <c r="H148" s="1086">
        <v>2250</v>
      </c>
      <c r="I148" s="1086">
        <v>1939.63</v>
      </c>
      <c r="J148" s="1125">
        <v>2308.77</v>
      </c>
      <c r="K148" s="1125">
        <v>555.75</v>
      </c>
      <c r="L148" s="1125">
        <f>J148+K148</f>
        <v>2864.52</v>
      </c>
      <c r="M148" s="1125"/>
      <c r="N148" s="1086">
        <f>(I148*1.4%+L148)*1.18</f>
        <v>3412.1762876000003</v>
      </c>
      <c r="O148" s="1125" t="s">
        <v>363</v>
      </c>
      <c r="P148" s="1125" t="s">
        <v>301</v>
      </c>
      <c r="Q148" s="1125" t="s">
        <v>302</v>
      </c>
      <c r="R148" s="1125"/>
      <c r="S148" s="458">
        <f>'Width Wise'!F149</f>
        <v>12.4</v>
      </c>
      <c r="T148" s="458">
        <f>'Width Wise'!G149</f>
        <v>12.8</v>
      </c>
      <c r="U148" s="456">
        <f>'Width Wise'!L149</f>
        <v>12.8</v>
      </c>
      <c r="V148" s="636">
        <f>U148/T148</f>
        <v>1</v>
      </c>
      <c r="W148" s="459">
        <f>T148-U148</f>
        <v>0</v>
      </c>
      <c r="X148" s="1087">
        <v>2834.31</v>
      </c>
      <c r="Y148" s="1091">
        <f>X148/N148</f>
        <v>0.83064582867538472</v>
      </c>
      <c r="Z148" s="1086">
        <f>N148-X148</f>
        <v>577.86628760000031</v>
      </c>
      <c r="AA148" s="637" t="s">
        <v>1418</v>
      </c>
      <c r="AB148" s="896"/>
      <c r="AC148" s="514">
        <v>11</v>
      </c>
      <c r="AJ148" s="622">
        <v>140</v>
      </c>
      <c r="AK148" s="460">
        <v>3264.0719899999999</v>
      </c>
      <c r="AY148" s="1125"/>
    </row>
    <row r="149" spans="1:51" s="460" customFormat="1" ht="209.25" customHeight="1">
      <c r="A149" s="1072"/>
      <c r="B149" s="1072"/>
      <c r="C149" s="704" t="s">
        <v>38</v>
      </c>
      <c r="D149" s="454" t="s">
        <v>364</v>
      </c>
      <c r="E149" s="449" t="s">
        <v>96</v>
      </c>
      <c r="F149" s="449">
        <v>192</v>
      </c>
      <c r="G149" s="457">
        <v>350</v>
      </c>
      <c r="H149" s="1086"/>
      <c r="I149" s="1086"/>
      <c r="J149" s="1125"/>
      <c r="K149" s="1125"/>
      <c r="L149" s="1125"/>
      <c r="M149" s="1125"/>
      <c r="N149" s="1086"/>
      <c r="O149" s="1125"/>
      <c r="P149" s="1125"/>
      <c r="Q149" s="1125"/>
      <c r="R149" s="1125"/>
      <c r="S149" s="458">
        <f>'Width Wise'!F150</f>
        <v>3</v>
      </c>
      <c r="T149" s="458">
        <f>'Width Wise'!G150</f>
        <v>4.9459999999999997</v>
      </c>
      <c r="U149" s="458">
        <f>'Width Wise'!L150</f>
        <v>4.9459999999999997</v>
      </c>
      <c r="V149" s="639">
        <f t="shared" ref="V149:V158" si="66">U149/T149</f>
        <v>1</v>
      </c>
      <c r="W149" s="459">
        <f t="shared" ref="W149:W158" si="67">T149-U149</f>
        <v>0</v>
      </c>
      <c r="X149" s="1089"/>
      <c r="Y149" s="1091"/>
      <c r="Z149" s="1086"/>
      <c r="AA149" s="1030" t="s">
        <v>1418</v>
      </c>
      <c r="AB149" s="896"/>
      <c r="AC149" s="514"/>
      <c r="AJ149" s="622">
        <v>141</v>
      </c>
      <c r="AK149" s="460">
        <v>4707.8425800000005</v>
      </c>
      <c r="AY149" s="1125"/>
    </row>
    <row r="150" spans="1:51" s="460" customFormat="1" ht="189.75" customHeight="1">
      <c r="A150" s="1072">
        <f>A148+1</f>
        <v>54</v>
      </c>
      <c r="B150" s="1072">
        <f>B148+1</f>
        <v>474</v>
      </c>
      <c r="C150" s="704" t="s">
        <v>32</v>
      </c>
      <c r="D150" s="454" t="s">
        <v>365</v>
      </c>
      <c r="E150" s="449" t="s">
        <v>366</v>
      </c>
      <c r="F150" s="449">
        <v>193</v>
      </c>
      <c r="G150" s="457">
        <v>1080</v>
      </c>
      <c r="H150" s="1086">
        <f>G150+G151+G152+G153+G154+G155</f>
        <v>2300</v>
      </c>
      <c r="I150" s="1086">
        <v>1979.4</v>
      </c>
      <c r="J150" s="1125">
        <v>2474.25</v>
      </c>
      <c r="K150" s="1125">
        <v>615.64</v>
      </c>
      <c r="L150" s="1125">
        <f>J150+K150</f>
        <v>3089.89</v>
      </c>
      <c r="M150" s="1125"/>
      <c r="N150" s="1125">
        <f>(I150*1.4%+L150)*1.18</f>
        <v>3678.7698879999998</v>
      </c>
      <c r="O150" s="1090" t="s">
        <v>367</v>
      </c>
      <c r="P150" s="1070">
        <v>44707</v>
      </c>
      <c r="Q150" s="1070" t="s">
        <v>368</v>
      </c>
      <c r="R150" s="1070"/>
      <c r="S150" s="458">
        <f>'Width Wise'!F151</f>
        <v>7.5</v>
      </c>
      <c r="T150" s="458">
        <f>'Width Wise'!G151</f>
        <v>5.4</v>
      </c>
      <c r="U150" s="456">
        <f>'Width Wise'!L151</f>
        <v>5.4</v>
      </c>
      <c r="V150" s="636">
        <f t="shared" si="66"/>
        <v>1</v>
      </c>
      <c r="W150" s="459">
        <f t="shared" si="67"/>
        <v>0</v>
      </c>
      <c r="X150" s="1086">
        <v>3620.08</v>
      </c>
      <c r="Y150" s="1091">
        <f>X150/N150</f>
        <v>0.98404632804257641</v>
      </c>
      <c r="Z150" s="1086">
        <f>N150-X150</f>
        <v>58.689887999999883</v>
      </c>
      <c r="AA150" s="766" t="s">
        <v>1585</v>
      </c>
      <c r="AB150" s="896"/>
      <c r="AC150" s="514"/>
      <c r="AJ150" s="622">
        <v>142</v>
      </c>
      <c r="AK150" s="460">
        <v>4103.6920200000004</v>
      </c>
      <c r="AY150" s="1125"/>
    </row>
    <row r="151" spans="1:51" s="460" customFormat="1" ht="159" customHeight="1">
      <c r="A151" s="1072"/>
      <c r="B151" s="1072"/>
      <c r="C151" s="704" t="s">
        <v>38</v>
      </c>
      <c r="D151" s="454" t="s">
        <v>369</v>
      </c>
      <c r="E151" s="449" t="s">
        <v>96</v>
      </c>
      <c r="F151" s="449">
        <v>194</v>
      </c>
      <c r="G151" s="457">
        <v>120</v>
      </c>
      <c r="H151" s="1086"/>
      <c r="I151" s="1086"/>
      <c r="J151" s="1125"/>
      <c r="K151" s="1125"/>
      <c r="L151" s="1125"/>
      <c r="M151" s="1125"/>
      <c r="N151" s="1125"/>
      <c r="O151" s="1090"/>
      <c r="P151" s="1090"/>
      <c r="Q151" s="1070"/>
      <c r="R151" s="1070"/>
      <c r="S151" s="458">
        <f>'Width Wise'!F152</f>
        <v>1.32</v>
      </c>
      <c r="T151" s="458">
        <f>'Width Wise'!G152</f>
        <v>0.48</v>
      </c>
      <c r="U151" s="456">
        <f>'Width Wise'!L152</f>
        <v>0.48</v>
      </c>
      <c r="V151" s="636">
        <f t="shared" si="66"/>
        <v>1</v>
      </c>
      <c r="W151" s="459">
        <f t="shared" si="67"/>
        <v>0</v>
      </c>
      <c r="X151" s="1086"/>
      <c r="Y151" s="1091"/>
      <c r="Z151" s="1072"/>
      <c r="AA151" s="456" t="s">
        <v>1418</v>
      </c>
      <c r="AB151" s="896"/>
      <c r="AC151" s="514"/>
      <c r="AJ151" s="622">
        <v>143</v>
      </c>
      <c r="AK151" s="460">
        <v>2748.9919</v>
      </c>
      <c r="AY151" s="1125"/>
    </row>
    <row r="152" spans="1:51" s="460" customFormat="1" ht="209.25" customHeight="1">
      <c r="A152" s="1072"/>
      <c r="B152" s="1072"/>
      <c r="C152" s="704" t="s">
        <v>77</v>
      </c>
      <c r="D152" s="454" t="s">
        <v>370</v>
      </c>
      <c r="E152" s="449" t="s">
        <v>96</v>
      </c>
      <c r="F152" s="449">
        <v>195</v>
      </c>
      <c r="G152" s="457">
        <v>310</v>
      </c>
      <c r="H152" s="1086"/>
      <c r="I152" s="1086"/>
      <c r="J152" s="1125"/>
      <c r="K152" s="1125"/>
      <c r="L152" s="1125"/>
      <c r="M152" s="1125"/>
      <c r="N152" s="1125"/>
      <c r="O152" s="1090"/>
      <c r="P152" s="1090"/>
      <c r="Q152" s="1070"/>
      <c r="R152" s="1070"/>
      <c r="S152" s="458">
        <f>'Width Wise'!F153</f>
        <v>1.81</v>
      </c>
      <c r="T152" s="458">
        <f>'Width Wise'!G153</f>
        <v>3.2</v>
      </c>
      <c r="U152" s="456">
        <f>'Width Wise'!G153</f>
        <v>3.2</v>
      </c>
      <c r="V152" s="636">
        <f t="shared" si="66"/>
        <v>1</v>
      </c>
      <c r="W152" s="459">
        <f t="shared" si="67"/>
        <v>0</v>
      </c>
      <c r="X152" s="1086"/>
      <c r="Y152" s="1091"/>
      <c r="Z152" s="1072"/>
      <c r="AA152" s="456" t="s">
        <v>1418</v>
      </c>
      <c r="AB152" s="896"/>
      <c r="AC152" s="514">
        <v>12</v>
      </c>
      <c r="AJ152" s="622">
        <v>144</v>
      </c>
      <c r="AK152" s="460">
        <v>1293.86637</v>
      </c>
      <c r="AY152" s="1125"/>
    </row>
    <row r="153" spans="1:51" s="460" customFormat="1" ht="163.5" customHeight="1">
      <c r="A153" s="1072"/>
      <c r="B153" s="1072"/>
      <c r="C153" s="1072" t="s">
        <v>143</v>
      </c>
      <c r="D153" s="454" t="s">
        <v>371</v>
      </c>
      <c r="E153" s="449" t="s">
        <v>96</v>
      </c>
      <c r="F153" s="1072">
        <v>196</v>
      </c>
      <c r="G153" s="457">
        <v>220</v>
      </c>
      <c r="H153" s="1086"/>
      <c r="I153" s="1086"/>
      <c r="J153" s="1125"/>
      <c r="K153" s="1125"/>
      <c r="L153" s="1125"/>
      <c r="M153" s="1125"/>
      <c r="N153" s="1125"/>
      <c r="O153" s="1090"/>
      <c r="P153" s="1090"/>
      <c r="Q153" s="1070"/>
      <c r="R153" s="1070"/>
      <c r="S153" s="458">
        <f>'Width Wise'!F154</f>
        <v>2.72</v>
      </c>
      <c r="T153" s="458">
        <f>'Width Wise'!G154</f>
        <v>4</v>
      </c>
      <c r="U153" s="456">
        <f>'Width Wise'!L154</f>
        <v>4</v>
      </c>
      <c r="V153" s="639">
        <f t="shared" si="66"/>
        <v>1</v>
      </c>
      <c r="W153" s="459">
        <f t="shared" si="67"/>
        <v>0</v>
      </c>
      <c r="X153" s="1086"/>
      <c r="Y153" s="1091"/>
      <c r="Z153" s="1072"/>
      <c r="AA153" s="456" t="s">
        <v>1418</v>
      </c>
      <c r="AB153" s="896"/>
      <c r="AC153" s="514"/>
      <c r="AJ153" s="622">
        <v>145</v>
      </c>
      <c r="AK153" s="460">
        <v>3924.8577700000001</v>
      </c>
      <c r="AY153" s="1125"/>
    </row>
    <row r="154" spans="1:51" s="460" customFormat="1" ht="184.5" customHeight="1">
      <c r="A154" s="1072"/>
      <c r="B154" s="1072"/>
      <c r="C154" s="1072"/>
      <c r="D154" s="454" t="s">
        <v>372</v>
      </c>
      <c r="E154" s="449" t="s">
        <v>96</v>
      </c>
      <c r="F154" s="1072"/>
      <c r="G154" s="457">
        <v>330</v>
      </c>
      <c r="H154" s="1086"/>
      <c r="I154" s="1086"/>
      <c r="J154" s="1125"/>
      <c r="K154" s="1125"/>
      <c r="L154" s="1125"/>
      <c r="M154" s="1125"/>
      <c r="N154" s="1125"/>
      <c r="O154" s="1090"/>
      <c r="P154" s="1090"/>
      <c r="Q154" s="1070"/>
      <c r="R154" s="1070"/>
      <c r="S154" s="458">
        <f>'Width Wise'!F155</f>
        <v>2.72</v>
      </c>
      <c r="T154" s="458">
        <f>'Width Wise'!G155</f>
        <v>4</v>
      </c>
      <c r="U154" s="456">
        <f>'Width Wise'!L155</f>
        <v>4</v>
      </c>
      <c r="V154" s="639">
        <f t="shared" si="66"/>
        <v>1</v>
      </c>
      <c r="W154" s="459">
        <f t="shared" si="67"/>
        <v>0</v>
      </c>
      <c r="X154" s="1086"/>
      <c r="Y154" s="1091"/>
      <c r="Z154" s="1072"/>
      <c r="AA154" s="456" t="s">
        <v>1418</v>
      </c>
      <c r="AB154" s="896"/>
      <c r="AC154" s="514"/>
      <c r="AJ154" s="622">
        <v>146</v>
      </c>
      <c r="AK154" s="460">
        <v>3475.2343700000001</v>
      </c>
      <c r="AY154" s="1125"/>
    </row>
    <row r="155" spans="1:51" s="460" customFormat="1" ht="193.9" customHeight="1">
      <c r="A155" s="1072"/>
      <c r="B155" s="1072"/>
      <c r="C155" s="704" t="s">
        <v>306</v>
      </c>
      <c r="D155" s="454" t="s">
        <v>373</v>
      </c>
      <c r="E155" s="449" t="s">
        <v>40</v>
      </c>
      <c r="F155" s="449">
        <v>197</v>
      </c>
      <c r="G155" s="457">
        <v>240</v>
      </c>
      <c r="H155" s="1086"/>
      <c r="I155" s="1086"/>
      <c r="J155" s="1125"/>
      <c r="K155" s="1125"/>
      <c r="L155" s="1125"/>
      <c r="M155" s="1125"/>
      <c r="N155" s="1125"/>
      <c r="O155" s="1090"/>
      <c r="P155" s="1090"/>
      <c r="Q155" s="1070"/>
      <c r="R155" s="1070"/>
      <c r="S155" s="458">
        <f>'Width Wise'!F156</f>
        <v>3.3</v>
      </c>
      <c r="T155" s="458">
        <f>'Width Wise'!G156</f>
        <v>3.3</v>
      </c>
      <c r="U155" s="456">
        <f>'Width Wise'!L156</f>
        <v>3.3</v>
      </c>
      <c r="V155" s="636">
        <f t="shared" si="66"/>
        <v>1</v>
      </c>
      <c r="W155" s="459">
        <f t="shared" si="67"/>
        <v>0</v>
      </c>
      <c r="X155" s="1086"/>
      <c r="Y155" s="1091"/>
      <c r="Z155" s="1072"/>
      <c r="AA155" s="456" t="s">
        <v>1418</v>
      </c>
      <c r="AB155" s="896"/>
      <c r="AC155" s="514"/>
      <c r="AJ155" s="622">
        <v>147</v>
      </c>
      <c r="AK155" s="460">
        <v>2614.1394700000001</v>
      </c>
      <c r="AY155" s="1125"/>
    </row>
    <row r="156" spans="1:51" s="588" customFormat="1" ht="176.25" customHeight="1">
      <c r="A156" s="1115">
        <f>A150+1</f>
        <v>55</v>
      </c>
      <c r="B156" s="1115">
        <f>B150+1</f>
        <v>475</v>
      </c>
      <c r="C156" s="789" t="s">
        <v>32</v>
      </c>
      <c r="D156" s="584" t="s">
        <v>374</v>
      </c>
      <c r="E156" s="789" t="s">
        <v>96</v>
      </c>
      <c r="F156" s="789">
        <v>198</v>
      </c>
      <c r="G156" s="790">
        <v>1190</v>
      </c>
      <c r="H156" s="1114">
        <v>2250</v>
      </c>
      <c r="I156" s="1114">
        <v>1890.2</v>
      </c>
      <c r="J156" s="1141">
        <v>2264.7600000000002</v>
      </c>
      <c r="K156" s="1142">
        <v>529.67999999999995</v>
      </c>
      <c r="L156" s="1141">
        <f>J156+K156</f>
        <v>2794.44</v>
      </c>
      <c r="M156" s="1141"/>
      <c r="N156" s="1114">
        <f>(I156*1.4%+L156)*1.18</f>
        <v>3328.6653039999997</v>
      </c>
      <c r="O156" s="1141" t="s">
        <v>375</v>
      </c>
      <c r="P156" s="1150">
        <v>44770</v>
      </c>
      <c r="Q156" s="1150" t="s">
        <v>376</v>
      </c>
      <c r="R156" s="1150"/>
      <c r="S156" s="586">
        <f>'Width Wise'!F157</f>
        <v>10.3</v>
      </c>
      <c r="T156" s="586">
        <f>'Width Wise'!G157</f>
        <v>8.9149999999999991</v>
      </c>
      <c r="U156" s="793">
        <f>'Width Wise'!L157</f>
        <v>8.1</v>
      </c>
      <c r="V156" s="799">
        <f t="shared" si="66"/>
        <v>0.90858104318564226</v>
      </c>
      <c r="W156" s="585">
        <f t="shared" si="67"/>
        <v>0.8149999999999995</v>
      </c>
      <c r="X156" s="1114">
        <v>1498.54</v>
      </c>
      <c r="Y156" s="1106">
        <f>X156/N156</f>
        <v>0.45019245347353798</v>
      </c>
      <c r="Z156" s="1114">
        <f>N156-X156</f>
        <v>1830.1253039999997</v>
      </c>
      <c r="AA156" s="793" t="s">
        <v>1553</v>
      </c>
      <c r="AB156" s="891">
        <v>1</v>
      </c>
      <c r="AC156" s="803"/>
      <c r="AD156" s="588" t="s">
        <v>1497</v>
      </c>
      <c r="AJ156" s="589">
        <v>148</v>
      </c>
      <c r="AK156" s="588">
        <v>3658.6446299999998</v>
      </c>
      <c r="AY156" s="1141"/>
    </row>
    <row r="157" spans="1:51" s="588" customFormat="1" ht="186" customHeight="1">
      <c r="A157" s="1115"/>
      <c r="B157" s="1115"/>
      <c r="C157" s="789" t="s">
        <v>38</v>
      </c>
      <c r="D157" s="584" t="s">
        <v>377</v>
      </c>
      <c r="E157" s="789" t="s">
        <v>96</v>
      </c>
      <c r="F157" s="789">
        <v>201</v>
      </c>
      <c r="G157" s="790">
        <v>530</v>
      </c>
      <c r="H157" s="1114"/>
      <c r="I157" s="1114"/>
      <c r="J157" s="1141"/>
      <c r="K157" s="1142"/>
      <c r="L157" s="1141"/>
      <c r="M157" s="1141"/>
      <c r="N157" s="1114"/>
      <c r="O157" s="1141"/>
      <c r="P157" s="1141"/>
      <c r="Q157" s="1150"/>
      <c r="R157" s="1150"/>
      <c r="S157" s="586">
        <f>'Width Wise'!F158</f>
        <v>2.7</v>
      </c>
      <c r="T157" s="586">
        <f>'Width Wise'!G158</f>
        <v>2.8069999999999999</v>
      </c>
      <c r="U157" s="793">
        <f>'Width Wise'!L158</f>
        <v>2.8069999999999999</v>
      </c>
      <c r="V157" s="799">
        <f t="shared" si="66"/>
        <v>1</v>
      </c>
      <c r="W157" s="585">
        <f t="shared" si="67"/>
        <v>0</v>
      </c>
      <c r="X157" s="1114"/>
      <c r="Y157" s="1106"/>
      <c r="Z157" s="1115"/>
      <c r="AA157" s="793" t="s">
        <v>1518</v>
      </c>
      <c r="AB157" s="898"/>
      <c r="AC157" s="515"/>
      <c r="AJ157" s="589">
        <v>149</v>
      </c>
      <c r="AK157" s="588">
        <v>3082.7183199999999</v>
      </c>
      <c r="AY157" s="1141"/>
    </row>
    <row r="158" spans="1:51" s="588" customFormat="1" ht="203.25" customHeight="1">
      <c r="A158" s="1115"/>
      <c r="B158" s="1115"/>
      <c r="C158" s="789" t="s">
        <v>77</v>
      </c>
      <c r="D158" s="584" t="s">
        <v>378</v>
      </c>
      <c r="E158" s="789" t="s">
        <v>96</v>
      </c>
      <c r="F158" s="789">
        <v>202</v>
      </c>
      <c r="G158" s="790">
        <v>530</v>
      </c>
      <c r="H158" s="1114"/>
      <c r="I158" s="1114"/>
      <c r="J158" s="1141"/>
      <c r="K158" s="1142"/>
      <c r="L158" s="1141"/>
      <c r="M158" s="1141"/>
      <c r="N158" s="1114"/>
      <c r="O158" s="1141"/>
      <c r="P158" s="1141"/>
      <c r="Q158" s="1150"/>
      <c r="R158" s="1150"/>
      <c r="S158" s="586">
        <f>'Width Wise'!F159</f>
        <v>3.5</v>
      </c>
      <c r="T158" s="586">
        <f>'Width Wise'!G159</f>
        <v>3.82</v>
      </c>
      <c r="U158" s="793">
        <f>'Width Wise'!L159</f>
        <v>3.6080000000000001</v>
      </c>
      <c r="V158" s="799">
        <f t="shared" si="66"/>
        <v>0.94450261780104716</v>
      </c>
      <c r="W158" s="585">
        <f t="shared" si="67"/>
        <v>0.21199999999999974</v>
      </c>
      <c r="X158" s="1114"/>
      <c r="Y158" s="1106"/>
      <c r="Z158" s="1115"/>
      <c r="AA158" s="793" t="s">
        <v>1581</v>
      </c>
      <c r="AB158" s="898"/>
      <c r="AC158" s="515"/>
      <c r="AJ158" s="589">
        <v>150</v>
      </c>
      <c r="AK158" s="588">
        <v>2179.8147300000001</v>
      </c>
      <c r="AY158" s="1141"/>
    </row>
    <row r="159" spans="1:51" s="771" customFormat="1" ht="64.5">
      <c r="A159" s="774"/>
      <c r="B159" s="768"/>
      <c r="C159" s="768"/>
      <c r="D159" s="1226" t="s">
        <v>53</v>
      </c>
      <c r="E159" s="1226"/>
      <c r="F159" s="1226"/>
      <c r="G159" s="775">
        <f t="shared" ref="G159:N159" si="68">SUM(G148:G158)</f>
        <v>6800</v>
      </c>
      <c r="H159" s="775">
        <f t="shared" si="68"/>
        <v>6800</v>
      </c>
      <c r="I159" s="775">
        <f t="shared" si="68"/>
        <v>5809.2300000000005</v>
      </c>
      <c r="J159" s="775">
        <f t="shared" si="68"/>
        <v>7047.7800000000007</v>
      </c>
      <c r="K159" s="938">
        <f t="shared" si="68"/>
        <v>1701.0699999999997</v>
      </c>
      <c r="L159" s="775">
        <f t="shared" si="68"/>
        <v>8748.85</v>
      </c>
      <c r="M159" s="775"/>
      <c r="N159" s="775">
        <f t="shared" si="68"/>
        <v>10419.6114796</v>
      </c>
      <c r="O159" s="769"/>
      <c r="P159" s="775"/>
      <c r="Q159" s="775"/>
      <c r="R159" s="775"/>
      <c r="S159" s="775">
        <f t="shared" ref="S159:W159" si="69">SUM(S148:S158)</f>
        <v>51.269999999999996</v>
      </c>
      <c r="T159" s="775">
        <f t="shared" si="69"/>
        <v>53.667999999999999</v>
      </c>
      <c r="U159" s="775">
        <f t="shared" si="69"/>
        <v>52.640999999999998</v>
      </c>
      <c r="V159" s="775"/>
      <c r="W159" s="776">
        <f t="shared" si="69"/>
        <v>1.0269999999999992</v>
      </c>
      <c r="X159" s="952">
        <f>SUM(X148:X158)</f>
        <v>7952.9299999999994</v>
      </c>
      <c r="Y159" s="775"/>
      <c r="Z159" s="775">
        <f t="shared" ref="Z159" si="70">SUM(Z148:Z158)</f>
        <v>2466.6814795999999</v>
      </c>
      <c r="AA159" s="770"/>
      <c r="AB159" s="899"/>
      <c r="AC159" s="773"/>
      <c r="AJ159" s="772">
        <v>151</v>
      </c>
      <c r="AK159" s="771">
        <v>1444.10482</v>
      </c>
      <c r="AY159" s="775"/>
    </row>
    <row r="160" spans="1:51" s="460" customFormat="1" ht="64.5">
      <c r="A160" s="1092" t="s">
        <v>379</v>
      </c>
      <c r="B160" s="1092"/>
      <c r="C160" s="1092"/>
      <c r="D160" s="1092"/>
      <c r="E160" s="446"/>
      <c r="F160" s="446"/>
      <c r="G160" s="451"/>
      <c r="H160" s="451"/>
      <c r="I160" s="451"/>
      <c r="J160" s="446"/>
      <c r="K160" s="939"/>
      <c r="L160" s="446"/>
      <c r="M160" s="446"/>
      <c r="N160" s="446"/>
      <c r="O160" s="449"/>
      <c r="P160" s="446"/>
      <c r="Q160" s="446"/>
      <c r="R160" s="446"/>
      <c r="S160" s="450"/>
      <c r="T160" s="458">
        <f>'Width Wise'!G161</f>
        <v>0</v>
      </c>
      <c r="U160" s="456"/>
      <c r="V160" s="446"/>
      <c r="W160" s="459"/>
      <c r="X160" s="953"/>
      <c r="Y160" s="449"/>
      <c r="Z160" s="449"/>
      <c r="AA160" s="477"/>
      <c r="AB160" s="897"/>
      <c r="AC160" s="514"/>
      <c r="AJ160" s="461">
        <v>152</v>
      </c>
      <c r="AK160" s="460">
        <v>1776.11644</v>
      </c>
      <c r="AY160" s="446"/>
    </row>
    <row r="161" spans="1:51" s="460" customFormat="1" ht="255" customHeight="1">
      <c r="A161" s="449">
        <f>A156+1</f>
        <v>56</v>
      </c>
      <c r="B161" s="449">
        <f>B156+1</f>
        <v>476</v>
      </c>
      <c r="C161" s="706"/>
      <c r="D161" s="619" t="s">
        <v>380</v>
      </c>
      <c r="E161" s="449" t="s">
        <v>381</v>
      </c>
      <c r="F161" s="449">
        <v>1</v>
      </c>
      <c r="G161" s="449">
        <v>970</v>
      </c>
      <c r="H161" s="449">
        <v>970</v>
      </c>
      <c r="I161" s="449">
        <v>826.73</v>
      </c>
      <c r="J161" s="449">
        <v>975.53</v>
      </c>
      <c r="K161" s="935">
        <v>241.09</v>
      </c>
      <c r="L161" s="449">
        <f>J161+K161</f>
        <v>1216.6199999999999</v>
      </c>
      <c r="M161" s="449"/>
      <c r="N161" s="457">
        <f>(I161*1.4%+L161)*1.18</f>
        <v>1449.2691795999997</v>
      </c>
      <c r="O161" s="463" t="s">
        <v>382</v>
      </c>
      <c r="P161" s="628">
        <v>44730</v>
      </c>
      <c r="Q161" s="628">
        <v>45063</v>
      </c>
      <c r="R161" s="1082"/>
      <c r="S161" s="449">
        <f>'Width Wise'!F162</f>
        <v>25.59</v>
      </c>
      <c r="T161" s="458">
        <f>'Width Wise'!G162</f>
        <v>25.59</v>
      </c>
      <c r="U161" s="449">
        <f>'Width Wise'!L162</f>
        <v>25.59</v>
      </c>
      <c r="V161" s="640">
        <f>U161/T161</f>
        <v>1</v>
      </c>
      <c r="W161" s="449">
        <f>T161-U161</f>
        <v>0</v>
      </c>
      <c r="X161" s="954">
        <v>1429.38</v>
      </c>
      <c r="Y161" s="640">
        <f>X161/N161</f>
        <v>0.98627640753011181</v>
      </c>
      <c r="Z161" s="457">
        <f>N161-X161</f>
        <v>19.889179599999579</v>
      </c>
      <c r="AA161" s="456" t="s">
        <v>1418</v>
      </c>
      <c r="AB161" s="896"/>
      <c r="AC161" s="514">
        <v>13</v>
      </c>
      <c r="AJ161" s="622">
        <v>153</v>
      </c>
      <c r="AK161" s="460">
        <v>3141.8216000000002</v>
      </c>
      <c r="AY161" s="449"/>
    </row>
    <row r="162" spans="1:51" s="460" customFormat="1" ht="234" customHeight="1">
      <c r="A162" s="449">
        <f>A161+1</f>
        <v>57</v>
      </c>
      <c r="B162" s="449">
        <f>B161+1</f>
        <v>477</v>
      </c>
      <c r="C162" s="704" t="s">
        <v>32</v>
      </c>
      <c r="D162" s="619" t="s">
        <v>383</v>
      </c>
      <c r="E162" s="449" t="s">
        <v>384</v>
      </c>
      <c r="F162" s="449">
        <v>2</v>
      </c>
      <c r="G162" s="449">
        <v>490</v>
      </c>
      <c r="H162" s="449">
        <v>980</v>
      </c>
      <c r="I162" s="1082">
        <v>834.81</v>
      </c>
      <c r="J162" s="1082">
        <v>1003.12</v>
      </c>
      <c r="K162" s="1082">
        <v>248.94</v>
      </c>
      <c r="L162" s="1082">
        <f>J162+K162</f>
        <v>1252.06</v>
      </c>
      <c r="M162" s="1082"/>
      <c r="N162" s="1087">
        <f>(I162*1.4%+L162)*1.18</f>
        <v>1491.2218611999997</v>
      </c>
      <c r="O162" s="1119" t="s">
        <v>385</v>
      </c>
      <c r="P162" s="1082" t="s">
        <v>386</v>
      </c>
      <c r="Q162" s="1164">
        <v>45025</v>
      </c>
      <c r="R162" s="1084"/>
      <c r="S162" s="449">
        <f>'Width Wise'!F163</f>
        <v>3.52</v>
      </c>
      <c r="T162" s="458">
        <f>'Width Wise'!G163</f>
        <v>4.04</v>
      </c>
      <c r="U162" s="449">
        <f>'Width Wise'!L163</f>
        <v>4.04</v>
      </c>
      <c r="V162" s="640">
        <f t="shared" ref="V162:V167" si="71">U162/T162</f>
        <v>1</v>
      </c>
      <c r="W162" s="449">
        <f t="shared" ref="W162:W167" si="72">T162-U162</f>
        <v>0</v>
      </c>
      <c r="X162" s="1082">
        <v>1208.51</v>
      </c>
      <c r="Y162" s="1107">
        <f>X162/N162</f>
        <v>0.81041596253658799</v>
      </c>
      <c r="Z162" s="1087">
        <f>N162-X162</f>
        <v>282.7118611999997</v>
      </c>
      <c r="AA162" s="767" t="s">
        <v>1418</v>
      </c>
      <c r="AB162" s="896"/>
      <c r="AC162" s="514">
        <v>14</v>
      </c>
      <c r="AJ162" s="622">
        <v>154</v>
      </c>
      <c r="AK162" s="460">
        <v>3151.88942</v>
      </c>
      <c r="AY162" s="449"/>
    </row>
    <row r="163" spans="1:51" s="460" customFormat="1" ht="173.25" customHeight="1">
      <c r="A163" s="449"/>
      <c r="B163" s="449"/>
      <c r="C163" s="704" t="s">
        <v>38</v>
      </c>
      <c r="D163" s="619" t="s">
        <v>387</v>
      </c>
      <c r="E163" s="449" t="s">
        <v>40</v>
      </c>
      <c r="F163" s="449">
        <v>3</v>
      </c>
      <c r="G163" s="449">
        <v>490</v>
      </c>
      <c r="H163" s="449"/>
      <c r="I163" s="1083"/>
      <c r="J163" s="1083"/>
      <c r="K163" s="1083"/>
      <c r="L163" s="1083"/>
      <c r="M163" s="1083"/>
      <c r="N163" s="1089"/>
      <c r="O163" s="1120"/>
      <c r="P163" s="1083"/>
      <c r="Q163" s="1165"/>
      <c r="R163" s="1083"/>
      <c r="S163" s="449">
        <f>'Width Wise'!F164</f>
        <v>16.305</v>
      </c>
      <c r="T163" s="458">
        <f>'Width Wise'!G164</f>
        <v>20.841999999999999</v>
      </c>
      <c r="U163" s="449">
        <f>'Width Wise'!L164</f>
        <v>20.841999999999999</v>
      </c>
      <c r="V163" s="640">
        <f t="shared" si="71"/>
        <v>1</v>
      </c>
      <c r="W163" s="449">
        <f t="shared" si="72"/>
        <v>0</v>
      </c>
      <c r="X163" s="1083"/>
      <c r="Y163" s="1108"/>
      <c r="Z163" s="1083"/>
      <c r="AA163" s="767" t="s">
        <v>1418</v>
      </c>
      <c r="AB163" s="896"/>
      <c r="AC163" s="514"/>
      <c r="AJ163" s="622">
        <v>155</v>
      </c>
      <c r="AK163" s="460">
        <v>1868.9601600000001</v>
      </c>
      <c r="AY163" s="449"/>
    </row>
    <row r="164" spans="1:51" s="460" customFormat="1" ht="174.75" customHeight="1">
      <c r="A164" s="1072">
        <f>A162+1</f>
        <v>58</v>
      </c>
      <c r="B164" s="1072">
        <f>B162+1</f>
        <v>478</v>
      </c>
      <c r="C164" s="704" t="s">
        <v>32</v>
      </c>
      <c r="D164" s="454" t="s">
        <v>388</v>
      </c>
      <c r="E164" s="449" t="s">
        <v>366</v>
      </c>
      <c r="F164" s="449">
        <v>4</v>
      </c>
      <c r="G164" s="457">
        <v>900</v>
      </c>
      <c r="H164" s="1086">
        <v>2300</v>
      </c>
      <c r="I164" s="1086">
        <v>1980.06</v>
      </c>
      <c r="J164" s="1090">
        <v>2450.0300000000002</v>
      </c>
      <c r="K164" s="1125">
        <v>244</v>
      </c>
      <c r="L164" s="1125">
        <f>J164+K164</f>
        <v>2694.03</v>
      </c>
      <c r="M164" s="1125"/>
      <c r="N164" s="1086">
        <f>(I164*1.4%+L164)*1.18</f>
        <v>3211.6659912</v>
      </c>
      <c r="O164" s="1125" t="s">
        <v>357</v>
      </c>
      <c r="P164" s="1070">
        <v>44714</v>
      </c>
      <c r="Q164" s="1070">
        <v>45261</v>
      </c>
      <c r="R164" s="1070" t="s">
        <v>1422</v>
      </c>
      <c r="S164" s="449">
        <f>'Width Wise'!F165</f>
        <v>5.4249999999999998</v>
      </c>
      <c r="T164" s="458">
        <f>'Width Wise'!G165</f>
        <v>5.43</v>
      </c>
      <c r="U164" s="456">
        <f>'Width Wise'!L165</f>
        <v>5.43</v>
      </c>
      <c r="V164" s="636">
        <f t="shared" si="71"/>
        <v>1</v>
      </c>
      <c r="W164" s="459">
        <f t="shared" si="72"/>
        <v>0</v>
      </c>
      <c r="X164" s="1086">
        <v>2824.88</v>
      </c>
      <c r="Y164" s="1091">
        <f>X164/N164</f>
        <v>0.87956842577659144</v>
      </c>
      <c r="Z164" s="1086">
        <f>N164-X164</f>
        <v>386.7859911999999</v>
      </c>
      <c r="AA164" s="767" t="s">
        <v>1418</v>
      </c>
      <c r="AB164" s="896"/>
      <c r="AC164" s="514">
        <v>15</v>
      </c>
      <c r="AJ164" s="622">
        <v>156</v>
      </c>
      <c r="AK164" s="460">
        <v>2628.0201499999998</v>
      </c>
      <c r="AY164" s="1125"/>
    </row>
    <row r="165" spans="1:51" s="460" customFormat="1" ht="206.25" customHeight="1">
      <c r="A165" s="1072"/>
      <c r="B165" s="1072"/>
      <c r="C165" s="704" t="s">
        <v>38</v>
      </c>
      <c r="D165" s="619" t="s">
        <v>389</v>
      </c>
      <c r="E165" s="463" t="s">
        <v>381</v>
      </c>
      <c r="F165" s="449">
        <v>5</v>
      </c>
      <c r="G165" s="457">
        <v>900</v>
      </c>
      <c r="H165" s="1086"/>
      <c r="I165" s="1086"/>
      <c r="J165" s="1090"/>
      <c r="K165" s="1125"/>
      <c r="L165" s="1090"/>
      <c r="M165" s="1125"/>
      <c r="N165" s="1086"/>
      <c r="O165" s="1125"/>
      <c r="P165" s="1090"/>
      <c r="Q165" s="1070"/>
      <c r="R165" s="1070"/>
      <c r="S165" s="449">
        <f>'Width Wise'!F166</f>
        <v>1.59</v>
      </c>
      <c r="T165" s="458">
        <f>'Width Wise'!G166</f>
        <v>1.07</v>
      </c>
      <c r="U165" s="456">
        <f>'Width Wise'!L166</f>
        <v>1.07</v>
      </c>
      <c r="V165" s="636">
        <f t="shared" si="71"/>
        <v>1</v>
      </c>
      <c r="W165" s="459">
        <f t="shared" si="72"/>
        <v>0</v>
      </c>
      <c r="X165" s="1086"/>
      <c r="Y165" s="1091"/>
      <c r="Z165" s="1072"/>
      <c r="AA165" s="767" t="s">
        <v>1418</v>
      </c>
      <c r="AB165" s="896"/>
      <c r="AC165" s="514"/>
      <c r="AJ165" s="622">
        <v>157</v>
      </c>
      <c r="AK165" s="460">
        <v>3786.2478900000001</v>
      </c>
      <c r="AY165" s="1125"/>
    </row>
    <row r="166" spans="1:51" s="460" customFormat="1" ht="282" customHeight="1">
      <c r="A166" s="1072"/>
      <c r="B166" s="1072"/>
      <c r="C166" s="704" t="s">
        <v>77</v>
      </c>
      <c r="D166" s="619" t="s">
        <v>390</v>
      </c>
      <c r="E166" s="463" t="s">
        <v>391</v>
      </c>
      <c r="F166" s="449">
        <v>6</v>
      </c>
      <c r="G166" s="457">
        <v>500</v>
      </c>
      <c r="H166" s="1086"/>
      <c r="I166" s="1086"/>
      <c r="J166" s="1090"/>
      <c r="K166" s="1125"/>
      <c r="L166" s="1090"/>
      <c r="M166" s="1125"/>
      <c r="N166" s="1086"/>
      <c r="O166" s="1125"/>
      <c r="P166" s="1090"/>
      <c r="Q166" s="1070"/>
      <c r="R166" s="1070"/>
      <c r="S166" s="449">
        <f>'Width Wise'!F167</f>
        <v>5.38</v>
      </c>
      <c r="T166" s="458">
        <f>'Width Wise'!G167</f>
        <v>7.51</v>
      </c>
      <c r="U166" s="456">
        <f>'Width Wise'!L167</f>
        <v>7.51</v>
      </c>
      <c r="V166" s="636">
        <f t="shared" si="71"/>
        <v>1</v>
      </c>
      <c r="W166" s="459">
        <f t="shared" si="72"/>
        <v>0</v>
      </c>
      <c r="X166" s="1086"/>
      <c r="Y166" s="1091"/>
      <c r="Z166" s="1072"/>
      <c r="AA166" s="767" t="s">
        <v>1418</v>
      </c>
      <c r="AB166" s="896"/>
      <c r="AC166" s="514"/>
      <c r="AJ166" s="622">
        <v>158</v>
      </c>
      <c r="AK166" s="460">
        <v>3011.2553400000002</v>
      </c>
      <c r="AY166" s="1125"/>
    </row>
    <row r="167" spans="1:51" s="460" customFormat="1" ht="180" customHeight="1">
      <c r="A167" s="737">
        <f>A164+1</f>
        <v>59</v>
      </c>
      <c r="B167" s="1072">
        <f>B164+1</f>
        <v>479</v>
      </c>
      <c r="C167" s="1072"/>
      <c r="D167" s="619" t="s">
        <v>392</v>
      </c>
      <c r="E167" s="739" t="s">
        <v>393</v>
      </c>
      <c r="F167" s="737">
        <v>7</v>
      </c>
      <c r="G167" s="738">
        <v>2250</v>
      </c>
      <c r="H167" s="736">
        <v>2250</v>
      </c>
      <c r="I167" s="736">
        <v>1941.54</v>
      </c>
      <c r="J167" s="739">
        <v>2335.94</v>
      </c>
      <c r="K167" s="936">
        <v>580.22</v>
      </c>
      <c r="L167" s="738">
        <f>J167+K167</f>
        <v>2916.16</v>
      </c>
      <c r="M167" s="738"/>
      <c r="N167" s="736">
        <f>(I167*1.4%+L167)*1.18</f>
        <v>3473.1430407999997</v>
      </c>
      <c r="O167" s="739" t="s">
        <v>394</v>
      </c>
      <c r="P167" s="740">
        <v>44712</v>
      </c>
      <c r="Q167" s="740">
        <v>45260</v>
      </c>
      <c r="R167" s="740" t="s">
        <v>1423</v>
      </c>
      <c r="S167" s="737">
        <f>'Width Wise'!F168</f>
        <v>15.71</v>
      </c>
      <c r="T167" s="458">
        <f>'Width Wise'!G168</f>
        <v>17.847999999999999</v>
      </c>
      <c r="U167" s="738">
        <f>'Width Wise'!L168</f>
        <v>17.847999999999999</v>
      </c>
      <c r="V167" s="742">
        <f t="shared" si="71"/>
        <v>1</v>
      </c>
      <c r="W167" s="459">
        <f t="shared" si="72"/>
        <v>0</v>
      </c>
      <c r="X167" s="953">
        <v>2288.35</v>
      </c>
      <c r="Y167" s="741">
        <f>X167/N167</f>
        <v>0.65887007045724899</v>
      </c>
      <c r="Z167" s="736">
        <f>N167-X167</f>
        <v>1184.7930407999997</v>
      </c>
      <c r="AA167" s="767" t="s">
        <v>1418</v>
      </c>
      <c r="AB167" s="896"/>
      <c r="AC167" s="514"/>
      <c r="AD167" s="748" t="s">
        <v>1498</v>
      </c>
      <c r="AE167" s="748"/>
      <c r="AJ167" s="622">
        <v>159</v>
      </c>
      <c r="AK167" s="460">
        <v>3378.4189099999999</v>
      </c>
      <c r="AY167" s="738"/>
    </row>
    <row r="168" spans="1:51" s="460" customFormat="1" ht="64.5">
      <c r="A168" s="449"/>
      <c r="B168" s="449"/>
      <c r="C168" s="704"/>
      <c r="D168" s="1069" t="s">
        <v>53</v>
      </c>
      <c r="E168" s="446"/>
      <c r="F168" s="446"/>
      <c r="G168" s="451">
        <f>SUM(G161:G167)</f>
        <v>6500</v>
      </c>
      <c r="H168" s="451">
        <f t="shared" ref="H168:N168" si="73">SUM(H161:H167)</f>
        <v>6500</v>
      </c>
      <c r="I168" s="451">
        <f t="shared" si="73"/>
        <v>5583.1399999999994</v>
      </c>
      <c r="J168" s="451">
        <f t="shared" si="73"/>
        <v>6764.6200000000008</v>
      </c>
      <c r="K168" s="938">
        <f t="shared" si="73"/>
        <v>1314.25</v>
      </c>
      <c r="L168" s="451">
        <f t="shared" si="73"/>
        <v>8078.87</v>
      </c>
      <c r="M168" s="451"/>
      <c r="N168" s="451">
        <f t="shared" si="73"/>
        <v>9625.3000727999988</v>
      </c>
      <c r="O168" s="457"/>
      <c r="P168" s="451"/>
      <c r="Q168" s="451"/>
      <c r="R168" s="451"/>
      <c r="S168" s="451">
        <f t="shared" ref="S168:T168" si="74">SUM(S161:S167)</f>
        <v>73.52000000000001</v>
      </c>
      <c r="T168" s="451">
        <f t="shared" si="74"/>
        <v>82.33</v>
      </c>
      <c r="U168" s="451">
        <f t="shared" ref="U168:W168" si="75">SUM(U161:U167)</f>
        <v>82.33</v>
      </c>
      <c r="V168" s="451"/>
      <c r="W168" s="450">
        <f t="shared" si="75"/>
        <v>0</v>
      </c>
      <c r="X168" s="450">
        <f>SUM(X161:X167)</f>
        <v>7751.1200000000008</v>
      </c>
      <c r="Y168" s="451"/>
      <c r="Z168" s="451">
        <f t="shared" ref="Z168" si="76">SUM(Z161:Z167)</f>
        <v>1874.1800727999989</v>
      </c>
      <c r="AA168" s="1030"/>
      <c r="AB168" s="801"/>
      <c r="AC168" s="514"/>
      <c r="AJ168" s="461">
        <v>160</v>
      </c>
      <c r="AK168" s="460">
        <v>3733.1443899999999</v>
      </c>
      <c r="AY168" s="451"/>
    </row>
    <row r="169" spans="1:51" s="460" customFormat="1" ht="64.5">
      <c r="A169" s="449"/>
      <c r="B169" s="449"/>
      <c r="C169" s="704"/>
      <c r="D169" s="1194" t="s">
        <v>395</v>
      </c>
      <c r="E169" s="1194"/>
      <c r="F169" s="1194"/>
      <c r="G169" s="451">
        <f t="shared" ref="G169:N169" si="77">G168+G159+G146+G124+G108</f>
        <v>55275</v>
      </c>
      <c r="H169" s="451">
        <f t="shared" si="77"/>
        <v>55275</v>
      </c>
      <c r="I169" s="451">
        <f t="shared" si="77"/>
        <v>47508.63</v>
      </c>
      <c r="J169" s="451">
        <f t="shared" si="77"/>
        <v>55155.93</v>
      </c>
      <c r="K169" s="938">
        <f t="shared" si="77"/>
        <v>9517.619999999999</v>
      </c>
      <c r="L169" s="451">
        <f t="shared" si="77"/>
        <v>64673.55</v>
      </c>
      <c r="M169" s="451"/>
      <c r="N169" s="451">
        <f t="shared" si="77"/>
        <v>77099.631567599994</v>
      </c>
      <c r="O169" s="457"/>
      <c r="P169" s="451"/>
      <c r="Q169" s="451"/>
      <c r="R169" s="451"/>
      <c r="S169" s="451">
        <f t="shared" ref="S169:T169" si="78">S168+S159+S146+S124+S108</f>
        <v>370.827</v>
      </c>
      <c r="T169" s="451">
        <f t="shared" si="78"/>
        <v>403.13200000000006</v>
      </c>
      <c r="U169" s="451">
        <f t="shared" ref="U169:X169" si="79">U168+U159+U146+U124+U108</f>
        <v>402.10499999999996</v>
      </c>
      <c r="V169" s="451"/>
      <c r="W169" s="450">
        <f t="shared" si="79"/>
        <v>1.0269999999999992</v>
      </c>
      <c r="X169" s="450">
        <f t="shared" si="79"/>
        <v>59686.099999999991</v>
      </c>
      <c r="Y169" s="451"/>
      <c r="Z169" s="451">
        <f>Z168+Z159+Z146+Z124+Z108</f>
        <v>15543.938363999994</v>
      </c>
      <c r="AA169" s="464"/>
      <c r="AB169" s="801"/>
      <c r="AC169" s="514"/>
      <c r="AJ169" s="461">
        <v>161</v>
      </c>
      <c r="AK169" s="460">
        <v>4090.7031999999999</v>
      </c>
      <c r="AY169" s="451"/>
    </row>
    <row r="170" spans="1:51" s="460" customFormat="1" ht="64.5">
      <c r="A170" s="1092" t="s">
        <v>396</v>
      </c>
      <c r="B170" s="1092"/>
      <c r="C170" s="1092"/>
      <c r="D170" s="1092"/>
      <c r="E170" s="446"/>
      <c r="F170" s="446"/>
      <c r="G170" s="451"/>
      <c r="H170" s="451"/>
      <c r="I170" s="451"/>
      <c r="J170" s="451"/>
      <c r="K170" s="938"/>
      <c r="L170" s="451"/>
      <c r="M170" s="451"/>
      <c r="N170" s="451"/>
      <c r="O170" s="457"/>
      <c r="P170" s="451"/>
      <c r="Q170" s="451"/>
      <c r="R170" s="451"/>
      <c r="S170" s="450"/>
      <c r="T170" s="458"/>
      <c r="U170" s="456"/>
      <c r="V170" s="451"/>
      <c r="W170" s="459"/>
      <c r="X170" s="953"/>
      <c r="Y170" s="449"/>
      <c r="Z170" s="449"/>
      <c r="AA170" s="464"/>
      <c r="AB170" s="801"/>
      <c r="AC170" s="514"/>
      <c r="AJ170" s="461">
        <v>162</v>
      </c>
      <c r="AK170" s="460">
        <v>2403.54117</v>
      </c>
      <c r="AY170" s="451"/>
    </row>
    <row r="171" spans="1:51" s="460" customFormat="1" ht="64.5">
      <c r="A171" s="1092" t="s">
        <v>397</v>
      </c>
      <c r="B171" s="1092"/>
      <c r="C171" s="1092"/>
      <c r="D171" s="1092"/>
      <c r="E171" s="446"/>
      <c r="F171" s="446"/>
      <c r="G171" s="451"/>
      <c r="H171" s="451"/>
      <c r="I171" s="451"/>
      <c r="J171" s="446"/>
      <c r="K171" s="939"/>
      <c r="L171" s="446"/>
      <c r="M171" s="446"/>
      <c r="N171" s="446"/>
      <c r="O171" s="449"/>
      <c r="P171" s="446"/>
      <c r="Q171" s="446"/>
      <c r="R171" s="446"/>
      <c r="S171" s="450"/>
      <c r="T171" s="458"/>
      <c r="U171" s="456"/>
      <c r="V171" s="446"/>
      <c r="W171" s="459"/>
      <c r="X171" s="953"/>
      <c r="Y171" s="449"/>
      <c r="Z171" s="449"/>
      <c r="AA171" s="452"/>
      <c r="AB171" s="887"/>
      <c r="AC171" s="514"/>
      <c r="AJ171" s="461">
        <v>163</v>
      </c>
      <c r="AK171" s="460">
        <v>2987.00468</v>
      </c>
      <c r="AY171" s="446"/>
    </row>
    <row r="172" spans="1:51" s="460" customFormat="1" ht="303.75" customHeight="1">
      <c r="A172" s="1072">
        <f>A167+1</f>
        <v>60</v>
      </c>
      <c r="B172" s="1072">
        <f>B167+1</f>
        <v>480</v>
      </c>
      <c r="C172" s="704" t="s">
        <v>32</v>
      </c>
      <c r="D172" s="619" t="s">
        <v>398</v>
      </c>
      <c r="E172" s="463" t="s">
        <v>399</v>
      </c>
      <c r="F172" s="449">
        <v>203</v>
      </c>
      <c r="G172" s="457">
        <v>1100</v>
      </c>
      <c r="H172" s="1086">
        <v>2300</v>
      </c>
      <c r="I172" s="1086">
        <v>1965.37</v>
      </c>
      <c r="J172" s="1086">
        <v>2445.3000000000002</v>
      </c>
      <c r="K172" s="1086">
        <v>222.71</v>
      </c>
      <c r="L172" s="1086">
        <v>2668.01</v>
      </c>
      <c r="M172" s="1087"/>
      <c r="N172" s="1086">
        <f>(I172*1.4%+L172)*1.18</f>
        <v>3180.7197123999999</v>
      </c>
      <c r="O172" s="1090" t="s">
        <v>400</v>
      </c>
      <c r="P172" s="1070">
        <v>44754</v>
      </c>
      <c r="Q172" s="1070">
        <v>45302</v>
      </c>
      <c r="R172" s="1090"/>
      <c r="S172" s="641">
        <f>'Width Wise'!F173</f>
        <v>6.91</v>
      </c>
      <c r="T172" s="458">
        <f>'Width Wise'!G173</f>
        <v>6.91</v>
      </c>
      <c r="U172" s="456">
        <f>'Width Wise'!L173</f>
        <v>6.91</v>
      </c>
      <c r="V172" s="636">
        <f>U172/T172</f>
        <v>1</v>
      </c>
      <c r="W172" s="459">
        <f>T172-U172</f>
        <v>0</v>
      </c>
      <c r="X172" s="1086">
        <v>3163.08</v>
      </c>
      <c r="Y172" s="1105">
        <f>X172/N172</f>
        <v>0.99445417578567774</v>
      </c>
      <c r="Z172" s="1086">
        <f>N172-X172</f>
        <v>17.639712400000008</v>
      </c>
      <c r="AA172" s="456" t="s">
        <v>1520</v>
      </c>
      <c r="AB172" s="896"/>
      <c r="AC172" s="514">
        <v>16</v>
      </c>
      <c r="AJ172" s="622">
        <v>164</v>
      </c>
      <c r="AK172" s="460">
        <v>2272.56882</v>
      </c>
      <c r="AY172" s="457">
        <v>3192.33</v>
      </c>
    </row>
    <row r="173" spans="1:51" s="460" customFormat="1" ht="282.75" customHeight="1">
      <c r="A173" s="1072"/>
      <c r="B173" s="1072"/>
      <c r="C173" s="704" t="s">
        <v>38</v>
      </c>
      <c r="D173" s="619" t="s">
        <v>401</v>
      </c>
      <c r="E173" s="463" t="s">
        <v>402</v>
      </c>
      <c r="F173" s="449">
        <v>204</v>
      </c>
      <c r="G173" s="457">
        <v>1200</v>
      </c>
      <c r="H173" s="1086"/>
      <c r="I173" s="1086"/>
      <c r="J173" s="1086"/>
      <c r="K173" s="1086"/>
      <c r="L173" s="1086"/>
      <c r="M173" s="1089"/>
      <c r="N173" s="1086"/>
      <c r="O173" s="1090"/>
      <c r="P173" s="1070"/>
      <c r="Q173" s="1070"/>
      <c r="R173" s="1090"/>
      <c r="S173" s="641">
        <f>'Width Wise'!F174</f>
        <v>6.47</v>
      </c>
      <c r="T173" s="458">
        <f>'Width Wise'!G174</f>
        <v>7.8449999999999998</v>
      </c>
      <c r="U173" s="456">
        <f>'Width Wise'!L174</f>
        <v>7.8449999999999998</v>
      </c>
      <c r="V173" s="636">
        <f t="shared" ref="V173:V180" si="80">U173/T173</f>
        <v>1</v>
      </c>
      <c r="W173" s="459">
        <f t="shared" ref="W173:W180" si="81">T173-U173</f>
        <v>0</v>
      </c>
      <c r="X173" s="1086"/>
      <c r="Y173" s="1105"/>
      <c r="Z173" s="1072"/>
      <c r="AA173" s="456" t="s">
        <v>1520</v>
      </c>
      <c r="AB173" s="896"/>
      <c r="AC173" s="514"/>
      <c r="AJ173" s="622">
        <v>165</v>
      </c>
      <c r="AK173" s="460">
        <v>4764.0760899999996</v>
      </c>
      <c r="AY173" s="457"/>
    </row>
    <row r="174" spans="1:51" s="460" customFormat="1" ht="204" customHeight="1">
      <c r="A174" s="449">
        <f>A172+1</f>
        <v>61</v>
      </c>
      <c r="B174" s="1072">
        <f>B172+1</f>
        <v>481</v>
      </c>
      <c r="C174" s="1072"/>
      <c r="D174" s="619" t="s">
        <v>404</v>
      </c>
      <c r="E174" s="463" t="s">
        <v>402</v>
      </c>
      <c r="F174" s="449">
        <v>205</v>
      </c>
      <c r="G174" s="480">
        <v>1000</v>
      </c>
      <c r="H174" s="457">
        <v>1000</v>
      </c>
      <c r="I174" s="457">
        <v>855.39</v>
      </c>
      <c r="J174" s="457">
        <v>1053.83</v>
      </c>
      <c r="K174" s="935">
        <v>255.18</v>
      </c>
      <c r="L174" s="457">
        <v>1308.99</v>
      </c>
      <c r="M174" s="457"/>
      <c r="N174" s="457">
        <f t="shared" ref="N174:N180" si="82">(I174*1.4%+L174)*1.18</f>
        <v>1558.7392427999998</v>
      </c>
      <c r="O174" s="463" t="s">
        <v>405</v>
      </c>
      <c r="P174" s="629">
        <v>44757</v>
      </c>
      <c r="Q174" s="629">
        <v>45091</v>
      </c>
      <c r="R174" s="463"/>
      <c r="S174" s="641">
        <f>'Width Wise'!F175</f>
        <v>4</v>
      </c>
      <c r="T174" s="458">
        <f>'Width Wise'!G175</f>
        <v>4.63</v>
      </c>
      <c r="U174" s="456">
        <f>'Width Wise'!L175</f>
        <v>4.63</v>
      </c>
      <c r="V174" s="636">
        <f t="shared" si="80"/>
        <v>1</v>
      </c>
      <c r="W174" s="459">
        <f t="shared" si="81"/>
        <v>0</v>
      </c>
      <c r="X174" s="953">
        <v>1263.96</v>
      </c>
      <c r="Y174" s="636">
        <f t="shared" ref="Y174:Y180" si="83">X174/N174</f>
        <v>0.81088610929530403</v>
      </c>
      <c r="Z174" s="457">
        <f t="shared" ref="Z174:Z180" si="84">N174-X174</f>
        <v>294.77924279999979</v>
      </c>
      <c r="AA174" s="456" t="s">
        <v>1595</v>
      </c>
      <c r="AB174" s="896"/>
      <c r="AC174" s="514">
        <v>17</v>
      </c>
      <c r="AD174" s="642"/>
      <c r="AE174" s="642"/>
      <c r="AJ174" s="622">
        <v>166</v>
      </c>
      <c r="AK174" s="460">
        <v>2485.58059</v>
      </c>
      <c r="AY174" s="457">
        <v>1566.23</v>
      </c>
    </row>
    <row r="175" spans="1:51" s="642" customFormat="1" ht="281.25" customHeight="1">
      <c r="A175" s="643">
        <f t="shared" ref="A175:B179" si="85">A174+1</f>
        <v>62</v>
      </c>
      <c r="B175" s="1072">
        <f t="shared" si="85"/>
        <v>482</v>
      </c>
      <c r="C175" s="1072"/>
      <c r="D175" s="643" t="s">
        <v>406</v>
      </c>
      <c r="E175" s="643" t="s">
        <v>407</v>
      </c>
      <c r="F175" s="480">
        <v>206</v>
      </c>
      <c r="G175" s="480">
        <v>1000</v>
      </c>
      <c r="H175" s="480">
        <v>1000</v>
      </c>
      <c r="I175" s="480">
        <v>852.44</v>
      </c>
      <c r="J175" s="480">
        <v>1037.42</v>
      </c>
      <c r="K175" s="934">
        <v>32.549999999999997</v>
      </c>
      <c r="L175" s="457">
        <v>1069.97</v>
      </c>
      <c r="M175" s="457"/>
      <c r="N175" s="457">
        <f t="shared" si="82"/>
        <v>1276.6469087999999</v>
      </c>
      <c r="O175" s="643" t="s">
        <v>408</v>
      </c>
      <c r="P175" s="463">
        <v>44735</v>
      </c>
      <c r="Q175" s="463">
        <v>45068</v>
      </c>
      <c r="R175" s="643"/>
      <c r="S175" s="641">
        <f>'Width Wise'!F176</f>
        <v>5.18</v>
      </c>
      <c r="T175" s="458">
        <f>'Width Wise'!G176</f>
        <v>4.74</v>
      </c>
      <c r="U175" s="458">
        <f>'Width Wise'!L176</f>
        <v>4.74</v>
      </c>
      <c r="V175" s="644">
        <f t="shared" si="80"/>
        <v>1</v>
      </c>
      <c r="W175" s="456">
        <f t="shared" si="81"/>
        <v>0</v>
      </c>
      <c r="X175" s="955">
        <v>1092.72</v>
      </c>
      <c r="Y175" s="636">
        <f t="shared" si="83"/>
        <v>0.85592969557034038</v>
      </c>
      <c r="Z175" s="456">
        <f t="shared" si="84"/>
        <v>183.92690879999986</v>
      </c>
      <c r="AA175" s="456" t="s">
        <v>1520</v>
      </c>
      <c r="AB175" s="896"/>
      <c r="AC175" s="514">
        <v>18</v>
      </c>
      <c r="AJ175" s="622">
        <v>167</v>
      </c>
      <c r="AK175" s="642">
        <v>3892.2134099999998</v>
      </c>
      <c r="AY175" s="457">
        <v>1280.24</v>
      </c>
    </row>
    <row r="176" spans="1:51" s="460" customFormat="1" ht="239.25" customHeight="1">
      <c r="A176" s="449">
        <f t="shared" si="85"/>
        <v>63</v>
      </c>
      <c r="B176" s="1072">
        <f t="shared" si="85"/>
        <v>483</v>
      </c>
      <c r="C176" s="1072"/>
      <c r="D176" s="619" t="s">
        <v>409</v>
      </c>
      <c r="E176" s="463" t="s">
        <v>410</v>
      </c>
      <c r="F176" s="449">
        <v>208</v>
      </c>
      <c r="G176" s="457">
        <v>2300</v>
      </c>
      <c r="H176" s="457">
        <v>2300</v>
      </c>
      <c r="I176" s="457">
        <v>1971.27</v>
      </c>
      <c r="J176" s="457">
        <v>2444.37</v>
      </c>
      <c r="K176" s="935">
        <v>239.78</v>
      </c>
      <c r="L176" s="457">
        <v>2684.15</v>
      </c>
      <c r="M176" s="457"/>
      <c r="N176" s="457">
        <f t="shared" si="82"/>
        <v>3199.8623803999999</v>
      </c>
      <c r="O176" s="463" t="s">
        <v>411</v>
      </c>
      <c r="P176" s="629">
        <v>44692</v>
      </c>
      <c r="Q176" s="629">
        <v>45240</v>
      </c>
      <c r="R176" s="463"/>
      <c r="S176" s="641">
        <f>'Width Wise'!F177</f>
        <v>9.61</v>
      </c>
      <c r="T176" s="458">
        <f>'Width Wise'!G177</f>
        <v>10.365</v>
      </c>
      <c r="U176" s="458">
        <f>'Width Wise'!L177</f>
        <v>10.365</v>
      </c>
      <c r="V176" s="636">
        <f t="shared" si="80"/>
        <v>1</v>
      </c>
      <c r="W176" s="459">
        <f t="shared" si="81"/>
        <v>0</v>
      </c>
      <c r="X176" s="953">
        <v>2943.18</v>
      </c>
      <c r="Y176" s="636">
        <f t="shared" si="83"/>
        <v>0.91978330631584426</v>
      </c>
      <c r="Z176" s="457">
        <f t="shared" si="84"/>
        <v>256.68238040000006</v>
      </c>
      <c r="AA176" s="456" t="s">
        <v>1520</v>
      </c>
      <c r="AB176" s="896"/>
      <c r="AC176" s="514">
        <v>19</v>
      </c>
      <c r="AD176" s="642"/>
      <c r="AE176" s="642"/>
      <c r="AJ176" s="622">
        <v>168</v>
      </c>
      <c r="AK176" s="460">
        <v>2696.1881899999998</v>
      </c>
      <c r="AY176" s="457">
        <v>3211.63</v>
      </c>
    </row>
    <row r="177" spans="1:51" s="460" customFormat="1" ht="192.75" customHeight="1">
      <c r="A177" s="449">
        <f t="shared" si="85"/>
        <v>64</v>
      </c>
      <c r="B177" s="1072">
        <f t="shared" si="85"/>
        <v>484</v>
      </c>
      <c r="C177" s="1072"/>
      <c r="D177" s="619" t="s">
        <v>412</v>
      </c>
      <c r="E177" s="463" t="s">
        <v>413</v>
      </c>
      <c r="F177" s="449">
        <v>209</v>
      </c>
      <c r="G177" s="457">
        <v>1000</v>
      </c>
      <c r="H177" s="457">
        <v>1000</v>
      </c>
      <c r="I177" s="457">
        <v>854.06</v>
      </c>
      <c r="J177" s="457">
        <v>1007.79</v>
      </c>
      <c r="K177" s="935">
        <v>96.86</v>
      </c>
      <c r="L177" s="457">
        <v>1104.6500000000001</v>
      </c>
      <c r="M177" s="457"/>
      <c r="N177" s="457">
        <f t="shared" si="82"/>
        <v>1317.5960712000001</v>
      </c>
      <c r="O177" s="463" t="s">
        <v>414</v>
      </c>
      <c r="P177" s="628">
        <v>44776</v>
      </c>
      <c r="Q177" s="628">
        <v>45109</v>
      </c>
      <c r="R177" s="463"/>
      <c r="S177" s="641">
        <f>'Width Wise'!F178</f>
        <v>6.06</v>
      </c>
      <c r="T177" s="458">
        <f>'Width Wise'!G178</f>
        <v>6.09</v>
      </c>
      <c r="U177" s="456">
        <f>'Width Wise'!L178</f>
        <v>6.09</v>
      </c>
      <c r="V177" s="636">
        <f t="shared" si="80"/>
        <v>1</v>
      </c>
      <c r="W177" s="459">
        <f t="shared" si="81"/>
        <v>0</v>
      </c>
      <c r="X177" s="953">
        <v>1265.07</v>
      </c>
      <c r="Y177" s="636">
        <f t="shared" si="83"/>
        <v>0.96013492120376309</v>
      </c>
      <c r="Z177" s="457">
        <f t="shared" si="84"/>
        <v>52.52607120000016</v>
      </c>
      <c r="AA177" s="456" t="s">
        <v>1520</v>
      </c>
      <c r="AB177" s="896"/>
      <c r="AC177" s="514">
        <v>20</v>
      </c>
      <c r="AD177" s="642"/>
      <c r="AE177" s="642"/>
      <c r="AJ177" s="622">
        <v>169</v>
      </c>
      <c r="AK177" s="460">
        <v>3438.5978100000002</v>
      </c>
      <c r="AY177" s="457">
        <v>1321.73</v>
      </c>
    </row>
    <row r="178" spans="1:51" s="460" customFormat="1" ht="189" customHeight="1">
      <c r="A178" s="449">
        <f t="shared" si="85"/>
        <v>65</v>
      </c>
      <c r="B178" s="1072">
        <f t="shared" si="85"/>
        <v>485</v>
      </c>
      <c r="C178" s="1072"/>
      <c r="D178" s="619" t="s">
        <v>415</v>
      </c>
      <c r="E178" s="463" t="s">
        <v>416</v>
      </c>
      <c r="F178" s="449">
        <v>211</v>
      </c>
      <c r="G178" s="457">
        <v>1000</v>
      </c>
      <c r="H178" s="457">
        <v>1000</v>
      </c>
      <c r="I178" s="457">
        <v>855.43</v>
      </c>
      <c r="J178" s="457">
        <v>940.95</v>
      </c>
      <c r="K178" s="935" t="s">
        <v>1421</v>
      </c>
      <c r="L178" s="457">
        <v>940.95</v>
      </c>
      <c r="M178" s="457"/>
      <c r="N178" s="457">
        <f t="shared" si="82"/>
        <v>1124.4527035999999</v>
      </c>
      <c r="O178" s="463" t="s">
        <v>417</v>
      </c>
      <c r="P178" s="628">
        <v>44775</v>
      </c>
      <c r="Q178" s="628">
        <v>45108</v>
      </c>
      <c r="R178" s="463"/>
      <c r="S178" s="641">
        <f>'Width Wise'!F179</f>
        <v>6.02</v>
      </c>
      <c r="T178" s="458">
        <f>'Width Wise'!G179</f>
        <v>6.02</v>
      </c>
      <c r="U178" s="456">
        <f>'Width Wise'!L179</f>
        <v>6.01</v>
      </c>
      <c r="V178" s="636">
        <f t="shared" si="80"/>
        <v>0.99833887043189373</v>
      </c>
      <c r="W178" s="459">
        <f t="shared" si="81"/>
        <v>9.9999999999997868E-3</v>
      </c>
      <c r="X178" s="953">
        <v>660.13</v>
      </c>
      <c r="Y178" s="636">
        <f t="shared" si="83"/>
        <v>0.58706782231618626</v>
      </c>
      <c r="Z178" s="457">
        <f t="shared" si="84"/>
        <v>464.32270359999995</v>
      </c>
      <c r="AA178" s="645" t="s">
        <v>1520</v>
      </c>
      <c r="AB178" s="896"/>
      <c r="AC178" s="514">
        <v>21</v>
      </c>
      <c r="AD178" s="642"/>
      <c r="AE178" s="642"/>
      <c r="AJ178" s="622">
        <v>170</v>
      </c>
      <c r="AK178" s="460">
        <v>4692.9504500000003</v>
      </c>
      <c r="AY178" s="457">
        <v>1125.8599999999999</v>
      </c>
    </row>
    <row r="179" spans="1:51" s="460" customFormat="1" ht="184.5" customHeight="1">
      <c r="A179" s="449">
        <f t="shared" si="85"/>
        <v>66</v>
      </c>
      <c r="B179" s="1072">
        <f t="shared" si="85"/>
        <v>486</v>
      </c>
      <c r="C179" s="1072"/>
      <c r="D179" s="619" t="s">
        <v>419</v>
      </c>
      <c r="E179" s="463" t="s">
        <v>420</v>
      </c>
      <c r="F179" s="449">
        <v>213</v>
      </c>
      <c r="G179" s="480">
        <v>2000</v>
      </c>
      <c r="H179" s="457">
        <v>2000</v>
      </c>
      <c r="I179" s="457">
        <v>1714.14</v>
      </c>
      <c r="J179" s="457">
        <v>2074.19</v>
      </c>
      <c r="K179" s="935">
        <v>515.71</v>
      </c>
      <c r="L179" s="457">
        <v>2589.9</v>
      </c>
      <c r="M179" s="457"/>
      <c r="N179" s="457">
        <f t="shared" si="82"/>
        <v>3084.3995927999999</v>
      </c>
      <c r="O179" s="463" t="s">
        <v>421</v>
      </c>
      <c r="P179" s="628">
        <v>44755</v>
      </c>
      <c r="Q179" s="628">
        <v>45303</v>
      </c>
      <c r="R179" s="463"/>
      <c r="S179" s="641">
        <f>'Width Wise'!F180</f>
        <v>3.69</v>
      </c>
      <c r="T179" s="458">
        <f>'Width Wise'!G180</f>
        <v>3.53</v>
      </c>
      <c r="U179" s="456">
        <f>'Width Wise'!L180</f>
        <v>3.5300000000000002</v>
      </c>
      <c r="V179" s="636">
        <f t="shared" si="80"/>
        <v>1.0000000000000002</v>
      </c>
      <c r="W179" s="459">
        <f t="shared" si="81"/>
        <v>0</v>
      </c>
      <c r="X179" s="953">
        <v>2559.7199999999998</v>
      </c>
      <c r="Y179" s="636">
        <f t="shared" si="83"/>
        <v>0.82989247112314035</v>
      </c>
      <c r="Z179" s="457">
        <f t="shared" si="84"/>
        <v>524.67959280000014</v>
      </c>
      <c r="AA179" s="456" t="s">
        <v>1520</v>
      </c>
      <c r="AB179" s="896"/>
      <c r="AC179" s="514">
        <v>22</v>
      </c>
      <c r="AJ179" s="622">
        <v>171</v>
      </c>
      <c r="AK179" s="460">
        <v>4549.7059099999997</v>
      </c>
      <c r="AY179" s="457">
        <v>3098.86</v>
      </c>
    </row>
    <row r="180" spans="1:51" s="460" customFormat="1" ht="224.25" customHeight="1">
      <c r="A180" s="449">
        <v>67</v>
      </c>
      <c r="B180" s="1072">
        <v>594</v>
      </c>
      <c r="C180" s="1072"/>
      <c r="D180" s="619" t="s">
        <v>422</v>
      </c>
      <c r="E180" s="463" t="s">
        <v>423</v>
      </c>
      <c r="F180" s="449">
        <v>210</v>
      </c>
      <c r="G180" s="480">
        <v>950</v>
      </c>
      <c r="H180" s="457">
        <v>950</v>
      </c>
      <c r="I180" s="457">
        <v>811.24</v>
      </c>
      <c r="J180" s="457">
        <v>1005.13</v>
      </c>
      <c r="K180" s="935">
        <v>97.12</v>
      </c>
      <c r="L180" s="457">
        <v>1102.25</v>
      </c>
      <c r="M180" s="457"/>
      <c r="N180" s="457">
        <f t="shared" si="82"/>
        <v>1314.0566847999999</v>
      </c>
      <c r="O180" s="463" t="s">
        <v>424</v>
      </c>
      <c r="P180" s="628">
        <v>44754</v>
      </c>
      <c r="Q180" s="628">
        <v>45088</v>
      </c>
      <c r="R180" s="463"/>
      <c r="S180" s="641">
        <f>'Width Wise'!F181</f>
        <v>5.56</v>
      </c>
      <c r="T180" s="458">
        <f>'Width Wise'!G181</f>
        <v>5.56</v>
      </c>
      <c r="U180" s="456">
        <f>'Width Wise'!L181</f>
        <v>5.56</v>
      </c>
      <c r="V180" s="636">
        <f t="shared" si="80"/>
        <v>1</v>
      </c>
      <c r="W180" s="459">
        <f t="shared" si="81"/>
        <v>0</v>
      </c>
      <c r="X180" s="953">
        <v>1299.49</v>
      </c>
      <c r="Y180" s="636">
        <f t="shared" si="83"/>
        <v>0.98891472113151879</v>
      </c>
      <c r="Z180" s="457">
        <f t="shared" si="84"/>
        <v>14.566684799999848</v>
      </c>
      <c r="AA180" s="645" t="s">
        <v>1596</v>
      </c>
      <c r="AB180" s="896"/>
      <c r="AC180" s="514">
        <v>23</v>
      </c>
      <c r="AJ180" s="622">
        <v>172</v>
      </c>
      <c r="AK180" s="460">
        <v>1977.8444300000001</v>
      </c>
      <c r="AY180" s="457">
        <v>1318.86</v>
      </c>
    </row>
    <row r="181" spans="1:51" s="460" customFormat="1" ht="64.5">
      <c r="A181" s="449"/>
      <c r="B181" s="1072"/>
      <c r="C181" s="1072"/>
      <c r="D181" s="1194" t="s">
        <v>53</v>
      </c>
      <c r="E181" s="1194"/>
      <c r="F181" s="1194"/>
      <c r="G181" s="479">
        <f t="shared" ref="G181:N181" si="86">SUM(G172:G180)</f>
        <v>11550</v>
      </c>
      <c r="H181" s="479">
        <f t="shared" si="86"/>
        <v>11550</v>
      </c>
      <c r="I181" s="479">
        <f t="shared" si="86"/>
        <v>9879.3399999999983</v>
      </c>
      <c r="J181" s="479">
        <f t="shared" si="86"/>
        <v>12008.98</v>
      </c>
      <c r="K181" s="479">
        <f t="shared" si="86"/>
        <v>1459.9099999999999</v>
      </c>
      <c r="L181" s="479">
        <f t="shared" si="86"/>
        <v>13468.87</v>
      </c>
      <c r="M181" s="479"/>
      <c r="N181" s="479">
        <f t="shared" si="86"/>
        <v>16056.473296799999</v>
      </c>
      <c r="O181" s="480"/>
      <c r="P181" s="479"/>
      <c r="Q181" s="479"/>
      <c r="R181" s="479"/>
      <c r="S181" s="481">
        <f t="shared" ref="S181:Z181" si="87">SUM(S172:S180)</f>
        <v>53.5</v>
      </c>
      <c r="T181" s="481">
        <f t="shared" si="87"/>
        <v>55.69</v>
      </c>
      <c r="U181" s="481">
        <f t="shared" si="87"/>
        <v>55.68</v>
      </c>
      <c r="V181" s="479"/>
      <c r="W181" s="481">
        <f t="shared" si="87"/>
        <v>9.9999999999997868E-3</v>
      </c>
      <c r="X181" s="479">
        <f>SUM(X172:X180)</f>
        <v>14247.349999999999</v>
      </c>
      <c r="Y181" s="479"/>
      <c r="Z181" s="479">
        <f t="shared" si="87"/>
        <v>1809.1232967999997</v>
      </c>
      <c r="AA181" s="452"/>
      <c r="AB181" s="887"/>
      <c r="AC181" s="514"/>
      <c r="AJ181" s="461">
        <v>173</v>
      </c>
      <c r="AK181" s="460">
        <v>2307.1742300000001</v>
      </c>
      <c r="AY181" s="479"/>
    </row>
    <row r="182" spans="1:51" s="460" customFormat="1" ht="64.5">
      <c r="A182" s="1092" t="s">
        <v>425</v>
      </c>
      <c r="B182" s="1092"/>
      <c r="C182" s="1092"/>
      <c r="D182" s="1092"/>
      <c r="E182" s="1092"/>
      <c r="F182" s="1092"/>
      <c r="G182" s="480"/>
      <c r="H182" s="457"/>
      <c r="I182" s="457"/>
      <c r="J182" s="457"/>
      <c r="K182" s="934"/>
      <c r="L182" s="457"/>
      <c r="M182" s="457"/>
      <c r="N182" s="457"/>
      <c r="O182" s="457"/>
      <c r="P182" s="457"/>
      <c r="Q182" s="457"/>
      <c r="R182" s="457"/>
      <c r="S182" s="459"/>
      <c r="T182" s="458">
        <f>'Width Wise'!G183</f>
        <v>0</v>
      </c>
      <c r="U182" s="456"/>
      <c r="V182" s="457"/>
      <c r="W182" s="459"/>
      <c r="X182" s="953"/>
      <c r="Y182" s="449"/>
      <c r="Z182" s="449"/>
      <c r="AA182" s="464"/>
      <c r="AB182" s="801"/>
      <c r="AC182" s="514"/>
      <c r="AJ182" s="461">
        <v>174</v>
      </c>
      <c r="AK182" s="460">
        <v>3530.8826300000001</v>
      </c>
      <c r="AY182" s="457"/>
    </row>
    <row r="183" spans="1:51" s="460" customFormat="1" ht="224.25" customHeight="1">
      <c r="A183" s="449">
        <f>A180+1</f>
        <v>68</v>
      </c>
      <c r="B183" s="1072">
        <f>B179+1</f>
        <v>487</v>
      </c>
      <c r="C183" s="1072"/>
      <c r="D183" s="619" t="s">
        <v>426</v>
      </c>
      <c r="E183" s="463" t="s">
        <v>96</v>
      </c>
      <c r="F183" s="449">
        <v>214</v>
      </c>
      <c r="G183" s="480">
        <v>2300</v>
      </c>
      <c r="H183" s="457">
        <v>2300</v>
      </c>
      <c r="I183" s="457">
        <v>1961.25</v>
      </c>
      <c r="J183" s="457">
        <v>2439.15</v>
      </c>
      <c r="K183" s="935">
        <v>241.25</v>
      </c>
      <c r="L183" s="457">
        <f>J183+K183</f>
        <v>2680.4</v>
      </c>
      <c r="M183" s="457"/>
      <c r="N183" s="457">
        <f>(I183*1.4%+L183)*1.18</f>
        <v>3195.2718500000001</v>
      </c>
      <c r="O183" s="463" t="s">
        <v>427</v>
      </c>
      <c r="P183" s="628">
        <v>44735</v>
      </c>
      <c r="Q183" s="628">
        <v>45282</v>
      </c>
      <c r="R183" s="463"/>
      <c r="S183" s="641">
        <f>'Width Wise'!F184</f>
        <v>13.5</v>
      </c>
      <c r="T183" s="458">
        <f>'Width Wise'!G184</f>
        <v>14</v>
      </c>
      <c r="U183" s="456">
        <f>'Width Wise'!L184</f>
        <v>14</v>
      </c>
      <c r="V183" s="636">
        <f>U183/T183</f>
        <v>1</v>
      </c>
      <c r="W183" s="459">
        <f>T183-U183</f>
        <v>0</v>
      </c>
      <c r="X183" s="953">
        <v>3073</v>
      </c>
      <c r="Y183" s="636">
        <f>X183/N183</f>
        <v>0.96173350633687082</v>
      </c>
      <c r="Z183" s="457">
        <f>N183-X183</f>
        <v>122.27185000000009</v>
      </c>
      <c r="AA183" s="645" t="s">
        <v>1420</v>
      </c>
      <c r="AB183" s="896"/>
      <c r="AC183" s="514">
        <v>24</v>
      </c>
      <c r="AJ183" s="622">
        <v>175</v>
      </c>
      <c r="AK183" s="460">
        <v>3828.0793199999998</v>
      </c>
      <c r="AY183" s="457"/>
    </row>
    <row r="184" spans="1:51" s="460" customFormat="1" ht="193.5">
      <c r="A184" s="449">
        <f>A183+1</f>
        <v>69</v>
      </c>
      <c r="B184" s="1072">
        <f>B183+1</f>
        <v>488</v>
      </c>
      <c r="C184" s="1072"/>
      <c r="D184" s="619" t="s">
        <v>428</v>
      </c>
      <c r="E184" s="463" t="s">
        <v>429</v>
      </c>
      <c r="F184" s="449">
        <v>215</v>
      </c>
      <c r="G184" s="457">
        <v>2000</v>
      </c>
      <c r="H184" s="457">
        <v>2000</v>
      </c>
      <c r="I184" s="457">
        <v>1709.03</v>
      </c>
      <c r="J184" s="646">
        <v>2044.44</v>
      </c>
      <c r="K184" s="934"/>
      <c r="L184" s="646">
        <v>2044.44</v>
      </c>
      <c r="M184" s="457"/>
      <c r="N184" s="457">
        <f>(I184*1.4%+L184)*1.18</f>
        <v>2440.6723755999997</v>
      </c>
      <c r="O184" s="456" t="s">
        <v>430</v>
      </c>
      <c r="P184" s="629">
        <v>44735</v>
      </c>
      <c r="Q184" s="629">
        <v>45282</v>
      </c>
      <c r="R184" s="456" t="s">
        <v>1523</v>
      </c>
      <c r="S184" s="641">
        <f>'Width Wise'!F185</f>
        <v>8.33</v>
      </c>
      <c r="T184" s="458">
        <f>'Width Wise'!G185</f>
        <v>8.33</v>
      </c>
      <c r="U184" s="456">
        <f>'Width Wise'!L185</f>
        <v>8.33</v>
      </c>
      <c r="V184" s="636">
        <f t="shared" ref="V184:V196" si="88">U184/T184</f>
        <v>1</v>
      </c>
      <c r="W184" s="459">
        <f t="shared" ref="W184:W196" si="89">T184-U184</f>
        <v>0</v>
      </c>
      <c r="X184" s="953">
        <v>1433.73</v>
      </c>
      <c r="Y184" s="636">
        <f>X184/N184</f>
        <v>0.587432387211553</v>
      </c>
      <c r="Z184" s="457">
        <f>N184-X184</f>
        <v>1006.9423755999997</v>
      </c>
      <c r="AA184" s="456" t="s">
        <v>1472</v>
      </c>
      <c r="AB184" s="896"/>
      <c r="AC184" s="514">
        <v>49</v>
      </c>
      <c r="AJ184" s="622">
        <v>176</v>
      </c>
      <c r="AK184" s="460">
        <v>2864.4375399999999</v>
      </c>
      <c r="AY184" s="457"/>
    </row>
    <row r="185" spans="1:51" s="460" customFormat="1" ht="142.5" customHeight="1">
      <c r="A185" s="1082">
        <f>A184+1</f>
        <v>70</v>
      </c>
      <c r="B185" s="1082">
        <f>B184+1</f>
        <v>489</v>
      </c>
      <c r="C185" s="704" t="s">
        <v>32</v>
      </c>
      <c r="D185" s="619" t="s">
        <v>431</v>
      </c>
      <c r="E185" s="463" t="s">
        <v>432</v>
      </c>
      <c r="F185" s="449">
        <v>216</v>
      </c>
      <c r="G185" s="480">
        <v>800</v>
      </c>
      <c r="H185" s="1087">
        <v>2300</v>
      </c>
      <c r="I185" s="1087">
        <v>1966.72</v>
      </c>
      <c r="J185" s="1177">
        <v>2422.8200000000002</v>
      </c>
      <c r="K185" s="1177">
        <v>239.44</v>
      </c>
      <c r="L185" s="1177">
        <f>J185+K185</f>
        <v>2662.26</v>
      </c>
      <c r="M185" s="1177"/>
      <c r="N185" s="1087">
        <f>(I185*1.4%+L185)*1.18</f>
        <v>3173.9570143999999</v>
      </c>
      <c r="O185" s="1073" t="s">
        <v>433</v>
      </c>
      <c r="P185" s="1161">
        <v>44692</v>
      </c>
      <c r="Q185" s="1161">
        <v>45240</v>
      </c>
      <c r="R185" s="1073"/>
      <c r="S185" s="641">
        <f>'Width Wise'!F186</f>
        <v>9.61</v>
      </c>
      <c r="T185" s="458">
        <f>'Width Wise'!G186</f>
        <v>6.66</v>
      </c>
      <c r="U185" s="456">
        <f>'Width Wise'!L186</f>
        <v>6.66</v>
      </c>
      <c r="V185" s="636">
        <f t="shared" si="88"/>
        <v>1</v>
      </c>
      <c r="W185" s="459">
        <f t="shared" si="89"/>
        <v>0</v>
      </c>
      <c r="X185" s="1087">
        <v>3116.47</v>
      </c>
      <c r="Y185" s="1121">
        <f>X185/N185</f>
        <v>0.98188790391955971</v>
      </c>
      <c r="Z185" s="1087">
        <f>N185-X185</f>
        <v>57.487014400000135</v>
      </c>
      <c r="AA185" s="456" t="s">
        <v>494</v>
      </c>
      <c r="AB185" s="896"/>
      <c r="AC185" s="514">
        <v>25</v>
      </c>
      <c r="AJ185" s="622">
        <v>177</v>
      </c>
      <c r="AK185" s="460">
        <v>3455.3058099999998</v>
      </c>
      <c r="AY185" s="646"/>
    </row>
    <row r="186" spans="1:51" s="460" customFormat="1" ht="158.25" customHeight="1">
      <c r="A186" s="1084"/>
      <c r="B186" s="1084"/>
      <c r="C186" s="704" t="s">
        <v>38</v>
      </c>
      <c r="D186" s="619" t="s">
        <v>434</v>
      </c>
      <c r="E186" s="463" t="s">
        <v>435</v>
      </c>
      <c r="F186" s="449">
        <v>217</v>
      </c>
      <c r="G186" s="480">
        <v>0</v>
      </c>
      <c r="H186" s="1088"/>
      <c r="I186" s="1088"/>
      <c r="J186" s="1178"/>
      <c r="K186" s="1178"/>
      <c r="L186" s="1178"/>
      <c r="M186" s="1178"/>
      <c r="N186" s="1088"/>
      <c r="O186" s="1134"/>
      <c r="P186" s="1162"/>
      <c r="Q186" s="1162"/>
      <c r="R186" s="1134"/>
      <c r="S186" s="641">
        <f>'Width Wise'!F187</f>
        <v>0</v>
      </c>
      <c r="T186" s="458">
        <f>'Width Wise'!G187</f>
        <v>0</v>
      </c>
      <c r="U186" s="456">
        <f>'Width Wise'!L187</f>
        <v>0</v>
      </c>
      <c r="V186" s="636">
        <v>0</v>
      </c>
      <c r="W186" s="459">
        <f t="shared" si="89"/>
        <v>0</v>
      </c>
      <c r="X186" s="1088"/>
      <c r="Y186" s="1126"/>
      <c r="Z186" s="1088"/>
      <c r="AA186" s="949" t="s">
        <v>436</v>
      </c>
      <c r="AB186" s="900"/>
      <c r="AC186" s="514"/>
      <c r="AJ186" s="622">
        <v>178</v>
      </c>
      <c r="AK186" s="460">
        <v>5274.8561099999997</v>
      </c>
      <c r="AY186" s="646"/>
    </row>
    <row r="187" spans="1:51" s="460" customFormat="1" ht="219.75" customHeight="1">
      <c r="A187" s="1084"/>
      <c r="B187" s="1084"/>
      <c r="C187" s="704" t="s">
        <v>77</v>
      </c>
      <c r="D187" s="454" t="s">
        <v>437</v>
      </c>
      <c r="E187" s="449" t="s">
        <v>438</v>
      </c>
      <c r="F187" s="449">
        <v>218</v>
      </c>
      <c r="G187" s="480">
        <v>500</v>
      </c>
      <c r="H187" s="1088"/>
      <c r="I187" s="1088"/>
      <c r="J187" s="1178"/>
      <c r="K187" s="1178"/>
      <c r="L187" s="1178"/>
      <c r="M187" s="1178"/>
      <c r="N187" s="1088"/>
      <c r="O187" s="1134"/>
      <c r="P187" s="1162"/>
      <c r="Q187" s="1162"/>
      <c r="R187" s="1134"/>
      <c r="S187" s="641">
        <f>'Width Wise'!F188</f>
        <v>1.8</v>
      </c>
      <c r="T187" s="458">
        <f>'Width Wise'!G188</f>
        <v>1.8</v>
      </c>
      <c r="U187" s="647">
        <f>'Width Wise'!L188</f>
        <v>1.8</v>
      </c>
      <c r="V187" s="636">
        <f t="shared" si="88"/>
        <v>1</v>
      </c>
      <c r="W187" s="459">
        <f t="shared" si="89"/>
        <v>0</v>
      </c>
      <c r="X187" s="1088"/>
      <c r="Y187" s="1126"/>
      <c r="Z187" s="1088"/>
      <c r="AA187" s="456" t="s">
        <v>494</v>
      </c>
      <c r="AB187" s="896"/>
      <c r="AC187" s="514"/>
      <c r="AJ187" s="622">
        <v>179</v>
      </c>
      <c r="AK187" s="460">
        <v>3160.3117299999999</v>
      </c>
      <c r="AY187" s="646"/>
    </row>
    <row r="188" spans="1:51" s="460" customFormat="1" ht="200.25" customHeight="1">
      <c r="A188" s="1084"/>
      <c r="B188" s="1084"/>
      <c r="C188" s="704" t="s">
        <v>143</v>
      </c>
      <c r="D188" s="454" t="s">
        <v>440</v>
      </c>
      <c r="E188" s="449"/>
      <c r="F188" s="449"/>
      <c r="G188" s="480">
        <v>200</v>
      </c>
      <c r="H188" s="1088"/>
      <c r="I188" s="1088"/>
      <c r="J188" s="1178"/>
      <c r="K188" s="1178"/>
      <c r="L188" s="1178"/>
      <c r="M188" s="1178"/>
      <c r="N188" s="1088"/>
      <c r="O188" s="1134"/>
      <c r="P188" s="1162"/>
      <c r="Q188" s="1162"/>
      <c r="R188" s="1134"/>
      <c r="S188" s="641">
        <f>'Width Wise'!F189</f>
        <v>0</v>
      </c>
      <c r="T188" s="458">
        <f>'Width Wise'!G189</f>
        <v>0</v>
      </c>
      <c r="U188" s="456"/>
      <c r="V188" s="636"/>
      <c r="W188" s="459"/>
      <c r="X188" s="1088"/>
      <c r="Y188" s="1126"/>
      <c r="Z188" s="1088"/>
      <c r="AA188" s="456" t="s">
        <v>1429</v>
      </c>
      <c r="AB188" s="896"/>
      <c r="AC188" s="514"/>
      <c r="AJ188" s="622">
        <v>180</v>
      </c>
      <c r="AK188" s="460">
        <v>4915.2493899999999</v>
      </c>
      <c r="AY188" s="646"/>
    </row>
    <row r="189" spans="1:51" s="460" customFormat="1" ht="192.75" customHeight="1">
      <c r="A189" s="1084"/>
      <c r="B189" s="1084"/>
      <c r="C189" s="704" t="s">
        <v>306</v>
      </c>
      <c r="D189" s="454" t="s">
        <v>441</v>
      </c>
      <c r="E189" s="449"/>
      <c r="F189" s="449"/>
      <c r="G189" s="480">
        <v>300</v>
      </c>
      <c r="H189" s="1088"/>
      <c r="I189" s="1088"/>
      <c r="J189" s="1178"/>
      <c r="K189" s="1178"/>
      <c r="L189" s="1178"/>
      <c r="M189" s="1178"/>
      <c r="N189" s="1088"/>
      <c r="O189" s="1134"/>
      <c r="P189" s="1162"/>
      <c r="Q189" s="1162"/>
      <c r="R189" s="1134"/>
      <c r="S189" s="641">
        <f>'Width Wise'!F190</f>
        <v>0</v>
      </c>
      <c r="T189" s="458">
        <f>'Width Wise'!G190</f>
        <v>0</v>
      </c>
      <c r="U189" s="456"/>
      <c r="V189" s="636"/>
      <c r="W189" s="459"/>
      <c r="X189" s="1088"/>
      <c r="Y189" s="1126"/>
      <c r="Z189" s="1088"/>
      <c r="AA189" s="456" t="s">
        <v>1429</v>
      </c>
      <c r="AB189" s="896"/>
      <c r="AC189" s="514"/>
      <c r="AJ189" s="622">
        <v>181</v>
      </c>
      <c r="AK189" s="460">
        <v>2359.6957400000001</v>
      </c>
      <c r="AY189" s="646"/>
    </row>
    <row r="190" spans="1:51" s="460" customFormat="1" ht="208.5" customHeight="1">
      <c r="A190" s="1083"/>
      <c r="B190" s="1083"/>
      <c r="C190" s="704" t="s">
        <v>309</v>
      </c>
      <c r="D190" s="454" t="s">
        <v>442</v>
      </c>
      <c r="E190" s="449"/>
      <c r="F190" s="449"/>
      <c r="G190" s="480">
        <v>500</v>
      </c>
      <c r="H190" s="1089"/>
      <c r="I190" s="1089"/>
      <c r="J190" s="1179"/>
      <c r="K190" s="1179"/>
      <c r="L190" s="1179"/>
      <c r="M190" s="1179"/>
      <c r="N190" s="1089"/>
      <c r="O190" s="1074"/>
      <c r="P190" s="1163"/>
      <c r="Q190" s="1163"/>
      <c r="R190" s="1074"/>
      <c r="S190" s="641">
        <f>'Width Wise'!F191</f>
        <v>0</v>
      </c>
      <c r="T190" s="458">
        <f>'Width Wise'!G191</f>
        <v>0</v>
      </c>
      <c r="U190" s="456"/>
      <c r="V190" s="636"/>
      <c r="W190" s="459"/>
      <c r="X190" s="1089"/>
      <c r="Y190" s="1122"/>
      <c r="Z190" s="1089"/>
      <c r="AA190" s="456" t="s">
        <v>1429</v>
      </c>
      <c r="AB190" s="896"/>
      <c r="AC190" s="514"/>
      <c r="AJ190" s="622">
        <v>182</v>
      </c>
      <c r="AK190" s="460">
        <v>2585.6115</v>
      </c>
      <c r="AY190" s="646"/>
    </row>
    <row r="191" spans="1:51" s="460" customFormat="1" ht="193.5">
      <c r="A191" s="1072">
        <f>A185+1</f>
        <v>71</v>
      </c>
      <c r="B191" s="1072">
        <f>B185+1</f>
        <v>490</v>
      </c>
      <c r="C191" s="704" t="s">
        <v>32</v>
      </c>
      <c r="D191" s="454" t="s">
        <v>443</v>
      </c>
      <c r="E191" s="449" t="s">
        <v>199</v>
      </c>
      <c r="F191" s="449">
        <v>219</v>
      </c>
      <c r="G191" s="457">
        <v>1200</v>
      </c>
      <c r="H191" s="1086">
        <v>2250</v>
      </c>
      <c r="I191" s="1086">
        <v>1924.08</v>
      </c>
      <c r="J191" s="1190">
        <v>2366.62</v>
      </c>
      <c r="K191" s="1190"/>
      <c r="L191" s="1190">
        <v>2366.62</v>
      </c>
      <c r="M191" s="1191"/>
      <c r="N191" s="1086">
        <f>(I191*1.4%+L191)*1.18</f>
        <v>2824.3974015999997</v>
      </c>
      <c r="O191" s="1125" t="s">
        <v>444</v>
      </c>
      <c r="P191" s="1070">
        <v>44771</v>
      </c>
      <c r="Q191" s="1070">
        <v>45319</v>
      </c>
      <c r="R191" s="1070"/>
      <c r="S191" s="641">
        <f>'Width Wise'!F192</f>
        <v>5.56</v>
      </c>
      <c r="T191" s="458">
        <f>'Width Wise'!G192</f>
        <v>5.56</v>
      </c>
      <c r="U191" s="456">
        <f>'Width Wise'!L192</f>
        <v>5.5600000000000005</v>
      </c>
      <c r="V191" s="636">
        <f t="shared" si="88"/>
        <v>1.0000000000000002</v>
      </c>
      <c r="W191" s="459">
        <f t="shared" si="89"/>
        <v>0</v>
      </c>
      <c r="X191" s="1086">
        <v>2790.07</v>
      </c>
      <c r="Y191" s="1105">
        <f>X191/N191</f>
        <v>0.98784611486310203</v>
      </c>
      <c r="Z191" s="1086">
        <f>N191-X191</f>
        <v>34.327401599999575</v>
      </c>
      <c r="AA191" s="456" t="s">
        <v>494</v>
      </c>
      <c r="AB191" s="896"/>
      <c r="AC191" s="514">
        <v>26</v>
      </c>
      <c r="AJ191" s="622">
        <v>183</v>
      </c>
      <c r="AK191" s="460">
        <v>2489.1103800000001</v>
      </c>
      <c r="AY191" s="596"/>
    </row>
    <row r="192" spans="1:51" s="460" customFormat="1" ht="150.75" customHeight="1">
      <c r="A192" s="1072"/>
      <c r="B192" s="1072"/>
      <c r="C192" s="704" t="s">
        <v>38</v>
      </c>
      <c r="D192" s="454" t="s">
        <v>445</v>
      </c>
      <c r="E192" s="449" t="s">
        <v>96</v>
      </c>
      <c r="F192" s="449">
        <v>220</v>
      </c>
      <c r="G192" s="457">
        <v>1050</v>
      </c>
      <c r="H192" s="1086"/>
      <c r="I192" s="1086"/>
      <c r="J192" s="1190"/>
      <c r="K192" s="1190"/>
      <c r="L192" s="1190"/>
      <c r="M192" s="1193"/>
      <c r="N192" s="1086"/>
      <c r="O192" s="1125"/>
      <c r="P192" s="1070"/>
      <c r="Q192" s="1070"/>
      <c r="R192" s="1070"/>
      <c r="S192" s="641">
        <f>'Width Wise'!F193</f>
        <v>6.38</v>
      </c>
      <c r="T192" s="458">
        <f>'Width Wise'!G193</f>
        <v>6.38</v>
      </c>
      <c r="U192" s="456">
        <f>'Width Wise'!L193</f>
        <v>6.38</v>
      </c>
      <c r="V192" s="636">
        <f t="shared" si="88"/>
        <v>1</v>
      </c>
      <c r="W192" s="459">
        <f t="shared" si="89"/>
        <v>0</v>
      </c>
      <c r="X192" s="1086"/>
      <c r="Y192" s="1105"/>
      <c r="Z192" s="1072"/>
      <c r="AA192" s="456" t="s">
        <v>494</v>
      </c>
      <c r="AB192" s="896"/>
      <c r="AC192" s="514"/>
      <c r="AJ192" s="622">
        <v>184</v>
      </c>
      <c r="AK192" s="460">
        <v>3340.67128</v>
      </c>
      <c r="AY192" s="596"/>
    </row>
    <row r="193" spans="1:51" s="460" customFormat="1" ht="219.75" customHeight="1">
      <c r="A193" s="449">
        <f>A191+1</f>
        <v>72</v>
      </c>
      <c r="B193" s="449">
        <f>B191+1</f>
        <v>491</v>
      </c>
      <c r="C193" s="704"/>
      <c r="D193" s="454" t="s">
        <v>446</v>
      </c>
      <c r="E193" s="449" t="s">
        <v>438</v>
      </c>
      <c r="F193" s="449">
        <v>221</v>
      </c>
      <c r="G193" s="480">
        <v>3300</v>
      </c>
      <c r="H193" s="457">
        <v>3300</v>
      </c>
      <c r="I193" s="457">
        <v>2829.91</v>
      </c>
      <c r="J193" s="596">
        <v>3593.99</v>
      </c>
      <c r="K193" s="934">
        <v>354.91</v>
      </c>
      <c r="L193" s="596">
        <f>J193+K193</f>
        <v>3948.8999999999996</v>
      </c>
      <c r="M193" s="457"/>
      <c r="N193" s="457">
        <f>(I193*1.4%+L193)*1.18</f>
        <v>4706.4521131999991</v>
      </c>
      <c r="O193" s="456" t="s">
        <v>447</v>
      </c>
      <c r="P193" s="628">
        <v>44758</v>
      </c>
      <c r="Q193" s="628">
        <v>45306</v>
      </c>
      <c r="R193" s="1066"/>
      <c r="S193" s="641">
        <f>'Width Wise'!F194</f>
        <v>14.89</v>
      </c>
      <c r="T193" s="458">
        <f>'Width Wise'!G194</f>
        <v>14.84</v>
      </c>
      <c r="U193" s="456">
        <f>'Width Wise'!L194</f>
        <v>14.84</v>
      </c>
      <c r="V193" s="636">
        <f t="shared" si="88"/>
        <v>1</v>
      </c>
      <c r="W193" s="459">
        <f t="shared" si="89"/>
        <v>0</v>
      </c>
      <c r="X193" s="953">
        <v>4936.1400000000003</v>
      </c>
      <c r="Y193" s="636">
        <f>X193/N193</f>
        <v>1.0488027671960807</v>
      </c>
      <c r="Z193" s="457">
        <f>N193-X193</f>
        <v>-229.68788680000125</v>
      </c>
      <c r="AA193" s="456" t="s">
        <v>494</v>
      </c>
      <c r="AB193" s="896"/>
      <c r="AC193" s="514">
        <v>27</v>
      </c>
      <c r="AJ193" s="622">
        <v>185</v>
      </c>
      <c r="AK193" s="460">
        <v>1829.15894</v>
      </c>
      <c r="AY193" s="457"/>
    </row>
    <row r="194" spans="1:51" s="460" customFormat="1" ht="225" customHeight="1">
      <c r="A194" s="1072">
        <f>A193+1</f>
        <v>73</v>
      </c>
      <c r="B194" s="1072">
        <f>B193+1</f>
        <v>492</v>
      </c>
      <c r="C194" s="704" t="s">
        <v>32</v>
      </c>
      <c r="D194" s="454" t="s">
        <v>448</v>
      </c>
      <c r="E194" s="449" t="s">
        <v>449</v>
      </c>
      <c r="F194" s="449">
        <v>230</v>
      </c>
      <c r="G194" s="457">
        <v>1650</v>
      </c>
      <c r="H194" s="1086">
        <v>3250</v>
      </c>
      <c r="I194" s="1086">
        <v>2774.06</v>
      </c>
      <c r="J194" s="1190">
        <v>3435.07</v>
      </c>
      <c r="K194" s="1190">
        <v>812.73</v>
      </c>
      <c r="L194" s="1191">
        <f>J194+K194</f>
        <v>4247.8</v>
      </c>
      <c r="M194" s="1191"/>
      <c r="N194" s="1086">
        <f>(I194*1.4%+L194)*1.18</f>
        <v>5058.2314711999998</v>
      </c>
      <c r="O194" s="1125" t="s">
        <v>450</v>
      </c>
      <c r="P194" s="1071">
        <v>44771</v>
      </c>
      <c r="Q194" s="1071">
        <v>45319</v>
      </c>
      <c r="R194" s="1071"/>
      <c r="S194" s="641">
        <f>'Width Wise'!F195</f>
        <v>3.18</v>
      </c>
      <c r="T194" s="458">
        <f>'Width Wise'!G195</f>
        <v>3.67</v>
      </c>
      <c r="U194" s="456">
        <f>'Width Wise'!L195</f>
        <v>3.67</v>
      </c>
      <c r="V194" s="636">
        <f t="shared" si="88"/>
        <v>1</v>
      </c>
      <c r="W194" s="459">
        <f t="shared" si="89"/>
        <v>0</v>
      </c>
      <c r="X194" s="1086">
        <v>4877.87</v>
      </c>
      <c r="Y194" s="1105">
        <f>X194/N194</f>
        <v>0.96434297793074075</v>
      </c>
      <c r="Z194" s="1086">
        <f>N194-X194</f>
        <v>180.36147119999987</v>
      </c>
      <c r="AA194" s="456" t="s">
        <v>494</v>
      </c>
      <c r="AB194" s="896"/>
      <c r="AC194" s="514"/>
      <c r="AD194" s="638">
        <v>50</v>
      </c>
      <c r="AE194" s="638"/>
      <c r="AJ194" s="622">
        <v>186</v>
      </c>
      <c r="AK194" s="460">
        <v>5623.5102100000004</v>
      </c>
      <c r="AY194" s="596"/>
    </row>
    <row r="195" spans="1:51" s="460" customFormat="1" ht="173.25" customHeight="1">
      <c r="A195" s="1072"/>
      <c r="B195" s="1072"/>
      <c r="C195" s="704" t="s">
        <v>38</v>
      </c>
      <c r="D195" s="454" t="s">
        <v>451</v>
      </c>
      <c r="E195" s="463" t="s">
        <v>452</v>
      </c>
      <c r="F195" s="449">
        <v>231</v>
      </c>
      <c r="G195" s="457">
        <v>650</v>
      </c>
      <c r="H195" s="1086"/>
      <c r="I195" s="1086"/>
      <c r="J195" s="1190"/>
      <c r="K195" s="1190"/>
      <c r="L195" s="1192"/>
      <c r="M195" s="1192"/>
      <c r="N195" s="1086"/>
      <c r="O195" s="1125"/>
      <c r="P195" s="1072"/>
      <c r="Q195" s="1072"/>
      <c r="R195" s="1072"/>
      <c r="S195" s="641">
        <f>'Width Wise'!F196</f>
        <v>4.05</v>
      </c>
      <c r="T195" s="458">
        <f>'Width Wise'!G196</f>
        <v>4.04</v>
      </c>
      <c r="U195" s="456">
        <f>'Width Wise'!L196</f>
        <v>4.04</v>
      </c>
      <c r="V195" s="636">
        <f t="shared" si="88"/>
        <v>1</v>
      </c>
      <c r="W195" s="459">
        <f t="shared" si="89"/>
        <v>0</v>
      </c>
      <c r="X195" s="1086"/>
      <c r="Y195" s="1105"/>
      <c r="Z195" s="1072"/>
      <c r="AA195" s="456" t="s">
        <v>1419</v>
      </c>
      <c r="AB195" s="896"/>
      <c r="AC195" s="514"/>
      <c r="AJ195" s="622">
        <v>187</v>
      </c>
      <c r="AK195" s="460">
        <v>2631.7578899999999</v>
      </c>
      <c r="AY195" s="596"/>
    </row>
    <row r="196" spans="1:51" s="460" customFormat="1" ht="187.5" customHeight="1">
      <c r="A196" s="1072"/>
      <c r="B196" s="1072"/>
      <c r="C196" s="704" t="s">
        <v>77</v>
      </c>
      <c r="D196" s="454" t="s">
        <v>453</v>
      </c>
      <c r="E196" s="463" t="s">
        <v>454</v>
      </c>
      <c r="F196" s="449">
        <v>229</v>
      </c>
      <c r="G196" s="457">
        <v>950</v>
      </c>
      <c r="H196" s="1086"/>
      <c r="I196" s="1086"/>
      <c r="J196" s="1190"/>
      <c r="K196" s="1190"/>
      <c r="L196" s="1193"/>
      <c r="M196" s="1193"/>
      <c r="N196" s="1086"/>
      <c r="O196" s="1125"/>
      <c r="P196" s="1072"/>
      <c r="Q196" s="1072"/>
      <c r="R196" s="1072"/>
      <c r="S196" s="641">
        <f>'Width Wise'!F197</f>
        <v>4.74</v>
      </c>
      <c r="T196" s="458">
        <f>'Width Wise'!G197</f>
        <v>5.72</v>
      </c>
      <c r="U196" s="456">
        <f>'Width Wise'!L197</f>
        <v>5.72</v>
      </c>
      <c r="V196" s="636">
        <f t="shared" si="88"/>
        <v>1</v>
      </c>
      <c r="W196" s="459">
        <f t="shared" si="89"/>
        <v>0</v>
      </c>
      <c r="X196" s="1086"/>
      <c r="Y196" s="1105"/>
      <c r="Z196" s="1072"/>
      <c r="AA196" s="456" t="s">
        <v>1419</v>
      </c>
      <c r="AB196" s="896"/>
      <c r="AC196" s="514"/>
      <c r="AJ196" s="622">
        <v>188</v>
      </c>
      <c r="AK196" s="460">
        <v>3434.6943099999999</v>
      </c>
      <c r="AY196" s="596"/>
    </row>
    <row r="197" spans="1:51" s="460" customFormat="1" ht="64.5">
      <c r="A197" s="449"/>
      <c r="B197" s="449"/>
      <c r="C197" s="704"/>
      <c r="D197" s="1194" t="s">
        <v>53</v>
      </c>
      <c r="E197" s="1194"/>
      <c r="F197" s="1194"/>
      <c r="G197" s="451">
        <f t="shared" ref="G197:L197" si="90">SUM(G183:G196)</f>
        <v>15400</v>
      </c>
      <c r="H197" s="451">
        <f t="shared" si="90"/>
        <v>15400</v>
      </c>
      <c r="I197" s="451">
        <f t="shared" si="90"/>
        <v>13165.05</v>
      </c>
      <c r="J197" s="451">
        <f t="shared" si="90"/>
        <v>16302.089999999998</v>
      </c>
      <c r="K197" s="938">
        <f t="shared" si="90"/>
        <v>1648.33</v>
      </c>
      <c r="L197" s="451">
        <f t="shared" si="90"/>
        <v>17950.420000000002</v>
      </c>
      <c r="M197" s="451"/>
      <c r="N197" s="457">
        <f>(I197*1.4%+L197)*1.18</f>
        <v>21398.982226</v>
      </c>
      <c r="O197" s="449"/>
      <c r="P197" s="446"/>
      <c r="Q197" s="446"/>
      <c r="R197" s="446"/>
      <c r="S197" s="450">
        <f>SUM(S183:S196)</f>
        <v>72.039999999999992</v>
      </c>
      <c r="T197" s="458">
        <f>'Width Wise'!G198</f>
        <v>71.000000000000014</v>
      </c>
      <c r="U197" s="450">
        <f t="shared" ref="U197:W197" si="91">SUM(U183:U196)</f>
        <v>71.000000000000014</v>
      </c>
      <c r="V197" s="451"/>
      <c r="W197" s="450">
        <f t="shared" si="91"/>
        <v>0</v>
      </c>
      <c r="X197" s="450">
        <f>SUM(X183:X196)</f>
        <v>20227.28</v>
      </c>
      <c r="Y197" s="451"/>
      <c r="Z197" s="451">
        <f t="shared" ref="Z197" si="92">SUM(Z183:Z196)</f>
        <v>1171.7022259999981</v>
      </c>
      <c r="AA197" s="464"/>
      <c r="AB197" s="801"/>
      <c r="AC197" s="514"/>
      <c r="AJ197" s="461">
        <v>189</v>
      </c>
      <c r="AK197" s="460">
        <v>4595.9750700000004</v>
      </c>
      <c r="AY197" s="451"/>
    </row>
    <row r="198" spans="1:51" s="460" customFormat="1" ht="64.5">
      <c r="A198" s="1092" t="s">
        <v>456</v>
      </c>
      <c r="B198" s="1092"/>
      <c r="C198" s="1092"/>
      <c r="D198" s="1092"/>
      <c r="E198" s="449"/>
      <c r="F198" s="449"/>
      <c r="G198" s="457"/>
      <c r="H198" s="449"/>
      <c r="I198" s="449"/>
      <c r="J198" s="449"/>
      <c r="K198" s="935"/>
      <c r="L198" s="449"/>
      <c r="M198" s="449"/>
      <c r="N198" s="449"/>
      <c r="O198" s="449"/>
      <c r="P198" s="449"/>
      <c r="Q198" s="449"/>
      <c r="R198" s="449"/>
      <c r="S198" s="459"/>
      <c r="T198" s="458">
        <f>'Width Wise'!G199</f>
        <v>0</v>
      </c>
      <c r="U198" s="456"/>
      <c r="V198" s="449"/>
      <c r="W198" s="459"/>
      <c r="X198" s="953"/>
      <c r="Y198" s="449"/>
      <c r="Z198" s="449"/>
      <c r="AA198" s="452"/>
      <c r="AB198" s="887"/>
      <c r="AC198" s="514"/>
      <c r="AJ198" s="461">
        <v>190</v>
      </c>
      <c r="AK198" s="460">
        <v>7487.0339299999996</v>
      </c>
      <c r="AY198" s="449"/>
    </row>
    <row r="199" spans="1:51" s="460" customFormat="1" ht="193.5">
      <c r="A199" s="449">
        <f>A194+1</f>
        <v>74</v>
      </c>
      <c r="B199" s="1072">
        <f>B194+1</f>
        <v>493</v>
      </c>
      <c r="C199" s="1072"/>
      <c r="D199" s="454" t="s">
        <v>457</v>
      </c>
      <c r="E199" s="449" t="s">
        <v>458</v>
      </c>
      <c r="F199" s="449">
        <v>232</v>
      </c>
      <c r="G199" s="457">
        <v>2150</v>
      </c>
      <c r="H199" s="457">
        <v>2150</v>
      </c>
      <c r="I199" s="457">
        <v>1849.43</v>
      </c>
      <c r="J199" s="457">
        <v>2184.4</v>
      </c>
      <c r="K199" s="934">
        <v>530.13</v>
      </c>
      <c r="L199" s="457">
        <v>2712.53</v>
      </c>
      <c r="M199" s="457"/>
      <c r="N199" s="457">
        <f>(I199*1.4%+L199)*1.18</f>
        <v>3231.3379835999999</v>
      </c>
      <c r="O199" s="463" t="s">
        <v>459</v>
      </c>
      <c r="P199" s="629">
        <v>44736</v>
      </c>
      <c r="Q199" s="629">
        <v>45283</v>
      </c>
      <c r="R199" s="629"/>
      <c r="S199" s="459">
        <f>'Width Wise'!F200</f>
        <v>5.39</v>
      </c>
      <c r="T199" s="458">
        <f>'Width Wise'!G200</f>
        <v>6.484</v>
      </c>
      <c r="U199" s="456">
        <f>'Width Wise'!L200</f>
        <v>6.484</v>
      </c>
      <c r="V199" s="636">
        <f>U199/T199</f>
        <v>1</v>
      </c>
      <c r="W199" s="459">
        <f>T199-U199</f>
        <v>0</v>
      </c>
      <c r="X199" s="953">
        <v>3434.12</v>
      </c>
      <c r="Y199" s="636">
        <f>X199/N199</f>
        <v>1.062754814701891</v>
      </c>
      <c r="Z199" s="457">
        <f>N199-X199</f>
        <v>-202.78201639999997</v>
      </c>
      <c r="AA199" s="456" t="s">
        <v>1520</v>
      </c>
      <c r="AB199" s="896"/>
      <c r="AC199" s="514">
        <v>28</v>
      </c>
      <c r="AJ199" s="622">
        <v>191</v>
      </c>
      <c r="AK199" s="460">
        <v>2792.4643099999998</v>
      </c>
      <c r="AY199" s="457">
        <v>3245.58</v>
      </c>
    </row>
    <row r="200" spans="1:51" s="460" customFormat="1" ht="250.5" customHeight="1">
      <c r="A200" s="1072">
        <f>A199+1</f>
        <v>75</v>
      </c>
      <c r="B200" s="1072">
        <f>B199+1</f>
        <v>494</v>
      </c>
      <c r="C200" s="791" t="s">
        <v>32</v>
      </c>
      <c r="D200" s="454" t="s">
        <v>460</v>
      </c>
      <c r="E200" s="791" t="s">
        <v>96</v>
      </c>
      <c r="F200" s="791">
        <v>233</v>
      </c>
      <c r="G200" s="788">
        <v>820</v>
      </c>
      <c r="H200" s="1086">
        <v>2300</v>
      </c>
      <c r="I200" s="1086">
        <v>1984.83</v>
      </c>
      <c r="J200" s="1072">
        <v>2483.21</v>
      </c>
      <c r="K200" s="1086">
        <v>118.85</v>
      </c>
      <c r="L200" s="1072">
        <v>2602.09</v>
      </c>
      <c r="M200" s="1087"/>
      <c r="N200" s="1086">
        <f>(I200*1.4%+L200)*1.18</f>
        <v>3103.2555916000001</v>
      </c>
      <c r="O200" s="1090" t="s">
        <v>461</v>
      </c>
      <c r="P200" s="1070">
        <v>44776</v>
      </c>
      <c r="Q200" s="1070">
        <v>45324</v>
      </c>
      <c r="R200" s="1090"/>
      <c r="S200" s="459">
        <f>'Width Wise'!F201</f>
        <v>1.61</v>
      </c>
      <c r="T200" s="458">
        <f>'Width Wise'!G201</f>
        <v>1.93</v>
      </c>
      <c r="U200" s="797">
        <f>'Width Wise'!L201</f>
        <v>1.93</v>
      </c>
      <c r="V200" s="798">
        <f t="shared" ref="V200:V212" si="93">U200/T200</f>
        <v>1</v>
      </c>
      <c r="W200" s="459">
        <f t="shared" ref="W200:W212" si="94">T200-U200</f>
        <v>0</v>
      </c>
      <c r="X200" s="1087">
        <v>2774.71</v>
      </c>
      <c r="Y200" s="1105">
        <f>X200/N200</f>
        <v>0.89412873612817501</v>
      </c>
      <c r="Z200" s="1086">
        <f>N200-X200</f>
        <v>328.54559160000008</v>
      </c>
      <c r="AA200" s="792" t="s">
        <v>1521</v>
      </c>
      <c r="AB200" s="896"/>
      <c r="AC200" s="514">
        <v>29</v>
      </c>
      <c r="AJ200" s="622">
        <v>192</v>
      </c>
      <c r="AK200" s="460">
        <v>2740.1248599999999</v>
      </c>
      <c r="AY200" s="788">
        <v>3113.45</v>
      </c>
    </row>
    <row r="201" spans="1:51" s="460" customFormat="1" ht="256.5" customHeight="1">
      <c r="A201" s="1072"/>
      <c r="B201" s="1072"/>
      <c r="C201" s="791" t="s">
        <v>38</v>
      </c>
      <c r="D201" s="619" t="s">
        <v>462</v>
      </c>
      <c r="E201" s="794" t="s">
        <v>449</v>
      </c>
      <c r="F201" s="791">
        <v>234</v>
      </c>
      <c r="G201" s="788">
        <v>1480</v>
      </c>
      <c r="H201" s="1072"/>
      <c r="I201" s="1072"/>
      <c r="J201" s="1072"/>
      <c r="K201" s="1086"/>
      <c r="L201" s="1072"/>
      <c r="M201" s="1089"/>
      <c r="N201" s="1086"/>
      <c r="O201" s="1090"/>
      <c r="P201" s="1090"/>
      <c r="Q201" s="1090"/>
      <c r="R201" s="1090"/>
      <c r="S201" s="459">
        <f>'Width Wise'!F202</f>
        <v>1.64</v>
      </c>
      <c r="T201" s="458">
        <f>'Width Wise'!G202</f>
        <v>1.966</v>
      </c>
      <c r="U201" s="797">
        <v>1.966</v>
      </c>
      <c r="V201" s="798">
        <f t="shared" si="93"/>
        <v>1</v>
      </c>
      <c r="W201" s="459">
        <f t="shared" si="94"/>
        <v>0</v>
      </c>
      <c r="X201" s="1089"/>
      <c r="Y201" s="1105"/>
      <c r="Z201" s="1072"/>
      <c r="AA201" s="792" t="s">
        <v>1521</v>
      </c>
      <c r="AB201" s="896"/>
      <c r="AC201" s="514"/>
      <c r="AJ201" s="622">
        <v>193</v>
      </c>
      <c r="AK201" s="460">
        <v>2714.4416000000001</v>
      </c>
      <c r="AY201" s="791"/>
    </row>
    <row r="202" spans="1:51" s="588" customFormat="1" ht="330" customHeight="1">
      <c r="A202" s="1115">
        <f>A200+1</f>
        <v>76</v>
      </c>
      <c r="B202" s="1115">
        <f>B200+1</f>
        <v>495</v>
      </c>
      <c r="C202" s="705" t="s">
        <v>32</v>
      </c>
      <c r="D202" s="610" t="s">
        <v>463</v>
      </c>
      <c r="E202" s="593" t="s">
        <v>381</v>
      </c>
      <c r="F202" s="591">
        <v>236</v>
      </c>
      <c r="G202" s="592">
        <v>500</v>
      </c>
      <c r="H202" s="1114">
        <v>1000</v>
      </c>
      <c r="I202" s="1114">
        <v>854.47</v>
      </c>
      <c r="J202" s="1114">
        <v>924.36</v>
      </c>
      <c r="K202" s="1114"/>
      <c r="L202" s="1114">
        <v>924.36</v>
      </c>
      <c r="M202" s="1109"/>
      <c r="N202" s="1114">
        <f>(I202*1.4%+L202)*1.18</f>
        <v>1104.8606444</v>
      </c>
      <c r="O202" s="1141" t="s">
        <v>464</v>
      </c>
      <c r="P202" s="1150">
        <v>44776</v>
      </c>
      <c r="Q202" s="1150">
        <v>45109</v>
      </c>
      <c r="R202" s="1141"/>
      <c r="S202" s="585">
        <f>'Width Wise'!F203</f>
        <v>8</v>
      </c>
      <c r="T202" s="586">
        <f>'Width Wise'!G203</f>
        <v>9.3650000000000002</v>
      </c>
      <c r="U202" s="594">
        <f>'Width Wise'!L203</f>
        <v>5.55</v>
      </c>
      <c r="V202" s="595">
        <f t="shared" si="93"/>
        <v>0.592632140950347</v>
      </c>
      <c r="W202" s="585">
        <f t="shared" si="94"/>
        <v>3.8150000000000004</v>
      </c>
      <c r="X202" s="1109">
        <v>235.71</v>
      </c>
      <c r="Y202" s="1116">
        <f>X202/N202</f>
        <v>0.21333912217318909</v>
      </c>
      <c r="Z202" s="1114">
        <f>N202-X202</f>
        <v>869.15064439999992</v>
      </c>
      <c r="AA202" s="973" t="s">
        <v>1567</v>
      </c>
      <c r="AB202" s="898">
        <v>2</v>
      </c>
      <c r="AC202" s="515"/>
      <c r="AF202" s="588" t="s">
        <v>1499</v>
      </c>
      <c r="AJ202" s="589">
        <v>194</v>
      </c>
      <c r="AK202" s="588">
        <v>2310.80384</v>
      </c>
      <c r="AY202" s="592">
        <v>1106.01</v>
      </c>
    </row>
    <row r="203" spans="1:51" s="588" customFormat="1" ht="322.5">
      <c r="A203" s="1115"/>
      <c r="B203" s="1115"/>
      <c r="C203" s="705" t="s">
        <v>38</v>
      </c>
      <c r="D203" s="610" t="s">
        <v>465</v>
      </c>
      <c r="E203" s="593" t="s">
        <v>466</v>
      </c>
      <c r="F203" s="591">
        <v>237</v>
      </c>
      <c r="G203" s="592">
        <v>500</v>
      </c>
      <c r="H203" s="1115"/>
      <c r="I203" s="1115"/>
      <c r="J203" s="1115"/>
      <c r="K203" s="1114"/>
      <c r="L203" s="1115"/>
      <c r="M203" s="1111"/>
      <c r="N203" s="1114"/>
      <c r="O203" s="1141"/>
      <c r="P203" s="1141"/>
      <c r="Q203" s="1141"/>
      <c r="R203" s="1141"/>
      <c r="S203" s="585">
        <f>'Width Wise'!F204</f>
        <v>5.43</v>
      </c>
      <c r="T203" s="586">
        <f>'Width Wise'!G204</f>
        <v>5.43</v>
      </c>
      <c r="U203" s="594">
        <f>'Width Wise'!L204</f>
        <v>0</v>
      </c>
      <c r="V203" s="595">
        <f t="shared" si="93"/>
        <v>0</v>
      </c>
      <c r="W203" s="585">
        <f t="shared" si="94"/>
        <v>5.43</v>
      </c>
      <c r="X203" s="1111"/>
      <c r="Y203" s="1116"/>
      <c r="Z203" s="1115"/>
      <c r="AA203" s="973" t="s">
        <v>1577</v>
      </c>
      <c r="AB203" s="898"/>
      <c r="AC203" s="515"/>
      <c r="AJ203" s="589">
        <v>195</v>
      </c>
      <c r="AK203" s="588">
        <v>5974.3223099999996</v>
      </c>
      <c r="AY203" s="591"/>
    </row>
    <row r="204" spans="1:51" s="460" customFormat="1" ht="152.25" customHeight="1">
      <c r="A204" s="449">
        <f>A202+1</f>
        <v>77</v>
      </c>
      <c r="B204" s="1072">
        <f>B202+1</f>
        <v>496</v>
      </c>
      <c r="C204" s="1072"/>
      <c r="D204" s="619" t="s">
        <v>467</v>
      </c>
      <c r="E204" s="463" t="s">
        <v>468</v>
      </c>
      <c r="F204" s="449">
        <v>238</v>
      </c>
      <c r="G204" s="457">
        <v>2300</v>
      </c>
      <c r="H204" s="457">
        <v>2300</v>
      </c>
      <c r="I204" s="457">
        <v>1983.23</v>
      </c>
      <c r="J204" s="449">
        <v>2382.7399999999998</v>
      </c>
      <c r="K204" s="934">
        <v>499.7</v>
      </c>
      <c r="L204" s="449">
        <v>2882.44</v>
      </c>
      <c r="M204" s="457"/>
      <c r="N204" s="457">
        <f>(I204*1.4%+L204)*1.18</f>
        <v>3434.0421595999996</v>
      </c>
      <c r="O204" s="463" t="s">
        <v>469</v>
      </c>
      <c r="P204" s="629">
        <v>44763</v>
      </c>
      <c r="Q204" s="629">
        <v>45311</v>
      </c>
      <c r="R204" s="463"/>
      <c r="S204" s="459">
        <f>'Width Wise'!F205</f>
        <v>11.9</v>
      </c>
      <c r="T204" s="458">
        <f>'Width Wise'!G205</f>
        <v>11.79</v>
      </c>
      <c r="U204" s="456">
        <f>'Width Wise'!L205</f>
        <v>11.790000000000001</v>
      </c>
      <c r="V204" s="636">
        <f t="shared" si="93"/>
        <v>1.0000000000000002</v>
      </c>
      <c r="W204" s="459">
        <f t="shared" si="94"/>
        <v>0</v>
      </c>
      <c r="X204" s="953">
        <v>3585.77</v>
      </c>
      <c r="Y204" s="636">
        <f>X204/N204</f>
        <v>1.0441834530120253</v>
      </c>
      <c r="Z204" s="457">
        <f>N204-X204</f>
        <v>-151.72784040000033</v>
      </c>
      <c r="AA204" s="456" t="s">
        <v>1520</v>
      </c>
      <c r="AB204" s="896"/>
      <c r="AC204" s="514">
        <v>30</v>
      </c>
      <c r="AJ204" s="622">
        <v>196</v>
      </c>
      <c r="AK204" s="460">
        <v>2369.5557899999999</v>
      </c>
      <c r="AY204" s="457">
        <v>3448.89</v>
      </c>
    </row>
    <row r="205" spans="1:51" s="460" customFormat="1" ht="156" customHeight="1">
      <c r="A205" s="1072">
        <f>A204+1</f>
        <v>78</v>
      </c>
      <c r="B205" s="1072">
        <f>B204+1</f>
        <v>497</v>
      </c>
      <c r="C205" s="704" t="s">
        <v>32</v>
      </c>
      <c r="D205" s="619" t="s">
        <v>471</v>
      </c>
      <c r="E205" s="463" t="s">
        <v>472</v>
      </c>
      <c r="F205" s="449">
        <v>239</v>
      </c>
      <c r="G205" s="457">
        <v>750</v>
      </c>
      <c r="H205" s="1086">
        <v>1100</v>
      </c>
      <c r="I205" s="1086">
        <v>945.81</v>
      </c>
      <c r="J205" s="1072">
        <v>1006.06</v>
      </c>
      <c r="K205" s="1086">
        <v>95.4</v>
      </c>
      <c r="L205" s="1082">
        <v>1101.45</v>
      </c>
      <c r="M205" s="1087"/>
      <c r="N205" s="1086">
        <f>(I205*1.4%+L205)*1.18</f>
        <v>1315.3357811999999</v>
      </c>
      <c r="O205" s="1090" t="s">
        <v>473</v>
      </c>
      <c r="P205" s="1070">
        <v>44776</v>
      </c>
      <c r="Q205" s="1070">
        <v>45109</v>
      </c>
      <c r="R205" s="1090"/>
      <c r="S205" s="459">
        <f>'Width Wise'!F206</f>
        <v>4.75</v>
      </c>
      <c r="T205" s="458">
        <f>'Width Wise'!G206</f>
        <v>4.7450000000000001</v>
      </c>
      <c r="U205" s="456">
        <f>'Width Wise'!L206</f>
        <v>4.7450000000000001</v>
      </c>
      <c r="V205" s="636">
        <f t="shared" si="93"/>
        <v>1</v>
      </c>
      <c r="W205" s="459">
        <f t="shared" si="94"/>
        <v>0</v>
      </c>
      <c r="X205" s="1087">
        <v>1279.3</v>
      </c>
      <c r="Y205" s="1105">
        <f>X205/N205</f>
        <v>0.97260335975417322</v>
      </c>
      <c r="Z205" s="1086">
        <f>N205-X205</f>
        <v>36.035781199999974</v>
      </c>
      <c r="AA205" s="1053" t="s">
        <v>1520</v>
      </c>
      <c r="AB205" s="896"/>
      <c r="AC205" s="514">
        <v>31</v>
      </c>
      <c r="AJ205" s="622">
        <v>197</v>
      </c>
      <c r="AK205" s="460">
        <v>2464.0528300000001</v>
      </c>
      <c r="AY205" s="457">
        <v>1317.9</v>
      </c>
    </row>
    <row r="206" spans="1:51" s="460" customFormat="1" ht="154.5" customHeight="1">
      <c r="A206" s="1072"/>
      <c r="B206" s="1072"/>
      <c r="C206" s="704" t="s">
        <v>38</v>
      </c>
      <c r="D206" s="619" t="s">
        <v>474</v>
      </c>
      <c r="E206" s="463" t="s">
        <v>250</v>
      </c>
      <c r="F206" s="449">
        <v>240</v>
      </c>
      <c r="G206" s="457">
        <v>350</v>
      </c>
      <c r="H206" s="1072"/>
      <c r="I206" s="1072"/>
      <c r="J206" s="1072"/>
      <c r="K206" s="1086"/>
      <c r="L206" s="1083"/>
      <c r="M206" s="1089"/>
      <c r="N206" s="1086"/>
      <c r="O206" s="1090"/>
      <c r="P206" s="1090"/>
      <c r="Q206" s="1090"/>
      <c r="R206" s="1090"/>
      <c r="S206" s="459">
        <f>'Width Wise'!F207</f>
        <v>1.42</v>
      </c>
      <c r="T206" s="458">
        <f>'Width Wise'!G207</f>
        <v>1.42</v>
      </c>
      <c r="U206" s="456">
        <f>'Width Wise'!L207</f>
        <v>1.42</v>
      </c>
      <c r="V206" s="636">
        <f t="shared" si="93"/>
        <v>1</v>
      </c>
      <c r="W206" s="459">
        <f t="shared" si="94"/>
        <v>0</v>
      </c>
      <c r="X206" s="1089"/>
      <c r="Y206" s="1105"/>
      <c r="Z206" s="1072"/>
      <c r="AA206" s="1053" t="s">
        <v>1520</v>
      </c>
      <c r="AB206" s="896"/>
      <c r="AC206" s="514"/>
      <c r="AJ206" s="622">
        <v>198</v>
      </c>
      <c r="AK206" s="460">
        <v>2723.4778999999999</v>
      </c>
      <c r="AY206" s="449"/>
    </row>
    <row r="207" spans="1:51" s="460" customFormat="1" ht="219.75" customHeight="1">
      <c r="A207" s="1072">
        <f>A205+1</f>
        <v>79</v>
      </c>
      <c r="B207" s="1072">
        <f>B205+1</f>
        <v>498</v>
      </c>
      <c r="C207" s="704" t="s">
        <v>32</v>
      </c>
      <c r="D207" s="619" t="s">
        <v>475</v>
      </c>
      <c r="E207" s="463" t="s">
        <v>476</v>
      </c>
      <c r="F207" s="449">
        <v>241</v>
      </c>
      <c r="G207" s="457">
        <v>1000</v>
      </c>
      <c r="H207" s="1086">
        <v>2250</v>
      </c>
      <c r="I207" s="1086">
        <v>1934.43</v>
      </c>
      <c r="J207" s="1072">
        <v>2350.3200000000002</v>
      </c>
      <c r="K207" s="1086">
        <v>232.31</v>
      </c>
      <c r="L207" s="1072">
        <v>2582.64</v>
      </c>
      <c r="M207" s="1087"/>
      <c r="N207" s="1086">
        <f>(I207*1.4%+L207)*1.18</f>
        <v>3079.4719835999995</v>
      </c>
      <c r="O207" s="1090" t="s">
        <v>477</v>
      </c>
      <c r="P207" s="1070">
        <v>44775</v>
      </c>
      <c r="Q207" s="1070">
        <v>45332</v>
      </c>
      <c r="R207" s="1090"/>
      <c r="S207" s="459">
        <f>'Width Wise'!F208</f>
        <v>7.8</v>
      </c>
      <c r="T207" s="458">
        <f>'Width Wise'!G208</f>
        <v>7.7830000000000004</v>
      </c>
      <c r="U207" s="456">
        <f>'Width Wise'!L208</f>
        <v>7.78</v>
      </c>
      <c r="V207" s="636">
        <f t="shared" si="93"/>
        <v>0.99961454452010789</v>
      </c>
      <c r="W207" s="459">
        <f t="shared" si="94"/>
        <v>3.0000000000001137E-3</v>
      </c>
      <c r="X207" s="1087">
        <v>2098.89</v>
      </c>
      <c r="Y207" s="1105">
        <f>X207/N207</f>
        <v>0.68157463720333367</v>
      </c>
      <c r="Z207" s="1086">
        <f>N207-X207</f>
        <v>980.5819835999996</v>
      </c>
      <c r="AA207" s="1053" t="s">
        <v>1520</v>
      </c>
      <c r="AB207" s="896"/>
      <c r="AC207" s="514">
        <v>32</v>
      </c>
      <c r="AJ207" s="622">
        <v>199</v>
      </c>
      <c r="AK207" s="460">
        <v>2967.4844600000001</v>
      </c>
      <c r="AY207" s="457">
        <v>3090.18</v>
      </c>
    </row>
    <row r="208" spans="1:51" s="460" customFormat="1" ht="189" customHeight="1">
      <c r="A208" s="1072"/>
      <c r="B208" s="1072"/>
      <c r="C208" s="704" t="s">
        <v>38</v>
      </c>
      <c r="D208" s="619" t="s">
        <v>478</v>
      </c>
      <c r="E208" s="463" t="s">
        <v>479</v>
      </c>
      <c r="F208" s="449">
        <v>267</v>
      </c>
      <c r="G208" s="457">
        <v>740</v>
      </c>
      <c r="H208" s="1072"/>
      <c r="I208" s="1072"/>
      <c r="J208" s="1072"/>
      <c r="K208" s="1086"/>
      <c r="L208" s="1072"/>
      <c r="M208" s="1088"/>
      <c r="N208" s="1086"/>
      <c r="O208" s="1090"/>
      <c r="P208" s="1090"/>
      <c r="Q208" s="1090"/>
      <c r="R208" s="1090"/>
      <c r="S208" s="459">
        <f>'Width Wise'!F209</f>
        <v>4.04</v>
      </c>
      <c r="T208" s="458">
        <f>'Width Wise'!G209</f>
        <v>4.04</v>
      </c>
      <c r="U208" s="456">
        <f>'Width Wise'!L209</f>
        <v>4.04</v>
      </c>
      <c r="V208" s="636">
        <f t="shared" si="93"/>
        <v>1</v>
      </c>
      <c r="W208" s="459">
        <f t="shared" si="94"/>
        <v>0</v>
      </c>
      <c r="X208" s="1088"/>
      <c r="Y208" s="1105"/>
      <c r="Z208" s="1072"/>
      <c r="AA208" s="1053" t="s">
        <v>1520</v>
      </c>
      <c r="AB208" s="896"/>
      <c r="AC208" s="514"/>
      <c r="AJ208" s="622">
        <v>200</v>
      </c>
      <c r="AK208" s="460">
        <v>828.80754999999999</v>
      </c>
      <c r="AY208" s="449"/>
    </row>
    <row r="209" spans="1:51" s="460" customFormat="1" ht="171" customHeight="1">
      <c r="A209" s="1072"/>
      <c r="B209" s="1072"/>
      <c r="C209" s="704" t="s">
        <v>77</v>
      </c>
      <c r="D209" s="619" t="s">
        <v>480</v>
      </c>
      <c r="E209" s="463" t="s">
        <v>96</v>
      </c>
      <c r="F209" s="449">
        <v>268</v>
      </c>
      <c r="G209" s="457">
        <v>510</v>
      </c>
      <c r="H209" s="1072"/>
      <c r="I209" s="1072"/>
      <c r="J209" s="1072"/>
      <c r="K209" s="1086"/>
      <c r="L209" s="1072"/>
      <c r="M209" s="1089"/>
      <c r="N209" s="1086"/>
      <c r="O209" s="1090"/>
      <c r="P209" s="1090"/>
      <c r="Q209" s="1090"/>
      <c r="R209" s="1090"/>
      <c r="S209" s="459">
        <f>'Width Wise'!F210</f>
        <v>2</v>
      </c>
      <c r="T209" s="458">
        <f>'Width Wise'!G210</f>
        <v>2</v>
      </c>
      <c r="U209" s="456">
        <f>'Width Wise'!L210</f>
        <v>2</v>
      </c>
      <c r="V209" s="636">
        <f t="shared" si="93"/>
        <v>1</v>
      </c>
      <c r="W209" s="459">
        <f t="shared" si="94"/>
        <v>0</v>
      </c>
      <c r="X209" s="1089"/>
      <c r="Y209" s="1105"/>
      <c r="Z209" s="1072"/>
      <c r="AA209" s="1053" t="s">
        <v>1520</v>
      </c>
      <c r="AB209" s="896"/>
      <c r="AC209" s="514"/>
      <c r="AJ209" s="622">
        <v>201</v>
      </c>
      <c r="AK209" s="460">
        <v>2160.7569400000002</v>
      </c>
      <c r="AY209" s="449"/>
    </row>
    <row r="210" spans="1:51" s="460" customFormat="1" ht="177.75" customHeight="1">
      <c r="A210" s="1072">
        <f>A207+1</f>
        <v>80</v>
      </c>
      <c r="B210" s="1072">
        <f>B207+1</f>
        <v>499</v>
      </c>
      <c r="C210" s="704" t="s">
        <v>32</v>
      </c>
      <c r="D210" s="619" t="s">
        <v>481</v>
      </c>
      <c r="E210" s="463" t="s">
        <v>40</v>
      </c>
      <c r="F210" s="449">
        <v>269</v>
      </c>
      <c r="G210" s="457">
        <v>1210</v>
      </c>
      <c r="H210" s="1086">
        <v>2250</v>
      </c>
      <c r="I210" s="1086">
        <v>1936.94</v>
      </c>
      <c r="J210" s="1072">
        <v>2400.44</v>
      </c>
      <c r="K210" s="1086">
        <v>229.42</v>
      </c>
      <c r="L210" s="1072">
        <v>2629.86</v>
      </c>
      <c r="M210" s="1087"/>
      <c r="N210" s="1086">
        <f>(I210*1.4%+L210)*1.18</f>
        <v>3135.2330487999998</v>
      </c>
      <c r="O210" s="1090" t="s">
        <v>482</v>
      </c>
      <c r="P210" s="1070">
        <v>44688</v>
      </c>
      <c r="Q210" s="1070">
        <v>45236</v>
      </c>
      <c r="R210" s="1090"/>
      <c r="S210" s="459">
        <f>'Width Wise'!F211</f>
        <v>5.61</v>
      </c>
      <c r="T210" s="458">
        <f>'Width Wise'!G211</f>
        <v>5.61</v>
      </c>
      <c r="U210" s="456">
        <f>'Width Wise'!L211</f>
        <v>5.61</v>
      </c>
      <c r="V210" s="636">
        <f t="shared" si="93"/>
        <v>1</v>
      </c>
      <c r="W210" s="459">
        <f t="shared" si="94"/>
        <v>0</v>
      </c>
      <c r="X210" s="1086">
        <v>2982.68</v>
      </c>
      <c r="Y210" s="1105">
        <f>X210/N210</f>
        <v>0.95134235751361795</v>
      </c>
      <c r="Z210" s="1086">
        <f>N210-X210</f>
        <v>152.55304879999994</v>
      </c>
      <c r="AA210" s="1053" t="s">
        <v>1520</v>
      </c>
      <c r="AB210" s="896"/>
      <c r="AC210" s="514">
        <v>33</v>
      </c>
      <c r="AJ210" s="622">
        <v>202</v>
      </c>
      <c r="AK210" s="460">
        <v>2166.2554700000001</v>
      </c>
      <c r="AY210" s="457">
        <v>3146.68</v>
      </c>
    </row>
    <row r="211" spans="1:51" s="460" customFormat="1" ht="168.75" customHeight="1">
      <c r="A211" s="1072"/>
      <c r="B211" s="1072"/>
      <c r="C211" s="704" t="s">
        <v>38</v>
      </c>
      <c r="D211" s="619" t="s">
        <v>483</v>
      </c>
      <c r="E211" s="463" t="s">
        <v>484</v>
      </c>
      <c r="F211" s="449">
        <v>270</v>
      </c>
      <c r="G211" s="457">
        <v>1040</v>
      </c>
      <c r="H211" s="1086"/>
      <c r="I211" s="1086"/>
      <c r="J211" s="1072"/>
      <c r="K211" s="1086"/>
      <c r="L211" s="1072"/>
      <c r="M211" s="1089"/>
      <c r="N211" s="1086"/>
      <c r="O211" s="1090"/>
      <c r="P211" s="1090"/>
      <c r="Q211" s="1090"/>
      <c r="R211" s="1090"/>
      <c r="S211" s="459">
        <f>'Width Wise'!F212</f>
        <v>6.47</v>
      </c>
      <c r="T211" s="458">
        <f>'Width Wise'!G212</f>
        <v>6.7</v>
      </c>
      <c r="U211" s="456">
        <f>'Width Wise'!L212</f>
        <v>6.7</v>
      </c>
      <c r="V211" s="636">
        <f t="shared" si="93"/>
        <v>1</v>
      </c>
      <c r="W211" s="459">
        <f t="shared" si="94"/>
        <v>0</v>
      </c>
      <c r="X211" s="1086"/>
      <c r="Y211" s="1105"/>
      <c r="Z211" s="1072"/>
      <c r="AA211" s="1053" t="s">
        <v>1520</v>
      </c>
      <c r="AB211" s="896"/>
      <c r="AC211" s="514"/>
      <c r="AJ211" s="622">
        <v>203</v>
      </c>
      <c r="AK211" s="460">
        <v>3468.6837500000001</v>
      </c>
      <c r="AY211" s="449"/>
    </row>
    <row r="212" spans="1:51" s="460" customFormat="1" ht="193.5">
      <c r="A212" s="449">
        <f>A210+1</f>
        <v>81</v>
      </c>
      <c r="B212" s="1072">
        <v>596</v>
      </c>
      <c r="C212" s="1072"/>
      <c r="D212" s="619" t="s">
        <v>485</v>
      </c>
      <c r="E212" s="463" t="s">
        <v>468</v>
      </c>
      <c r="F212" s="449">
        <v>235</v>
      </c>
      <c r="G212" s="457">
        <v>1000</v>
      </c>
      <c r="H212" s="457">
        <v>1000</v>
      </c>
      <c r="I212" s="457">
        <v>861.4</v>
      </c>
      <c r="J212" s="457">
        <v>988.47</v>
      </c>
      <c r="K212" s="934">
        <v>96</v>
      </c>
      <c r="L212" s="457">
        <v>1084.48</v>
      </c>
      <c r="M212" s="457"/>
      <c r="N212" s="457">
        <f>(I212*1.4%+L212)*1.18</f>
        <v>1293.9167279999999</v>
      </c>
      <c r="O212" s="463" t="s">
        <v>486</v>
      </c>
      <c r="P212" s="629">
        <v>44776</v>
      </c>
      <c r="Q212" s="629">
        <v>45109</v>
      </c>
      <c r="R212" s="463"/>
      <c r="S212" s="459">
        <f>'Width Wise'!F213</f>
        <v>4.8849999999999998</v>
      </c>
      <c r="T212" s="458">
        <f>'Width Wise'!G213</f>
        <v>4.7949999999999999</v>
      </c>
      <c r="U212" s="456">
        <f>'Width Wise'!L213</f>
        <v>4.7949999999999999</v>
      </c>
      <c r="V212" s="636">
        <f t="shared" si="93"/>
        <v>1</v>
      </c>
      <c r="W212" s="459">
        <f t="shared" si="94"/>
        <v>0</v>
      </c>
      <c r="X212" s="953">
        <v>819.8</v>
      </c>
      <c r="Y212" s="636">
        <f>X212/N212</f>
        <v>0.6335801850766396</v>
      </c>
      <c r="Z212" s="457">
        <f>N212-X212</f>
        <v>474.11672799999997</v>
      </c>
      <c r="AA212" s="1053" t="s">
        <v>1520</v>
      </c>
      <c r="AB212" s="896"/>
      <c r="AC212" s="514">
        <v>34</v>
      </c>
      <c r="AJ212" s="622">
        <v>204</v>
      </c>
      <c r="AK212" s="460">
        <v>3775.71542</v>
      </c>
      <c r="AY212" s="457">
        <v>1297.5999999999999</v>
      </c>
    </row>
    <row r="213" spans="1:51" s="460" customFormat="1" ht="64.5">
      <c r="A213" s="449"/>
      <c r="B213" s="449"/>
      <c r="C213" s="704"/>
      <c r="D213" s="1194" t="s">
        <v>53</v>
      </c>
      <c r="E213" s="1194"/>
      <c r="F213" s="1194"/>
      <c r="G213" s="451">
        <f t="shared" ref="G213:L213" si="95">SUM(G199:G212)</f>
        <v>14350</v>
      </c>
      <c r="H213" s="451">
        <f t="shared" si="95"/>
        <v>14350</v>
      </c>
      <c r="I213" s="451">
        <f t="shared" si="95"/>
        <v>12350.54</v>
      </c>
      <c r="J213" s="451">
        <f t="shared" si="95"/>
        <v>14720</v>
      </c>
      <c r="K213" s="938">
        <f t="shared" si="95"/>
        <v>1801.8100000000002</v>
      </c>
      <c r="L213" s="451">
        <f t="shared" si="95"/>
        <v>16519.850000000002</v>
      </c>
      <c r="M213" s="451"/>
      <c r="N213" s="457">
        <f>(I213*1.4%+L213)*1.18</f>
        <v>19697.453920800002</v>
      </c>
      <c r="O213" s="457"/>
      <c r="P213" s="451"/>
      <c r="Q213" s="451"/>
      <c r="R213" s="451"/>
      <c r="S213" s="451">
        <f t="shared" ref="S213:W213" si="96">SUM(S199:S212)</f>
        <v>70.945000000000007</v>
      </c>
      <c r="T213" s="451">
        <f t="shared" si="96"/>
        <v>74.057999999999993</v>
      </c>
      <c r="U213" s="451">
        <f t="shared" si="96"/>
        <v>64.81</v>
      </c>
      <c r="V213" s="451"/>
      <c r="W213" s="450">
        <f t="shared" si="96"/>
        <v>9.2480000000000011</v>
      </c>
      <c r="X213" s="960">
        <f>SUM(X199:X212)</f>
        <v>17210.979999999996</v>
      </c>
      <c r="Y213" s="451"/>
      <c r="Z213" s="451">
        <f t="shared" ref="Z213" si="97">SUM(Z199:Z212)</f>
        <v>2486.4739207999992</v>
      </c>
      <c r="AA213" s="451"/>
      <c r="AB213" s="901"/>
      <c r="AC213" s="514"/>
      <c r="AJ213" s="461">
        <v>205</v>
      </c>
      <c r="AK213" s="460">
        <v>3144.7869999999998</v>
      </c>
      <c r="AY213" s="451"/>
    </row>
    <row r="214" spans="1:51" s="460" customFormat="1" ht="64.5">
      <c r="A214" s="1092" t="s">
        <v>487</v>
      </c>
      <c r="B214" s="1092"/>
      <c r="C214" s="1092"/>
      <c r="D214" s="1092"/>
      <c r="E214" s="449"/>
      <c r="F214" s="449"/>
      <c r="G214" s="457"/>
      <c r="H214" s="449"/>
      <c r="I214" s="449"/>
      <c r="J214" s="449"/>
      <c r="K214" s="935"/>
      <c r="L214" s="449"/>
      <c r="M214" s="449"/>
      <c r="N214" s="449"/>
      <c r="O214" s="449"/>
      <c r="P214" s="449"/>
      <c r="Q214" s="449"/>
      <c r="R214" s="449"/>
      <c r="S214" s="459"/>
      <c r="T214" s="458">
        <f>'Width Wise'!G215</f>
        <v>0</v>
      </c>
      <c r="U214" s="456"/>
      <c r="V214" s="449"/>
      <c r="W214" s="459"/>
      <c r="X214" s="953"/>
      <c r="Y214" s="449"/>
      <c r="Z214" s="449"/>
      <c r="AA214" s="452"/>
      <c r="AB214" s="887"/>
      <c r="AC214" s="514"/>
      <c r="AJ214" s="461">
        <v>206</v>
      </c>
      <c r="AK214" s="460">
        <v>2535.3788100000002</v>
      </c>
      <c r="AY214" s="449"/>
    </row>
    <row r="215" spans="1:51" s="460" customFormat="1" ht="227.25" customHeight="1">
      <c r="A215" s="449">
        <f>A212+1</f>
        <v>82</v>
      </c>
      <c r="B215" s="1072">
        <f>B210+1</f>
        <v>500</v>
      </c>
      <c r="C215" s="1072"/>
      <c r="D215" s="619" t="s">
        <v>488</v>
      </c>
      <c r="E215" s="463" t="s">
        <v>489</v>
      </c>
      <c r="F215" s="449">
        <v>8</v>
      </c>
      <c r="G215" s="457">
        <v>2250</v>
      </c>
      <c r="H215" s="457">
        <v>2250</v>
      </c>
      <c r="I215" s="457">
        <v>1938.47</v>
      </c>
      <c r="J215" s="457">
        <v>2287.4</v>
      </c>
      <c r="K215" s="934">
        <v>220.81</v>
      </c>
      <c r="L215" s="457">
        <v>2508.21</v>
      </c>
      <c r="M215" s="1087"/>
      <c r="N215" s="457">
        <f>(I215*1.4%+L215)*1.18</f>
        <v>2991.7113243999997</v>
      </c>
      <c r="O215" s="463" t="s">
        <v>490</v>
      </c>
      <c r="P215" s="629">
        <v>44694</v>
      </c>
      <c r="Q215" s="629">
        <v>45242</v>
      </c>
      <c r="R215" s="463"/>
      <c r="S215" s="459">
        <f>'Width Wise'!F216</f>
        <v>9.0649999999999995</v>
      </c>
      <c r="T215" s="458">
        <f>'Width Wise'!G216</f>
        <v>9.0649999999999995</v>
      </c>
      <c r="U215" s="456">
        <f>'Width Wise'!L216</f>
        <v>9.0649999999999995</v>
      </c>
      <c r="V215" s="1022">
        <f>U215/T215</f>
        <v>1</v>
      </c>
      <c r="W215" s="459">
        <f>T215-U215</f>
        <v>0</v>
      </c>
      <c r="X215" s="953">
        <v>2910.7</v>
      </c>
      <c r="Y215" s="636">
        <f>X215/N215</f>
        <v>0.97292140998388366</v>
      </c>
      <c r="Z215" s="457">
        <f>N215-X215</f>
        <v>81.011324399999921</v>
      </c>
      <c r="AA215" s="456" t="s">
        <v>470</v>
      </c>
      <c r="AB215" s="896"/>
      <c r="AC215" s="514">
        <v>35</v>
      </c>
      <c r="AJ215" s="622">
        <v>207</v>
      </c>
      <c r="AK215" s="460">
        <v>2685.5833200000002</v>
      </c>
      <c r="AY215" s="457">
        <v>3001.12</v>
      </c>
    </row>
    <row r="216" spans="1:51" s="460" customFormat="1" ht="201" customHeight="1">
      <c r="A216" s="449">
        <f>A215+1</f>
        <v>83</v>
      </c>
      <c r="B216" s="1072">
        <f>B215+1</f>
        <v>501</v>
      </c>
      <c r="C216" s="1072"/>
      <c r="D216" s="619" t="s">
        <v>491</v>
      </c>
      <c r="E216" s="463" t="s">
        <v>492</v>
      </c>
      <c r="F216" s="449">
        <v>10</v>
      </c>
      <c r="G216" s="457">
        <v>975</v>
      </c>
      <c r="H216" s="457">
        <v>975</v>
      </c>
      <c r="I216" s="457">
        <v>839.47</v>
      </c>
      <c r="J216" s="449">
        <v>1024.1300000000001</v>
      </c>
      <c r="K216" s="934">
        <v>98.43</v>
      </c>
      <c r="L216" s="449">
        <v>1122.56</v>
      </c>
      <c r="M216" s="1089"/>
      <c r="N216" s="457">
        <f>(I216*1.4%+L216)*1.18</f>
        <v>1338.4888444000001</v>
      </c>
      <c r="O216" s="463" t="s">
        <v>493</v>
      </c>
      <c r="P216" s="629">
        <v>44688</v>
      </c>
      <c r="Q216" s="629">
        <v>45022</v>
      </c>
      <c r="R216" s="463"/>
      <c r="S216" s="459">
        <f>'Width Wise'!F217</f>
        <v>6.17</v>
      </c>
      <c r="T216" s="458">
        <f>'Width Wise'!G217</f>
        <v>6.85</v>
      </c>
      <c r="U216" s="456">
        <f>'Width Wise'!L217</f>
        <v>6.85</v>
      </c>
      <c r="V216" s="1022">
        <f t="shared" ref="V216:V232" si="98">U216/T216</f>
        <v>1</v>
      </c>
      <c r="W216" s="459">
        <f t="shared" ref="W216:W232" si="99">T216-U216</f>
        <v>0</v>
      </c>
      <c r="X216" s="953">
        <v>1298.44</v>
      </c>
      <c r="Y216" s="636">
        <f>X216/N216</f>
        <v>0.97007906000295985</v>
      </c>
      <c r="Z216" s="457">
        <f>N216-X216</f>
        <v>40.048844400000007</v>
      </c>
      <c r="AA216" s="456" t="s">
        <v>494</v>
      </c>
      <c r="AB216" s="896"/>
      <c r="AC216" s="514">
        <v>36</v>
      </c>
      <c r="AJ216" s="622">
        <v>208</v>
      </c>
      <c r="AK216" s="460">
        <v>5087.08284</v>
      </c>
      <c r="AY216" s="449">
        <v>1339.81</v>
      </c>
    </row>
    <row r="217" spans="1:51" s="460" customFormat="1" ht="198" customHeight="1">
      <c r="A217" s="1072">
        <f>A216+1</f>
        <v>84</v>
      </c>
      <c r="B217" s="1072">
        <f>B216+1</f>
        <v>502</v>
      </c>
      <c r="C217" s="704" t="s">
        <v>32</v>
      </c>
      <c r="D217" s="619" t="s">
        <v>495</v>
      </c>
      <c r="E217" s="463" t="s">
        <v>496</v>
      </c>
      <c r="F217" s="449">
        <v>11</v>
      </c>
      <c r="G217" s="457">
        <v>470</v>
      </c>
      <c r="H217" s="1086">
        <v>1400</v>
      </c>
      <c r="I217" s="1086">
        <v>1201.32</v>
      </c>
      <c r="J217" s="1072">
        <v>1465.77</v>
      </c>
      <c r="K217" s="1086">
        <v>142.66</v>
      </c>
      <c r="L217" s="1072">
        <f>J217+K217</f>
        <v>1608.43</v>
      </c>
      <c r="M217" s="1082"/>
      <c r="N217" s="1086">
        <f>(I217*1.4%+L217)*1.18</f>
        <v>1917.7932063999999</v>
      </c>
      <c r="O217" s="1090" t="s">
        <v>493</v>
      </c>
      <c r="P217" s="1070">
        <v>44688</v>
      </c>
      <c r="Q217" s="1070">
        <v>45144</v>
      </c>
      <c r="R217" s="1090"/>
      <c r="S217" s="459">
        <f>'Width Wise'!F218</f>
        <v>3</v>
      </c>
      <c r="T217" s="458">
        <f>'Width Wise'!G218</f>
        <v>3</v>
      </c>
      <c r="U217" s="456">
        <f>'Width Wise'!L218</f>
        <v>3</v>
      </c>
      <c r="V217" s="1022">
        <f t="shared" si="98"/>
        <v>1</v>
      </c>
      <c r="W217" s="459">
        <f t="shared" si="99"/>
        <v>0</v>
      </c>
      <c r="X217" s="1090">
        <v>1766.84</v>
      </c>
      <c r="Y217" s="1105">
        <f>X217/N217</f>
        <v>0.92128806907009386</v>
      </c>
      <c r="Z217" s="1086">
        <f>N217-X217</f>
        <v>150.9532064</v>
      </c>
      <c r="AA217" s="456" t="s">
        <v>470</v>
      </c>
      <c r="AB217" s="896"/>
      <c r="AC217" s="514">
        <v>37</v>
      </c>
      <c r="AJ217" s="622">
        <v>209</v>
      </c>
      <c r="AK217" s="460">
        <v>3734.8939700000001</v>
      </c>
      <c r="AY217" s="449"/>
    </row>
    <row r="218" spans="1:51" s="460" customFormat="1" ht="184.5" customHeight="1">
      <c r="A218" s="1072"/>
      <c r="B218" s="1072"/>
      <c r="C218" s="704" t="s">
        <v>38</v>
      </c>
      <c r="D218" s="619" t="s">
        <v>497</v>
      </c>
      <c r="E218" s="463" t="s">
        <v>489</v>
      </c>
      <c r="F218" s="449">
        <v>12</v>
      </c>
      <c r="G218" s="457">
        <v>470</v>
      </c>
      <c r="H218" s="1086"/>
      <c r="I218" s="1086"/>
      <c r="J218" s="1072"/>
      <c r="K218" s="1086"/>
      <c r="L218" s="1072"/>
      <c r="M218" s="1084"/>
      <c r="N218" s="1086"/>
      <c r="O218" s="1090"/>
      <c r="P218" s="1090"/>
      <c r="Q218" s="1090"/>
      <c r="R218" s="1090"/>
      <c r="S218" s="459">
        <f>'Width Wise'!F219</f>
        <v>2.89</v>
      </c>
      <c r="T218" s="458">
        <f>'Width Wise'!G219</f>
        <v>2.89</v>
      </c>
      <c r="U218" s="456">
        <f>'Width Wise'!L219</f>
        <v>2.8899999999999997</v>
      </c>
      <c r="V218" s="1022">
        <f t="shared" si="98"/>
        <v>0.99999999999999989</v>
      </c>
      <c r="W218" s="459">
        <f t="shared" si="99"/>
        <v>0</v>
      </c>
      <c r="X218" s="1090">
        <v>807.78</v>
      </c>
      <c r="Y218" s="1105"/>
      <c r="Z218" s="1072"/>
      <c r="AA218" s="456" t="s">
        <v>470</v>
      </c>
      <c r="AB218" s="896"/>
      <c r="AC218" s="514"/>
      <c r="AJ218" s="622">
        <v>210</v>
      </c>
      <c r="AK218" s="460">
        <v>1485.12185</v>
      </c>
      <c r="AY218" s="449">
        <v>1924.51</v>
      </c>
    </row>
    <row r="219" spans="1:51" s="460" customFormat="1" ht="184.5" customHeight="1">
      <c r="A219" s="1072"/>
      <c r="B219" s="1072"/>
      <c r="C219" s="704" t="s">
        <v>77</v>
      </c>
      <c r="D219" s="619" t="s">
        <v>498</v>
      </c>
      <c r="E219" s="463" t="s">
        <v>489</v>
      </c>
      <c r="F219" s="449">
        <v>13</v>
      </c>
      <c r="G219" s="457">
        <v>460</v>
      </c>
      <c r="H219" s="1072"/>
      <c r="I219" s="1072"/>
      <c r="J219" s="1072"/>
      <c r="K219" s="1086"/>
      <c r="L219" s="1072"/>
      <c r="M219" s="1083"/>
      <c r="N219" s="1086"/>
      <c r="O219" s="1090"/>
      <c r="P219" s="1090"/>
      <c r="Q219" s="1090"/>
      <c r="R219" s="1090"/>
      <c r="S219" s="459">
        <f>'Width Wise'!F220</f>
        <v>3.01</v>
      </c>
      <c r="T219" s="458">
        <f>'Width Wise'!G220</f>
        <v>3.07</v>
      </c>
      <c r="U219" s="456">
        <f>'Width Wise'!L220</f>
        <v>3.07</v>
      </c>
      <c r="V219" s="1022">
        <f t="shared" si="98"/>
        <v>1</v>
      </c>
      <c r="W219" s="459">
        <f t="shared" si="99"/>
        <v>0</v>
      </c>
      <c r="X219" s="1090"/>
      <c r="Y219" s="1105"/>
      <c r="Z219" s="1072"/>
      <c r="AA219" s="456" t="s">
        <v>470</v>
      </c>
      <c r="AB219" s="896"/>
      <c r="AC219" s="514"/>
      <c r="AJ219" s="622">
        <v>211</v>
      </c>
      <c r="AK219" s="460">
        <v>2299.4190199999998</v>
      </c>
      <c r="AY219" s="449"/>
    </row>
    <row r="220" spans="1:51" s="460" customFormat="1" ht="184.5" customHeight="1">
      <c r="A220" s="1072">
        <f>A217+1</f>
        <v>85</v>
      </c>
      <c r="B220" s="1072">
        <f>B217+1</f>
        <v>503</v>
      </c>
      <c r="C220" s="704" t="s">
        <v>32</v>
      </c>
      <c r="D220" s="619" t="s">
        <v>499</v>
      </c>
      <c r="E220" s="463" t="s">
        <v>96</v>
      </c>
      <c r="F220" s="449">
        <v>14</v>
      </c>
      <c r="G220" s="457">
        <v>1750</v>
      </c>
      <c r="H220" s="1087">
        <v>2300</v>
      </c>
      <c r="I220" s="1087">
        <v>1979.99</v>
      </c>
      <c r="J220" s="1087">
        <v>2378.23</v>
      </c>
      <c r="K220" s="1087">
        <v>579.39</v>
      </c>
      <c r="L220" s="1087">
        <f>J220+K220</f>
        <v>2957.62</v>
      </c>
      <c r="M220" s="1087"/>
      <c r="N220" s="1086">
        <f>(I220*1.4%+L220)*1.18</f>
        <v>3522.7010347999999</v>
      </c>
      <c r="O220" s="1073" t="s">
        <v>469</v>
      </c>
      <c r="P220" s="1073" t="s">
        <v>500</v>
      </c>
      <c r="Q220" s="1073" t="s">
        <v>501</v>
      </c>
      <c r="R220" s="1073"/>
      <c r="S220" s="459">
        <f>'Width Wise'!F221</f>
        <v>9.15</v>
      </c>
      <c r="T220" s="458">
        <f>'Width Wise'!G221</f>
        <v>10.57</v>
      </c>
      <c r="U220" s="456">
        <f>'Width Wise'!L221</f>
        <v>10.57</v>
      </c>
      <c r="V220" s="1022">
        <f t="shared" si="98"/>
        <v>1</v>
      </c>
      <c r="W220" s="459">
        <f t="shared" si="99"/>
        <v>0</v>
      </c>
      <c r="X220" s="1073">
        <v>3487.13</v>
      </c>
      <c r="Y220" s="1121">
        <f>X220/N220</f>
        <v>0.98990234071849947</v>
      </c>
      <c r="Z220" s="1087">
        <f>N220-X220</f>
        <v>35.571034799999779</v>
      </c>
      <c r="AA220" s="456" t="s">
        <v>470</v>
      </c>
      <c r="AB220" s="896"/>
      <c r="AC220" s="514">
        <v>38</v>
      </c>
      <c r="AJ220" s="622">
        <v>212</v>
      </c>
      <c r="AK220" s="460">
        <v>1795.04331</v>
      </c>
      <c r="AY220" s="457">
        <v>3530.9</v>
      </c>
    </row>
    <row r="221" spans="1:51" s="460" customFormat="1" ht="182.25" customHeight="1">
      <c r="A221" s="1072"/>
      <c r="B221" s="1072"/>
      <c r="C221" s="704" t="s">
        <v>38</v>
      </c>
      <c r="D221" s="619" t="s">
        <v>502</v>
      </c>
      <c r="E221" s="463" t="s">
        <v>503</v>
      </c>
      <c r="F221" s="449">
        <v>15</v>
      </c>
      <c r="G221" s="457">
        <v>550</v>
      </c>
      <c r="H221" s="1089"/>
      <c r="I221" s="1089"/>
      <c r="J221" s="1089"/>
      <c r="K221" s="1089"/>
      <c r="L221" s="1089"/>
      <c r="M221" s="1089"/>
      <c r="N221" s="1086"/>
      <c r="O221" s="1074"/>
      <c r="P221" s="1074"/>
      <c r="Q221" s="1074"/>
      <c r="R221" s="1074"/>
      <c r="S221" s="459">
        <f>'Width Wise'!F222</f>
        <v>3.23</v>
      </c>
      <c r="T221" s="458">
        <f>'Width Wise'!G222</f>
        <v>3.23</v>
      </c>
      <c r="U221" s="618">
        <f>'Width Wise'!L222</f>
        <v>0</v>
      </c>
      <c r="V221" s="1023">
        <f t="shared" si="98"/>
        <v>0</v>
      </c>
      <c r="W221" s="650">
        <f t="shared" si="99"/>
        <v>3.23</v>
      </c>
      <c r="X221" s="1074"/>
      <c r="Y221" s="1122"/>
      <c r="Z221" s="1089"/>
      <c r="AA221" s="456" t="s">
        <v>504</v>
      </c>
      <c r="AB221" s="896"/>
      <c r="AC221" s="514"/>
      <c r="AJ221" s="622">
        <v>213</v>
      </c>
      <c r="AK221" s="460">
        <v>3784.6313</v>
      </c>
      <c r="AY221" s="616"/>
    </row>
    <row r="222" spans="1:51" s="460" customFormat="1" ht="163.5" customHeight="1">
      <c r="A222" s="1072">
        <f>A220+1</f>
        <v>86</v>
      </c>
      <c r="B222" s="1072">
        <f>B220+1</f>
        <v>504</v>
      </c>
      <c r="C222" s="704" t="s">
        <v>32</v>
      </c>
      <c r="D222" s="619" t="s">
        <v>505</v>
      </c>
      <c r="E222" s="463" t="s">
        <v>468</v>
      </c>
      <c r="F222" s="449">
        <v>16</v>
      </c>
      <c r="G222" s="457">
        <v>1440</v>
      </c>
      <c r="H222" s="1086">
        <v>2300</v>
      </c>
      <c r="I222" s="1086">
        <v>1981.76</v>
      </c>
      <c r="J222" s="1072">
        <v>2362.27</v>
      </c>
      <c r="K222" s="1086">
        <v>565.88</v>
      </c>
      <c r="L222" s="1086">
        <f>J222+K222</f>
        <v>2928.15</v>
      </c>
      <c r="M222" s="1087"/>
      <c r="N222" s="1086">
        <f>(I222*1.4%+L222)*1.18</f>
        <v>3487.9556751999999</v>
      </c>
      <c r="O222" s="1090" t="s">
        <v>506</v>
      </c>
      <c r="P222" s="1070">
        <v>44802</v>
      </c>
      <c r="Q222" s="1070">
        <v>45350</v>
      </c>
      <c r="R222" s="1090"/>
      <c r="S222" s="459">
        <f>'Width Wise'!F223</f>
        <v>6.3250000000000002</v>
      </c>
      <c r="T222" s="458">
        <f>'Width Wise'!G223</f>
        <v>6.3250000000000002</v>
      </c>
      <c r="U222" s="456">
        <f>'Width Wise'!L223</f>
        <v>6.3249999999999993</v>
      </c>
      <c r="V222" s="1022">
        <f t="shared" si="98"/>
        <v>0.99999999999999989</v>
      </c>
      <c r="W222" s="459">
        <f t="shared" si="99"/>
        <v>0</v>
      </c>
      <c r="X222" s="1090">
        <v>3508.9</v>
      </c>
      <c r="Y222" s="1105">
        <f>X222/N222</f>
        <v>1.0060047565824641</v>
      </c>
      <c r="Z222" s="1086">
        <f>N222-X222</f>
        <v>-20.944324800000231</v>
      </c>
      <c r="AA222" s="456" t="s">
        <v>470</v>
      </c>
      <c r="AB222" s="896"/>
      <c r="AC222" s="514">
        <v>39</v>
      </c>
      <c r="AJ222" s="622">
        <v>214</v>
      </c>
      <c r="AK222" s="460">
        <v>2568.80539</v>
      </c>
      <c r="AY222" s="457">
        <v>3496.8</v>
      </c>
    </row>
    <row r="223" spans="1:51" s="460" customFormat="1" ht="249" customHeight="1">
      <c r="A223" s="1072"/>
      <c r="B223" s="1072"/>
      <c r="C223" s="704" t="s">
        <v>38</v>
      </c>
      <c r="D223" s="619" t="s">
        <v>507</v>
      </c>
      <c r="E223" s="463" t="s">
        <v>449</v>
      </c>
      <c r="F223" s="449">
        <v>17</v>
      </c>
      <c r="G223" s="457">
        <v>860</v>
      </c>
      <c r="H223" s="1072"/>
      <c r="I223" s="1072"/>
      <c r="J223" s="1072"/>
      <c r="K223" s="1086"/>
      <c r="L223" s="1072"/>
      <c r="M223" s="1089"/>
      <c r="N223" s="1086"/>
      <c r="O223" s="1072"/>
      <c r="P223" s="1072"/>
      <c r="Q223" s="1072"/>
      <c r="R223" s="1072"/>
      <c r="S223" s="459">
        <f>'Width Wise'!F224</f>
        <v>4.9000000000000004</v>
      </c>
      <c r="T223" s="458">
        <f>'Width Wise'!G224</f>
        <v>4.9000000000000004</v>
      </c>
      <c r="U223" s="456">
        <f>'Width Wise'!L224</f>
        <v>4.9000000000000004</v>
      </c>
      <c r="V223" s="1022">
        <f t="shared" si="98"/>
        <v>1</v>
      </c>
      <c r="W223" s="459">
        <f t="shared" si="99"/>
        <v>0</v>
      </c>
      <c r="X223" s="1072"/>
      <c r="Y223" s="1105"/>
      <c r="Z223" s="1072"/>
      <c r="AA223" s="456" t="s">
        <v>470</v>
      </c>
      <c r="AB223" s="896"/>
      <c r="AC223" s="514"/>
      <c r="AJ223" s="622">
        <v>215</v>
      </c>
      <c r="AK223" s="460">
        <v>3151.2091799999998</v>
      </c>
      <c r="AY223" s="449"/>
    </row>
    <row r="224" spans="1:51" s="460" customFormat="1" ht="129" customHeight="1">
      <c r="A224" s="1072">
        <f>A222+1</f>
        <v>87</v>
      </c>
      <c r="B224" s="1072">
        <f>B222+1</f>
        <v>505</v>
      </c>
      <c r="C224" s="704" t="s">
        <v>32</v>
      </c>
      <c r="D224" s="619" t="s">
        <v>509</v>
      </c>
      <c r="E224" s="463" t="s">
        <v>96</v>
      </c>
      <c r="F224" s="449">
        <v>19</v>
      </c>
      <c r="G224" s="457">
        <v>400</v>
      </c>
      <c r="H224" s="1086">
        <v>2200</v>
      </c>
      <c r="I224" s="1086">
        <v>1894.33</v>
      </c>
      <c r="J224" s="1072">
        <v>2405.86</v>
      </c>
      <c r="K224" s="1086">
        <v>327.49</v>
      </c>
      <c r="L224" s="1086">
        <f>J224+K224</f>
        <v>2733.3500000000004</v>
      </c>
      <c r="M224" s="1087"/>
      <c r="N224" s="1086">
        <f>(I224*1.4%+L224)*1.18</f>
        <v>3256.6473316000001</v>
      </c>
      <c r="O224" s="1090" t="s">
        <v>510</v>
      </c>
      <c r="P224" s="1070">
        <v>44747</v>
      </c>
      <c r="Q224" s="1070">
        <v>45295</v>
      </c>
      <c r="R224" s="1090"/>
      <c r="S224" s="459">
        <f>'Width Wise'!F225</f>
        <v>3</v>
      </c>
      <c r="T224" s="458">
        <f>'Width Wise'!G225</f>
        <v>3</v>
      </c>
      <c r="U224" s="456">
        <f>'Width Wise'!L225</f>
        <v>3</v>
      </c>
      <c r="V224" s="1022">
        <f t="shared" si="98"/>
        <v>1</v>
      </c>
      <c r="W224" s="459">
        <f t="shared" si="99"/>
        <v>0</v>
      </c>
      <c r="X224" s="1090">
        <v>3308.18</v>
      </c>
      <c r="Y224" s="1105">
        <f>X224/N224</f>
        <v>1.0158238406412528</v>
      </c>
      <c r="Z224" s="1086">
        <f>N224-X224</f>
        <v>-51.532668399999693</v>
      </c>
      <c r="AA224" s="456" t="s">
        <v>470</v>
      </c>
      <c r="AB224" s="896"/>
      <c r="AC224" s="514">
        <v>40</v>
      </c>
      <c r="AJ224" s="622">
        <v>216</v>
      </c>
      <c r="AK224" s="460">
        <v>3496.2131599999998</v>
      </c>
      <c r="AY224" s="457">
        <v>3261.69</v>
      </c>
    </row>
    <row r="225" spans="1:51" s="460" customFormat="1" ht="193.5" customHeight="1">
      <c r="A225" s="1072"/>
      <c r="B225" s="1072"/>
      <c r="C225" s="704" t="s">
        <v>38</v>
      </c>
      <c r="D225" s="619" t="s">
        <v>511</v>
      </c>
      <c r="E225" s="463" t="s">
        <v>96</v>
      </c>
      <c r="F225" s="449">
        <v>20</v>
      </c>
      <c r="G225" s="457">
        <v>1800</v>
      </c>
      <c r="H225" s="1072"/>
      <c r="I225" s="1072"/>
      <c r="J225" s="1072"/>
      <c r="K225" s="1086"/>
      <c r="L225" s="1072"/>
      <c r="M225" s="1089"/>
      <c r="N225" s="1086"/>
      <c r="O225" s="1090"/>
      <c r="P225" s="1090"/>
      <c r="Q225" s="1090"/>
      <c r="R225" s="1090"/>
      <c r="S225" s="459">
        <f>'Width Wise'!F226</f>
        <v>10</v>
      </c>
      <c r="T225" s="458">
        <f>'Width Wise'!G226</f>
        <v>9.4</v>
      </c>
      <c r="U225" s="456">
        <f>'Width Wise'!L226</f>
        <v>9.4</v>
      </c>
      <c r="V225" s="1022">
        <f t="shared" si="98"/>
        <v>1</v>
      </c>
      <c r="W225" s="459">
        <f t="shared" si="99"/>
        <v>0</v>
      </c>
      <c r="X225" s="1090"/>
      <c r="Y225" s="1105"/>
      <c r="Z225" s="1072"/>
      <c r="AA225" s="456" t="s">
        <v>470</v>
      </c>
      <c r="AB225" s="896"/>
      <c r="AC225" s="514"/>
      <c r="AJ225" s="622">
        <v>217</v>
      </c>
      <c r="AK225" s="460">
        <v>3728.0760399999999</v>
      </c>
      <c r="AY225" s="449"/>
    </row>
    <row r="226" spans="1:51" s="460" customFormat="1" ht="228" customHeight="1">
      <c r="A226" s="1072">
        <f>A224+1</f>
        <v>88</v>
      </c>
      <c r="B226" s="1072">
        <f>B224+1</f>
        <v>506</v>
      </c>
      <c r="C226" s="704" t="s">
        <v>32</v>
      </c>
      <c r="D226" s="619" t="s">
        <v>512</v>
      </c>
      <c r="E226" s="463" t="s">
        <v>513</v>
      </c>
      <c r="F226" s="449">
        <v>21</v>
      </c>
      <c r="G226" s="457">
        <v>1430</v>
      </c>
      <c r="H226" s="1086">
        <v>2250</v>
      </c>
      <c r="I226" s="1086">
        <v>1937.43</v>
      </c>
      <c r="J226" s="1072">
        <v>2380.35</v>
      </c>
      <c r="K226" s="1086">
        <v>576.37</v>
      </c>
      <c r="L226" s="1087">
        <v>2956.72</v>
      </c>
      <c r="M226" s="1087"/>
      <c r="N226" s="1086">
        <f>(I226*1.4%+L226)*1.18</f>
        <v>3520.9359436</v>
      </c>
      <c r="O226" s="1090" t="s">
        <v>514</v>
      </c>
      <c r="P226" s="1070">
        <v>44763</v>
      </c>
      <c r="Q226" s="1070">
        <v>45311</v>
      </c>
      <c r="R226" s="1090"/>
      <c r="S226" s="459">
        <f>'Width Wise'!F227</f>
        <v>9.6</v>
      </c>
      <c r="T226" s="458">
        <f>'Width Wise'!G227</f>
        <v>11.25</v>
      </c>
      <c r="U226" s="456">
        <f>'Width Wise'!L227</f>
        <v>11.25</v>
      </c>
      <c r="V226" s="1022">
        <f t="shared" si="98"/>
        <v>1</v>
      </c>
      <c r="W226" s="459">
        <f t="shared" si="99"/>
        <v>0</v>
      </c>
      <c r="X226" s="1086">
        <v>3710.57</v>
      </c>
      <c r="Y226" s="1105">
        <f>X226/N226</f>
        <v>1.0538589907449745</v>
      </c>
      <c r="Z226" s="1086">
        <f>N226-X226</f>
        <v>-189.63405640000019</v>
      </c>
      <c r="AA226" s="456" t="s">
        <v>494</v>
      </c>
      <c r="AB226" s="896"/>
      <c r="AC226" s="514">
        <v>41</v>
      </c>
      <c r="AJ226" s="622">
        <v>218</v>
      </c>
      <c r="AK226" s="460">
        <v>1664.59339</v>
      </c>
      <c r="AY226" s="457">
        <v>3528.93</v>
      </c>
    </row>
    <row r="227" spans="1:51" s="460" customFormat="1" ht="246" customHeight="1">
      <c r="A227" s="1072"/>
      <c r="B227" s="1072"/>
      <c r="C227" s="704" t="s">
        <v>38</v>
      </c>
      <c r="D227" s="619" t="s">
        <v>515</v>
      </c>
      <c r="E227" s="463" t="s">
        <v>96</v>
      </c>
      <c r="F227" s="449">
        <v>23</v>
      </c>
      <c r="G227" s="457">
        <v>820</v>
      </c>
      <c r="H227" s="1086"/>
      <c r="I227" s="1086"/>
      <c r="J227" s="1072"/>
      <c r="K227" s="1086"/>
      <c r="L227" s="1083"/>
      <c r="M227" s="1089"/>
      <c r="N227" s="1086"/>
      <c r="O227" s="1090"/>
      <c r="P227" s="1090"/>
      <c r="Q227" s="1090"/>
      <c r="R227" s="1090"/>
      <c r="S227" s="459">
        <f>'Width Wise'!F228</f>
        <v>5.0999999999999996</v>
      </c>
      <c r="T227" s="458">
        <f>'Width Wise'!G228</f>
        <v>7.24</v>
      </c>
      <c r="U227" s="456">
        <f>'Width Wise'!L228</f>
        <v>7.24</v>
      </c>
      <c r="V227" s="1022">
        <f t="shared" si="98"/>
        <v>1</v>
      </c>
      <c r="W227" s="459">
        <f t="shared" si="99"/>
        <v>0</v>
      </c>
      <c r="X227" s="1086"/>
      <c r="Y227" s="1105"/>
      <c r="Z227" s="1072"/>
      <c r="AA227" s="456" t="s">
        <v>470</v>
      </c>
      <c r="AB227" s="896"/>
      <c r="AC227" s="514"/>
      <c r="AJ227" s="622">
        <v>219</v>
      </c>
      <c r="AK227" s="460">
        <v>5149.8280199999999</v>
      </c>
      <c r="AY227" s="449"/>
    </row>
    <row r="228" spans="1:51" s="460" customFormat="1" ht="235.5" customHeight="1">
      <c r="A228" s="449">
        <f>A226+1</f>
        <v>89</v>
      </c>
      <c r="B228" s="1072">
        <f>B226+1</f>
        <v>507</v>
      </c>
      <c r="C228" s="1072"/>
      <c r="D228" s="619" t="s">
        <v>516</v>
      </c>
      <c r="E228" s="463" t="s">
        <v>96</v>
      </c>
      <c r="F228" s="449">
        <v>24</v>
      </c>
      <c r="G228" s="457">
        <v>2300</v>
      </c>
      <c r="H228" s="457">
        <v>2300</v>
      </c>
      <c r="I228" s="457">
        <v>1980.93</v>
      </c>
      <c r="J228" s="449">
        <v>2431.9899999999998</v>
      </c>
      <c r="K228" s="934">
        <v>592.51</v>
      </c>
      <c r="L228" s="457">
        <f>J228+K228</f>
        <v>3024.5</v>
      </c>
      <c r="M228" s="457"/>
      <c r="N228" s="457">
        <f>(I228*1.4%+L228)*1.18</f>
        <v>3601.6349636</v>
      </c>
      <c r="O228" s="463" t="s">
        <v>517</v>
      </c>
      <c r="P228" s="629">
        <v>44763</v>
      </c>
      <c r="Q228" s="463" t="s">
        <v>518</v>
      </c>
      <c r="R228" s="463"/>
      <c r="S228" s="459">
        <f>'Width Wise'!F229</f>
        <v>16.52</v>
      </c>
      <c r="T228" s="458">
        <f>'Width Wise'!G229</f>
        <v>16.52</v>
      </c>
      <c r="U228" s="456">
        <f>'Width Wise'!L229</f>
        <v>16.52</v>
      </c>
      <c r="V228" s="1022">
        <f t="shared" si="98"/>
        <v>1</v>
      </c>
      <c r="W228" s="459">
        <f t="shared" si="99"/>
        <v>0</v>
      </c>
      <c r="X228" s="953">
        <v>3660.04</v>
      </c>
      <c r="Y228" s="636">
        <f>X228/N228</f>
        <v>1.0162162565030248</v>
      </c>
      <c r="Z228" s="457">
        <f>N228-X228</f>
        <v>-58.405036399999972</v>
      </c>
      <c r="AA228" s="456" t="s">
        <v>470</v>
      </c>
      <c r="AB228" s="896"/>
      <c r="AC228" s="514">
        <v>42</v>
      </c>
      <c r="AD228" s="651"/>
      <c r="AE228" s="651"/>
      <c r="AJ228" s="622">
        <v>220</v>
      </c>
      <c r="AK228" s="460">
        <v>3358.33466</v>
      </c>
      <c r="AY228" s="457">
        <v>3609.83</v>
      </c>
    </row>
    <row r="229" spans="1:51" s="460" customFormat="1" ht="258" customHeight="1">
      <c r="A229" s="449">
        <f t="shared" ref="A229:B231" si="100">A228+1</f>
        <v>90</v>
      </c>
      <c r="B229" s="1072">
        <f t="shared" si="100"/>
        <v>508</v>
      </c>
      <c r="C229" s="1072"/>
      <c r="D229" s="619" t="s">
        <v>519</v>
      </c>
      <c r="E229" s="463" t="s">
        <v>96</v>
      </c>
      <c r="F229" s="449">
        <v>25</v>
      </c>
      <c r="G229" s="457">
        <v>2250</v>
      </c>
      <c r="H229" s="457">
        <v>2250</v>
      </c>
      <c r="I229" s="457">
        <v>1936.46</v>
      </c>
      <c r="J229" s="449">
        <v>2323.75</v>
      </c>
      <c r="K229" s="934">
        <v>571.39</v>
      </c>
      <c r="L229" s="457">
        <f>J229+K229</f>
        <v>2895.14</v>
      </c>
      <c r="M229" s="457"/>
      <c r="N229" s="457">
        <f>(I229*1.4%+L229)*1.18</f>
        <v>3448.2555191999995</v>
      </c>
      <c r="O229" s="463" t="s">
        <v>520</v>
      </c>
      <c r="P229" s="629">
        <v>44747</v>
      </c>
      <c r="Q229" s="629">
        <v>45295</v>
      </c>
      <c r="R229" s="463"/>
      <c r="S229" s="459">
        <f>'Width Wise'!F230</f>
        <v>16</v>
      </c>
      <c r="T229" s="458">
        <f>'Width Wise'!G230</f>
        <v>17.7</v>
      </c>
      <c r="U229" s="456">
        <f>'Width Wise'!L230</f>
        <v>17.695</v>
      </c>
      <c r="V229" s="1022">
        <f t="shared" si="98"/>
        <v>0.99971751412429388</v>
      </c>
      <c r="W229" s="459">
        <f t="shared" si="99"/>
        <v>4.9999999999990052E-3</v>
      </c>
      <c r="X229" s="953">
        <v>3312.4</v>
      </c>
      <c r="Y229" s="636">
        <f>X229/N229</f>
        <v>0.96060166700421379</v>
      </c>
      <c r="Z229" s="457">
        <f>N229-X229</f>
        <v>135.85551919999943</v>
      </c>
      <c r="AA229" s="456" t="s">
        <v>470</v>
      </c>
      <c r="AB229" s="896"/>
      <c r="AC229" s="514">
        <v>43</v>
      </c>
      <c r="AD229" s="651"/>
      <c r="AE229" s="651"/>
      <c r="AJ229" s="622">
        <v>221</v>
      </c>
      <c r="AK229" s="460">
        <v>3604.5778599999999</v>
      </c>
      <c r="AY229" s="457">
        <v>3456.22</v>
      </c>
    </row>
    <row r="230" spans="1:51" s="460" customFormat="1" ht="178.5" customHeight="1">
      <c r="A230" s="449">
        <f t="shared" si="100"/>
        <v>91</v>
      </c>
      <c r="B230" s="1072">
        <f t="shared" si="100"/>
        <v>509</v>
      </c>
      <c r="C230" s="1072"/>
      <c r="D230" s="619" t="s">
        <v>521</v>
      </c>
      <c r="E230" s="463" t="s">
        <v>96</v>
      </c>
      <c r="F230" s="449">
        <v>26</v>
      </c>
      <c r="G230" s="457">
        <v>1275</v>
      </c>
      <c r="H230" s="457">
        <v>1275</v>
      </c>
      <c r="I230" s="457">
        <v>1095.51</v>
      </c>
      <c r="J230" s="457">
        <v>1343.7</v>
      </c>
      <c r="K230" s="934">
        <v>241.83</v>
      </c>
      <c r="L230" s="457">
        <v>1585.53</v>
      </c>
      <c r="M230" s="457"/>
      <c r="N230" s="457">
        <f>(I230*1.4%+L230)*1.18</f>
        <v>1889.0232252000001</v>
      </c>
      <c r="O230" s="463" t="s">
        <v>522</v>
      </c>
      <c r="P230" s="629">
        <v>44763</v>
      </c>
      <c r="Q230" s="629">
        <v>45219</v>
      </c>
      <c r="R230" s="463"/>
      <c r="S230" s="459">
        <f>'Width Wise'!F231</f>
        <v>6.2</v>
      </c>
      <c r="T230" s="458">
        <f>'Width Wise'!G231</f>
        <v>6.33</v>
      </c>
      <c r="U230" s="456">
        <f>'Width Wise'!L231</f>
        <v>6.33</v>
      </c>
      <c r="V230" s="1022">
        <f t="shared" si="98"/>
        <v>1</v>
      </c>
      <c r="W230" s="459">
        <f t="shared" si="99"/>
        <v>0</v>
      </c>
      <c r="X230" s="953">
        <v>2011.06</v>
      </c>
      <c r="Y230" s="636">
        <f>X230/N230</f>
        <v>1.064603109782877</v>
      </c>
      <c r="Z230" s="457">
        <f>N230-X230</f>
        <v>-122.03677479999988</v>
      </c>
      <c r="AA230" s="456" t="s">
        <v>470</v>
      </c>
      <c r="AB230" s="896"/>
      <c r="AC230" s="514">
        <v>44</v>
      </c>
      <c r="AD230" s="651"/>
      <c r="AE230" s="651"/>
      <c r="AJ230" s="622">
        <v>222</v>
      </c>
      <c r="AK230" s="460">
        <v>2950.8690900000001</v>
      </c>
      <c r="AY230" s="457">
        <v>1892.8</v>
      </c>
    </row>
    <row r="231" spans="1:51" s="460" customFormat="1" ht="171" customHeight="1">
      <c r="A231" s="1072">
        <f t="shared" si="100"/>
        <v>92</v>
      </c>
      <c r="B231" s="1072">
        <f t="shared" si="100"/>
        <v>510</v>
      </c>
      <c r="C231" s="704" t="s">
        <v>32</v>
      </c>
      <c r="D231" s="619" t="s">
        <v>523</v>
      </c>
      <c r="E231" s="463" t="s">
        <v>96</v>
      </c>
      <c r="F231" s="449">
        <v>271</v>
      </c>
      <c r="G231" s="457">
        <v>500</v>
      </c>
      <c r="H231" s="1086">
        <v>1000</v>
      </c>
      <c r="I231" s="1086">
        <v>859.24</v>
      </c>
      <c r="J231" s="1072">
        <v>990.38</v>
      </c>
      <c r="K231" s="1086"/>
      <c r="L231" s="1086">
        <f>J231+K231</f>
        <v>990.38</v>
      </c>
      <c r="M231" s="457"/>
      <c r="N231" s="1086">
        <f>(I231*1.4%+L231)*1.18</f>
        <v>1182.8430447999999</v>
      </c>
      <c r="O231" s="1090" t="s">
        <v>524</v>
      </c>
      <c r="P231" s="1070">
        <v>44772</v>
      </c>
      <c r="Q231" s="1070">
        <v>45106</v>
      </c>
      <c r="R231" s="1090"/>
      <c r="S231" s="459">
        <f>'Width Wise'!F232</f>
        <v>4.5049999999999999</v>
      </c>
      <c r="T231" s="458">
        <f>'Width Wise'!G232</f>
        <v>4.5049999999999999</v>
      </c>
      <c r="U231" s="456">
        <f>'Width Wise'!L232</f>
        <v>4.5049999999999999</v>
      </c>
      <c r="V231" s="1022">
        <f t="shared" si="98"/>
        <v>1</v>
      </c>
      <c r="W231" s="459">
        <f t="shared" si="99"/>
        <v>0</v>
      </c>
      <c r="X231" s="1086">
        <v>1109.81</v>
      </c>
      <c r="Y231" s="1105">
        <f>X231/N231</f>
        <v>0.93825635182870037</v>
      </c>
      <c r="Z231" s="1086">
        <f>N231-X231</f>
        <v>73.033044799999971</v>
      </c>
      <c r="AA231" s="456" t="s">
        <v>525</v>
      </c>
      <c r="AB231" s="896"/>
      <c r="AC231" s="514">
        <v>45</v>
      </c>
      <c r="AD231" s="651"/>
      <c r="AE231" s="651"/>
      <c r="AJ231" s="622">
        <v>223</v>
      </c>
      <c r="AK231" s="460">
        <v>1642.25081</v>
      </c>
      <c r="AY231" s="457"/>
    </row>
    <row r="232" spans="1:51" s="460" customFormat="1" ht="258">
      <c r="A232" s="1072"/>
      <c r="B232" s="1072"/>
      <c r="C232" s="704" t="s">
        <v>38</v>
      </c>
      <c r="D232" s="619" t="s">
        <v>526</v>
      </c>
      <c r="E232" s="463" t="s">
        <v>96</v>
      </c>
      <c r="F232" s="449">
        <v>28</v>
      </c>
      <c r="G232" s="457">
        <v>500</v>
      </c>
      <c r="H232" s="1086"/>
      <c r="I232" s="1086"/>
      <c r="J232" s="1072"/>
      <c r="K232" s="1086"/>
      <c r="L232" s="1086"/>
      <c r="M232" s="449"/>
      <c r="N232" s="1086"/>
      <c r="O232" s="1090"/>
      <c r="P232" s="1090"/>
      <c r="Q232" s="1090"/>
      <c r="R232" s="1090"/>
      <c r="S232" s="459">
        <f>'Width Wise'!F233</f>
        <v>2.15</v>
      </c>
      <c r="T232" s="458">
        <f>'Width Wise'!G233</f>
        <v>2.15</v>
      </c>
      <c r="U232" s="456">
        <f>'Width Wise'!L233</f>
        <v>2.15</v>
      </c>
      <c r="V232" s="1022">
        <f t="shared" si="98"/>
        <v>1</v>
      </c>
      <c r="W232" s="459">
        <f t="shared" si="99"/>
        <v>0</v>
      </c>
      <c r="X232" s="1086"/>
      <c r="Y232" s="1105"/>
      <c r="Z232" s="1072"/>
      <c r="AA232" s="456" t="s">
        <v>525</v>
      </c>
      <c r="AB232" s="896"/>
      <c r="AC232" s="514"/>
      <c r="AD232" s="651"/>
      <c r="AE232" s="651"/>
      <c r="AJ232" s="622">
        <v>224</v>
      </c>
      <c r="AK232" s="460">
        <v>2176.6059599999999</v>
      </c>
      <c r="AY232" s="449"/>
    </row>
    <row r="233" spans="1:51" s="460" customFormat="1" ht="64.5">
      <c r="A233" s="449"/>
      <c r="B233" s="449"/>
      <c r="C233" s="704"/>
      <c r="D233" s="1194" t="s">
        <v>53</v>
      </c>
      <c r="E233" s="1194"/>
      <c r="F233" s="1194"/>
      <c r="G233" s="451">
        <f t="shared" ref="G233:N233" si="101">SUM(G215:G232)</f>
        <v>20500</v>
      </c>
      <c r="H233" s="451">
        <f t="shared" si="101"/>
        <v>20500</v>
      </c>
      <c r="I233" s="451">
        <f t="shared" si="101"/>
        <v>17644.91</v>
      </c>
      <c r="J233" s="451">
        <f t="shared" si="101"/>
        <v>21393.83</v>
      </c>
      <c r="K233" s="938">
        <f t="shared" si="101"/>
        <v>3916.7599999999998</v>
      </c>
      <c r="L233" s="451">
        <f t="shared" si="101"/>
        <v>25310.59</v>
      </c>
      <c r="M233" s="451"/>
      <c r="N233" s="451">
        <f t="shared" si="101"/>
        <v>30157.990113200001</v>
      </c>
      <c r="O233" s="457"/>
      <c r="P233" s="451"/>
      <c r="Q233" s="451"/>
      <c r="R233" s="451"/>
      <c r="S233" s="574">
        <f t="shared" ref="S233:T233" si="102">SUM(S215:S232)</f>
        <v>120.81499999999998</v>
      </c>
      <c r="T233" s="574">
        <f t="shared" si="102"/>
        <v>127.99499999999999</v>
      </c>
      <c r="U233" s="574">
        <f t="shared" ref="U233:W233" si="103">SUM(U215:U232)</f>
        <v>124.75999999999998</v>
      </c>
      <c r="V233" s="451"/>
      <c r="W233" s="450">
        <f t="shared" si="103"/>
        <v>3.234999999999999</v>
      </c>
      <c r="X233" s="450">
        <f>SUM(X215:X232)</f>
        <v>30891.850000000002</v>
      </c>
      <c r="Y233" s="451"/>
      <c r="Z233" s="451">
        <f t="shared" ref="Z233" si="104">SUM(Z215:Z232)</f>
        <v>73.92011319999915</v>
      </c>
      <c r="AA233" s="464"/>
      <c r="AB233" s="801"/>
      <c r="AC233" s="514"/>
      <c r="AJ233" s="461">
        <v>225</v>
      </c>
      <c r="AK233" s="460">
        <v>3345.4800799999998</v>
      </c>
      <c r="AY233" s="451"/>
    </row>
    <row r="234" spans="1:51" s="460" customFormat="1" ht="64.5">
      <c r="A234" s="449"/>
      <c r="B234" s="449"/>
      <c r="C234" s="704"/>
      <c r="D234" s="1194" t="s">
        <v>527</v>
      </c>
      <c r="E234" s="1194"/>
      <c r="F234" s="1194"/>
      <c r="G234" s="451">
        <f t="shared" ref="G234:N234" si="105">G233+G213+G197+G181</f>
        <v>61800</v>
      </c>
      <c r="H234" s="451">
        <f t="shared" si="105"/>
        <v>61800</v>
      </c>
      <c r="I234" s="451">
        <f t="shared" si="105"/>
        <v>53039.839999999997</v>
      </c>
      <c r="J234" s="451">
        <f t="shared" si="105"/>
        <v>64424.899999999994</v>
      </c>
      <c r="K234" s="938">
        <f t="shared" si="105"/>
        <v>8826.81</v>
      </c>
      <c r="L234" s="451">
        <f t="shared" si="105"/>
        <v>73249.73</v>
      </c>
      <c r="M234" s="451"/>
      <c r="N234" s="451">
        <f t="shared" si="105"/>
        <v>87310.89955680001</v>
      </c>
      <c r="O234" s="449"/>
      <c r="P234" s="449"/>
      <c r="Q234" s="449"/>
      <c r="R234" s="449"/>
      <c r="S234" s="451">
        <f t="shared" ref="S234:T234" si="106">S233+S213+S197+S181</f>
        <v>317.29999999999995</v>
      </c>
      <c r="T234" s="451">
        <f t="shared" si="106"/>
        <v>328.74299999999999</v>
      </c>
      <c r="U234" s="451">
        <f>U233+U213+U197+U181</f>
        <v>316.25</v>
      </c>
      <c r="V234" s="451"/>
      <c r="W234" s="450">
        <f>W233+W213+W197+W181</f>
        <v>12.493</v>
      </c>
      <c r="X234" s="450">
        <f>X233+X213+X197+X181</f>
        <v>82577.459999999992</v>
      </c>
      <c r="Y234" s="451"/>
      <c r="Z234" s="451">
        <f>Z233+Z213+Z197+Z181</f>
        <v>5541.2195567999961</v>
      </c>
      <c r="AA234" s="464"/>
      <c r="AB234" s="801"/>
      <c r="AC234" s="514"/>
      <c r="AJ234" s="461">
        <v>226</v>
      </c>
      <c r="AK234" s="460">
        <v>2780.66779</v>
      </c>
      <c r="AY234" s="451"/>
    </row>
    <row r="235" spans="1:51" s="486" customFormat="1" ht="64.5">
      <c r="A235" s="482"/>
      <c r="B235" s="482"/>
      <c r="C235" s="482"/>
      <c r="D235" s="1195" t="s">
        <v>528</v>
      </c>
      <c r="E235" s="1195"/>
      <c r="F235" s="1195"/>
      <c r="G235" s="483">
        <f>G234+G169+G87+G39</f>
        <v>175675</v>
      </c>
      <c r="H235" s="483">
        <f>H234+H169+H87+H39</f>
        <v>175675</v>
      </c>
      <c r="I235" s="483">
        <f>I234+I169+I87+I39</f>
        <v>150904.91999999998</v>
      </c>
      <c r="J235" s="483">
        <f t="shared" ref="J235:N235" si="107">J234+J169+J87+J39</f>
        <v>178660.92600000001</v>
      </c>
      <c r="K235" s="938">
        <f t="shared" si="107"/>
        <v>24231.19</v>
      </c>
      <c r="L235" s="483">
        <f t="shared" si="107"/>
        <v>202890.136</v>
      </c>
      <c r="M235" s="483">
        <f>M234+M169+M87+M39</f>
        <v>9783.5600000000013</v>
      </c>
      <c r="N235" s="483">
        <f t="shared" si="107"/>
        <v>241903.30975840002</v>
      </c>
      <c r="O235" s="482"/>
      <c r="P235" s="482"/>
      <c r="Q235" s="482"/>
      <c r="R235" s="482"/>
      <c r="S235" s="450">
        <f>S234+S169+S87+S39</f>
        <v>1011.672</v>
      </c>
      <c r="T235" s="484">
        <f>T234+T169+T87+T39</f>
        <v>1048.96</v>
      </c>
      <c r="U235" s="484">
        <f>U234+U169+U87+U39</f>
        <v>1029.8800000000001</v>
      </c>
      <c r="V235" s="483"/>
      <c r="W235" s="484">
        <f>W234+W169+W87+W39</f>
        <v>16.93</v>
      </c>
      <c r="X235" s="484">
        <f>X234+X169+X87+X39</f>
        <v>202942.64</v>
      </c>
      <c r="Y235" s="483"/>
      <c r="Z235" s="483">
        <f>Z234+Z169+Z87+Z39</f>
        <v>37898.85655479999</v>
      </c>
      <c r="AA235" s="485"/>
      <c r="AB235" s="902"/>
      <c r="AC235" s="516"/>
      <c r="AJ235" s="461">
        <v>227</v>
      </c>
      <c r="AK235" s="486">
        <v>3916.9872399999999</v>
      </c>
      <c r="AY235" s="483"/>
    </row>
    <row r="236" spans="1:51" s="453" customFormat="1" ht="64.5">
      <c r="A236" s="1092" t="s">
        <v>529</v>
      </c>
      <c r="B236" s="1092"/>
      <c r="C236" s="1092"/>
      <c r="D236" s="1092"/>
      <c r="E236" s="446"/>
      <c r="F236" s="440"/>
      <c r="G236" s="451"/>
      <c r="H236" s="446"/>
      <c r="I236" s="446"/>
      <c r="J236" s="446"/>
      <c r="K236" s="939"/>
      <c r="L236" s="446"/>
      <c r="M236" s="446"/>
      <c r="N236" s="446"/>
      <c r="O236" s="463"/>
      <c r="P236" s="448"/>
      <c r="Q236" s="448"/>
      <c r="R236" s="448"/>
      <c r="S236" s="450"/>
      <c r="T236" s="458"/>
      <c r="U236" s="456"/>
      <c r="V236" s="446"/>
      <c r="W236" s="450"/>
      <c r="X236" s="960"/>
      <c r="Y236" s="446"/>
      <c r="Z236" s="446"/>
      <c r="AA236" s="452"/>
      <c r="AB236" s="887"/>
      <c r="AC236" s="513"/>
      <c r="AJ236" s="461">
        <v>228</v>
      </c>
      <c r="AK236" s="453">
        <v>2997.1128399999998</v>
      </c>
      <c r="AY236" s="446"/>
    </row>
    <row r="237" spans="1:51" s="453" customFormat="1" ht="64.5">
      <c r="A237" s="1196" t="s">
        <v>530</v>
      </c>
      <c r="B237" s="1196"/>
      <c r="C237" s="1196"/>
      <c r="D237" s="1196"/>
      <c r="E237" s="1196"/>
      <c r="F237" s="1196"/>
      <c r="G237" s="451"/>
      <c r="H237" s="446"/>
      <c r="I237" s="446"/>
      <c r="J237" s="446"/>
      <c r="K237" s="939"/>
      <c r="L237" s="446"/>
      <c r="M237" s="446"/>
      <c r="N237" s="446"/>
      <c r="O237" s="463"/>
      <c r="P237" s="448"/>
      <c r="Q237" s="448"/>
      <c r="R237" s="448"/>
      <c r="S237" s="450"/>
      <c r="T237" s="458"/>
      <c r="U237" s="456"/>
      <c r="V237" s="446"/>
      <c r="W237" s="450"/>
      <c r="X237" s="960"/>
      <c r="Y237" s="446"/>
      <c r="Z237" s="446"/>
      <c r="AA237" s="452"/>
      <c r="AB237" s="887"/>
      <c r="AC237" s="513"/>
      <c r="AJ237" s="461">
        <v>229</v>
      </c>
      <c r="AK237" s="453">
        <v>3299.8375799999999</v>
      </c>
      <c r="AY237" s="446"/>
    </row>
    <row r="238" spans="1:51" s="460" customFormat="1" ht="171.75" customHeight="1">
      <c r="A238" s="1072">
        <v>93</v>
      </c>
      <c r="B238" s="1072">
        <v>511</v>
      </c>
      <c r="C238" s="704" t="s">
        <v>32</v>
      </c>
      <c r="D238" s="619" t="s">
        <v>531</v>
      </c>
      <c r="E238" s="463" t="s">
        <v>532</v>
      </c>
      <c r="F238" s="487">
        <v>29</v>
      </c>
      <c r="G238" s="457">
        <v>1100</v>
      </c>
      <c r="H238" s="1086">
        <v>2300</v>
      </c>
      <c r="I238" s="1086">
        <v>1976.51</v>
      </c>
      <c r="J238" s="1086">
        <v>2323.2600000000002</v>
      </c>
      <c r="K238" s="1086"/>
      <c r="L238" s="1086">
        <f>J238+K238</f>
        <v>2323.2600000000002</v>
      </c>
      <c r="M238" s="1086"/>
      <c r="N238" s="1086">
        <f>(I238*1.4%+L238)*1.18</f>
        <v>2774.0987451999999</v>
      </c>
      <c r="O238" s="1125" t="s">
        <v>533</v>
      </c>
      <c r="P238" s="1125" t="s">
        <v>534</v>
      </c>
      <c r="Q238" s="1125" t="s">
        <v>535</v>
      </c>
      <c r="R238" s="1125"/>
      <c r="S238" s="459">
        <f>'Width Wise'!F239</f>
        <v>7.7</v>
      </c>
      <c r="T238" s="458">
        <f>'Width Wise'!G239</f>
        <v>7.7</v>
      </c>
      <c r="U238" s="456">
        <f>'Width Wise'!L239</f>
        <v>7.7</v>
      </c>
      <c r="V238" s="625">
        <f>U238/T238</f>
        <v>1</v>
      </c>
      <c r="W238" s="458">
        <f>T238-U238</f>
        <v>0</v>
      </c>
      <c r="X238" s="1087">
        <v>2026.89</v>
      </c>
      <c r="Y238" s="1105">
        <f>X238/N238</f>
        <v>0.7306481081493984</v>
      </c>
      <c r="Z238" s="1086">
        <f>N238-X238</f>
        <v>747.20874519999984</v>
      </c>
      <c r="AA238" s="463" t="s">
        <v>1294</v>
      </c>
      <c r="AB238" s="893"/>
      <c r="AC238" s="514"/>
      <c r="AJ238" s="622">
        <v>230</v>
      </c>
      <c r="AK238" s="460">
        <v>3174.1487000000002</v>
      </c>
      <c r="AY238" s="1086">
        <v>2774.1</v>
      </c>
    </row>
    <row r="239" spans="1:51" s="460" customFormat="1" ht="163.5" customHeight="1">
      <c r="A239" s="1072"/>
      <c r="B239" s="1072"/>
      <c r="C239" s="704" t="s">
        <v>38</v>
      </c>
      <c r="D239" s="454" t="s">
        <v>536</v>
      </c>
      <c r="E239" s="449" t="s">
        <v>537</v>
      </c>
      <c r="F239" s="487">
        <v>31</v>
      </c>
      <c r="G239" s="457">
        <v>650</v>
      </c>
      <c r="H239" s="1086"/>
      <c r="I239" s="1086"/>
      <c r="J239" s="1086"/>
      <c r="K239" s="1086"/>
      <c r="L239" s="1086"/>
      <c r="M239" s="1086"/>
      <c r="N239" s="1086"/>
      <c r="O239" s="1125"/>
      <c r="P239" s="1125"/>
      <c r="Q239" s="1125"/>
      <c r="R239" s="1125"/>
      <c r="S239" s="459">
        <f>'Width Wise'!F240</f>
        <v>4.97</v>
      </c>
      <c r="T239" s="458">
        <f>'Width Wise'!G240</f>
        <v>4.97</v>
      </c>
      <c r="U239" s="456">
        <f>'Width Wise'!L240</f>
        <v>4.97</v>
      </c>
      <c r="V239" s="625">
        <f t="shared" ref="V239:V256" si="108">U239/T239</f>
        <v>1</v>
      </c>
      <c r="W239" s="458">
        <f t="shared" ref="W239:W256" si="109">T239-U239</f>
        <v>0</v>
      </c>
      <c r="X239" s="1088"/>
      <c r="Y239" s="1105"/>
      <c r="Z239" s="1072"/>
      <c r="AA239" s="463" t="s">
        <v>1294</v>
      </c>
      <c r="AB239" s="893"/>
      <c r="AC239" s="514">
        <v>1</v>
      </c>
      <c r="AJ239" s="622">
        <v>231</v>
      </c>
      <c r="AK239" s="460">
        <v>4149.0991199999999</v>
      </c>
      <c r="AY239" s="1086"/>
    </row>
    <row r="240" spans="1:51" s="460" customFormat="1" ht="184.5" customHeight="1">
      <c r="A240" s="1072"/>
      <c r="B240" s="1072"/>
      <c r="C240" s="704" t="s">
        <v>77</v>
      </c>
      <c r="D240" s="619" t="s">
        <v>538</v>
      </c>
      <c r="E240" s="463" t="s">
        <v>539</v>
      </c>
      <c r="F240" s="487">
        <v>32</v>
      </c>
      <c r="G240" s="457">
        <v>550</v>
      </c>
      <c r="H240" s="1086"/>
      <c r="I240" s="1086"/>
      <c r="J240" s="1086"/>
      <c r="K240" s="1086"/>
      <c r="L240" s="1086"/>
      <c r="M240" s="1086"/>
      <c r="N240" s="1086"/>
      <c r="O240" s="1125"/>
      <c r="P240" s="1125"/>
      <c r="Q240" s="1125"/>
      <c r="R240" s="1125"/>
      <c r="S240" s="459">
        <f>'Width Wise'!F241</f>
        <v>3.92</v>
      </c>
      <c r="T240" s="458">
        <f>'Width Wise'!G241</f>
        <v>3.92</v>
      </c>
      <c r="U240" s="456">
        <f>'Width Wise'!L241</f>
        <v>3.92</v>
      </c>
      <c r="V240" s="625">
        <f t="shared" si="108"/>
        <v>1</v>
      </c>
      <c r="W240" s="458">
        <f t="shared" si="109"/>
        <v>0</v>
      </c>
      <c r="X240" s="1089"/>
      <c r="Y240" s="1105"/>
      <c r="Z240" s="1072"/>
      <c r="AA240" s="463" t="s">
        <v>1294</v>
      </c>
      <c r="AB240" s="893"/>
      <c r="AC240" s="514"/>
      <c r="AJ240" s="622">
        <v>232</v>
      </c>
      <c r="AK240" s="460">
        <v>4884.6111300000002</v>
      </c>
      <c r="AY240" s="1086"/>
    </row>
    <row r="241" spans="1:51" s="460" customFormat="1" ht="184.5" customHeight="1">
      <c r="A241" s="1072">
        <v>94</v>
      </c>
      <c r="B241" s="1072">
        <f>B238+1</f>
        <v>512</v>
      </c>
      <c r="C241" s="704" t="s">
        <v>32</v>
      </c>
      <c r="D241" s="619" t="s">
        <v>540</v>
      </c>
      <c r="E241" s="463" t="s">
        <v>532</v>
      </c>
      <c r="F241" s="487">
        <v>34</v>
      </c>
      <c r="G241" s="457">
        <v>1000</v>
      </c>
      <c r="H241" s="1086">
        <v>3000</v>
      </c>
      <c r="I241" s="1086">
        <v>2579.7800000000002</v>
      </c>
      <c r="J241" s="1086">
        <v>2937.46</v>
      </c>
      <c r="K241" s="1086">
        <v>725.96</v>
      </c>
      <c r="L241" s="1086">
        <f>J241+K241</f>
        <v>3663.42</v>
      </c>
      <c r="M241" s="1086"/>
      <c r="N241" s="1086">
        <f>(I241*1.4%+L241)*1.18</f>
        <v>4365.4535655999998</v>
      </c>
      <c r="O241" s="1090" t="s">
        <v>541</v>
      </c>
      <c r="P241" s="1090" t="s">
        <v>542</v>
      </c>
      <c r="Q241" s="1090" t="s">
        <v>543</v>
      </c>
      <c r="R241" s="1119"/>
      <c r="S241" s="459">
        <f>'Width Wise'!F242</f>
        <v>8.7799999999999994</v>
      </c>
      <c r="T241" s="458">
        <f>'Width Wise'!G242</f>
        <v>5.9</v>
      </c>
      <c r="U241" s="456">
        <f>'Width Wise'!L242</f>
        <v>5.6029999999999998</v>
      </c>
      <c r="V241" s="625">
        <f t="shared" si="108"/>
        <v>0.94966101694915239</v>
      </c>
      <c r="W241" s="458">
        <f t="shared" si="109"/>
        <v>0.2970000000000006</v>
      </c>
      <c r="X241" s="1086">
        <v>4229.6899999999996</v>
      </c>
      <c r="Y241" s="1091">
        <f>X241/N241</f>
        <v>0.96890046737186164</v>
      </c>
      <c r="Z241" s="1086">
        <f>N241-X241</f>
        <v>135.76356560000022</v>
      </c>
      <c r="AA241" s="875" t="s">
        <v>1584</v>
      </c>
      <c r="AB241" s="893"/>
      <c r="AC241" s="514">
        <v>22</v>
      </c>
      <c r="AJ241" s="622">
        <v>233</v>
      </c>
      <c r="AK241" s="460">
        <v>3083.5153100000002</v>
      </c>
      <c r="AY241" s="1086">
        <v>4365.46</v>
      </c>
    </row>
    <row r="242" spans="1:51" s="460" customFormat="1" ht="190.5" customHeight="1">
      <c r="A242" s="1072"/>
      <c r="B242" s="1072"/>
      <c r="C242" s="704" t="s">
        <v>38</v>
      </c>
      <c r="D242" s="619" t="s">
        <v>544</v>
      </c>
      <c r="E242" s="463" t="s">
        <v>545</v>
      </c>
      <c r="F242" s="487">
        <v>35</v>
      </c>
      <c r="G242" s="457">
        <v>800</v>
      </c>
      <c r="H242" s="1086"/>
      <c r="I242" s="1086"/>
      <c r="J242" s="1086"/>
      <c r="K242" s="1086"/>
      <c r="L242" s="1086"/>
      <c r="M242" s="1086"/>
      <c r="N242" s="1086"/>
      <c r="O242" s="1090"/>
      <c r="P242" s="1090"/>
      <c r="Q242" s="1090"/>
      <c r="R242" s="1149"/>
      <c r="S242" s="459">
        <f>'Width Wise'!F243</f>
        <v>3.3</v>
      </c>
      <c r="T242" s="458">
        <f>'Width Wise'!G243</f>
        <v>3.3</v>
      </c>
      <c r="U242" s="456">
        <f>'Width Wise'!L243</f>
        <v>3.3</v>
      </c>
      <c r="V242" s="625">
        <f t="shared" si="108"/>
        <v>1</v>
      </c>
      <c r="W242" s="458">
        <f t="shared" si="109"/>
        <v>0</v>
      </c>
      <c r="X242" s="1086"/>
      <c r="Y242" s="1091"/>
      <c r="Z242" s="1072"/>
      <c r="AA242" s="463" t="s">
        <v>1488</v>
      </c>
      <c r="AB242" s="893"/>
      <c r="AC242" s="514"/>
      <c r="AD242" s="652"/>
      <c r="AE242" s="652"/>
      <c r="AJ242" s="622">
        <v>234</v>
      </c>
      <c r="AK242" s="460">
        <v>3254.6306399999999</v>
      </c>
      <c r="AY242" s="1086"/>
    </row>
    <row r="243" spans="1:51" s="460" customFormat="1" ht="193.15" customHeight="1">
      <c r="A243" s="1072"/>
      <c r="B243" s="1072"/>
      <c r="C243" s="704" t="s">
        <v>77</v>
      </c>
      <c r="D243" s="619" t="s">
        <v>546</v>
      </c>
      <c r="E243" s="463" t="s">
        <v>68</v>
      </c>
      <c r="F243" s="487">
        <v>37</v>
      </c>
      <c r="G243" s="457">
        <v>700</v>
      </c>
      <c r="H243" s="1086"/>
      <c r="I243" s="1086"/>
      <c r="J243" s="1086"/>
      <c r="K243" s="1086"/>
      <c r="L243" s="1086"/>
      <c r="M243" s="1086"/>
      <c r="N243" s="1086"/>
      <c r="O243" s="1090"/>
      <c r="P243" s="1090"/>
      <c r="Q243" s="1090"/>
      <c r="R243" s="1149"/>
      <c r="S243" s="459">
        <f>'Width Wise'!F244</f>
        <v>3.47</v>
      </c>
      <c r="T243" s="458">
        <f>'Width Wise'!G244</f>
        <v>3.47</v>
      </c>
      <c r="U243" s="456">
        <f>'Width Wise'!L244</f>
        <v>3.47</v>
      </c>
      <c r="V243" s="625">
        <f t="shared" si="108"/>
        <v>1</v>
      </c>
      <c r="W243" s="458">
        <f t="shared" si="109"/>
        <v>0</v>
      </c>
      <c r="X243" s="1086"/>
      <c r="Y243" s="1091"/>
      <c r="Z243" s="1072"/>
      <c r="AA243" s="463" t="s">
        <v>1488</v>
      </c>
      <c r="AB243" s="893"/>
      <c r="AC243" s="514"/>
      <c r="AJ243" s="622">
        <v>235</v>
      </c>
      <c r="AK243" s="460">
        <v>3469.7178800000002</v>
      </c>
      <c r="AY243" s="1086"/>
    </row>
    <row r="244" spans="1:51" s="460" customFormat="1" ht="180" customHeight="1">
      <c r="A244" s="1072"/>
      <c r="B244" s="1072"/>
      <c r="C244" s="704" t="s">
        <v>143</v>
      </c>
      <c r="D244" s="454" t="s">
        <v>547</v>
      </c>
      <c r="E244" s="463" t="s">
        <v>68</v>
      </c>
      <c r="F244" s="487">
        <v>38</v>
      </c>
      <c r="G244" s="457">
        <v>500</v>
      </c>
      <c r="H244" s="1086"/>
      <c r="I244" s="1086"/>
      <c r="J244" s="1086"/>
      <c r="K244" s="1086"/>
      <c r="L244" s="1086"/>
      <c r="M244" s="1086"/>
      <c r="N244" s="1086"/>
      <c r="O244" s="1090"/>
      <c r="P244" s="1090"/>
      <c r="Q244" s="1090"/>
      <c r="R244" s="1120"/>
      <c r="S244" s="459">
        <f>'Width Wise'!F245</f>
        <v>2.4500000000000002</v>
      </c>
      <c r="T244" s="458">
        <f>'Width Wise'!G245</f>
        <v>2.79</v>
      </c>
      <c r="U244" s="456">
        <f>'Width Wise'!L245</f>
        <v>2.79</v>
      </c>
      <c r="V244" s="625">
        <f t="shared" si="108"/>
        <v>1</v>
      </c>
      <c r="W244" s="458">
        <f t="shared" si="109"/>
        <v>0</v>
      </c>
      <c r="X244" s="1086"/>
      <c r="Y244" s="1091"/>
      <c r="Z244" s="1072"/>
      <c r="AA244" s="463" t="s">
        <v>1488</v>
      </c>
      <c r="AB244" s="893"/>
      <c r="AC244" s="514"/>
      <c r="AJ244" s="622">
        <v>236</v>
      </c>
      <c r="AK244" s="460">
        <v>2003.10294</v>
      </c>
      <c r="AY244" s="1086"/>
    </row>
    <row r="245" spans="1:51" s="460" customFormat="1" ht="173.25" customHeight="1">
      <c r="A245" s="1072">
        <f>A241+1</f>
        <v>95</v>
      </c>
      <c r="B245" s="1072">
        <f>B241+1</f>
        <v>513</v>
      </c>
      <c r="C245" s="995" t="s">
        <v>32</v>
      </c>
      <c r="D245" s="454" t="s">
        <v>548</v>
      </c>
      <c r="E245" s="995" t="s">
        <v>549</v>
      </c>
      <c r="F245" s="487">
        <v>46</v>
      </c>
      <c r="G245" s="994">
        <v>1350</v>
      </c>
      <c r="H245" s="1086">
        <v>2250</v>
      </c>
      <c r="I245" s="1086">
        <v>1932.48</v>
      </c>
      <c r="J245" s="1086">
        <v>2162.65</v>
      </c>
      <c r="K245" s="1086">
        <v>527.21</v>
      </c>
      <c r="L245" s="1086">
        <f>J245+K245</f>
        <v>2689.86</v>
      </c>
      <c r="M245" s="1086"/>
      <c r="N245" s="1086">
        <f>(I245*1.4%+L245)*1.18</f>
        <v>3205.9593696000002</v>
      </c>
      <c r="O245" s="1125" t="s">
        <v>541</v>
      </c>
      <c r="P245" s="1125" t="s">
        <v>550</v>
      </c>
      <c r="Q245" s="1125" t="s">
        <v>551</v>
      </c>
      <c r="R245" s="1125" t="s">
        <v>1522</v>
      </c>
      <c r="S245" s="459">
        <f>'Width Wise'!F246</f>
        <v>12.33</v>
      </c>
      <c r="T245" s="458">
        <f>'Width Wise'!G246</f>
        <v>13.83</v>
      </c>
      <c r="U245" s="996">
        <f>'Width Wise'!L246</f>
        <v>13.83</v>
      </c>
      <c r="V245" s="1000">
        <f t="shared" si="108"/>
        <v>1</v>
      </c>
      <c r="W245" s="458">
        <f t="shared" si="109"/>
        <v>0</v>
      </c>
      <c r="X245" s="1087">
        <v>2422.2800000000002</v>
      </c>
      <c r="Y245" s="1105">
        <f>X245/N245</f>
        <v>0.75555542686188881</v>
      </c>
      <c r="Z245" s="1086">
        <f>N245-X245</f>
        <v>783.67936959999997</v>
      </c>
      <c r="AA245" s="997" t="s">
        <v>1294</v>
      </c>
      <c r="AB245" s="893"/>
      <c r="AC245" s="514"/>
      <c r="AD245" s="460" t="s">
        <v>1174</v>
      </c>
      <c r="AJ245" s="622">
        <v>237</v>
      </c>
      <c r="AK245" s="460">
        <v>4386.2942800000001</v>
      </c>
      <c r="AY245" s="1086">
        <v>2583.85</v>
      </c>
    </row>
    <row r="246" spans="1:51" s="460" customFormat="1" ht="182.25" customHeight="1">
      <c r="A246" s="1072"/>
      <c r="B246" s="1072"/>
      <c r="C246" s="995" t="s">
        <v>38</v>
      </c>
      <c r="D246" s="454" t="s">
        <v>552</v>
      </c>
      <c r="E246" s="995" t="s">
        <v>553</v>
      </c>
      <c r="F246" s="487">
        <v>47</v>
      </c>
      <c r="G246" s="994">
        <v>900</v>
      </c>
      <c r="H246" s="1086"/>
      <c r="I246" s="1086"/>
      <c r="J246" s="1086"/>
      <c r="K246" s="1086"/>
      <c r="L246" s="1086"/>
      <c r="M246" s="1086"/>
      <c r="N246" s="1086"/>
      <c r="O246" s="1125"/>
      <c r="P246" s="1125"/>
      <c r="Q246" s="1125"/>
      <c r="R246" s="1125"/>
      <c r="S246" s="459">
        <f>'Width Wise'!F247</f>
        <v>6.78</v>
      </c>
      <c r="T246" s="458">
        <f>'Width Wise'!G247</f>
        <v>7.07</v>
      </c>
      <c r="U246" s="996">
        <f>'Width Wise'!L247</f>
        <v>7.07</v>
      </c>
      <c r="V246" s="1000">
        <f t="shared" si="108"/>
        <v>1</v>
      </c>
      <c r="W246" s="458">
        <f t="shared" si="109"/>
        <v>0</v>
      </c>
      <c r="X246" s="1089"/>
      <c r="Y246" s="1105"/>
      <c r="Z246" s="1072"/>
      <c r="AA246" s="997" t="s">
        <v>1572</v>
      </c>
      <c r="AB246" s="893"/>
      <c r="AC246" s="1006"/>
      <c r="AJ246" s="622">
        <v>238</v>
      </c>
      <c r="AK246" s="460">
        <v>2237.1345799999999</v>
      </c>
      <c r="AY246" s="1086"/>
    </row>
    <row r="247" spans="1:51" s="588" customFormat="1" ht="192.75" customHeight="1">
      <c r="A247" s="1115">
        <f>A245+1</f>
        <v>96</v>
      </c>
      <c r="B247" s="1115">
        <f>B245+1</f>
        <v>514</v>
      </c>
      <c r="C247" s="705" t="s">
        <v>32</v>
      </c>
      <c r="D247" s="584" t="s">
        <v>554</v>
      </c>
      <c r="E247" s="591" t="s">
        <v>532</v>
      </c>
      <c r="F247" s="612">
        <v>298</v>
      </c>
      <c r="G247" s="592">
        <v>700</v>
      </c>
      <c r="H247" s="1114">
        <v>2250</v>
      </c>
      <c r="I247" s="1114">
        <v>1935.87</v>
      </c>
      <c r="J247" s="1114">
        <v>2307.96</v>
      </c>
      <c r="K247" s="1114"/>
      <c r="L247" s="1114">
        <f>J247+K247</f>
        <v>2307.96</v>
      </c>
      <c r="M247" s="1114"/>
      <c r="N247" s="1114">
        <f>(I247*1.4%+L247)*1.18</f>
        <v>2755.3733723999999</v>
      </c>
      <c r="O247" s="1142" t="s">
        <v>555</v>
      </c>
      <c r="P247" s="1142" t="s">
        <v>556</v>
      </c>
      <c r="Q247" s="1142" t="s">
        <v>557</v>
      </c>
      <c r="R247" s="1142" t="s">
        <v>1603</v>
      </c>
      <c r="S247" s="585">
        <f>'Width Wise'!F248</f>
        <v>1.97</v>
      </c>
      <c r="T247" s="586">
        <f>'Width Wise'!G248</f>
        <v>1.97</v>
      </c>
      <c r="U247" s="594">
        <f>'Width Wise'!L248</f>
        <v>0</v>
      </c>
      <c r="V247" s="587">
        <f t="shared" si="108"/>
        <v>0</v>
      </c>
      <c r="W247" s="586">
        <f t="shared" si="109"/>
        <v>1.97</v>
      </c>
      <c r="X247" s="1109">
        <v>1025.29</v>
      </c>
      <c r="Y247" s="1106">
        <f>X247/N247</f>
        <v>0.37210565009813767</v>
      </c>
      <c r="Z247" s="1114">
        <f>N247-X247</f>
        <v>1730.0833723999999</v>
      </c>
      <c r="AA247" s="593" t="s">
        <v>1573</v>
      </c>
      <c r="AB247" s="903">
        <v>1</v>
      </c>
      <c r="AC247" s="515"/>
      <c r="AJ247" s="589">
        <v>239</v>
      </c>
      <c r="AK247" s="588">
        <v>2631.3746299999998</v>
      </c>
      <c r="AY247" s="1114">
        <v>2755.38</v>
      </c>
    </row>
    <row r="248" spans="1:51" s="588" customFormat="1" ht="189" customHeight="1">
      <c r="A248" s="1115"/>
      <c r="B248" s="1115"/>
      <c r="C248" s="705" t="s">
        <v>38</v>
      </c>
      <c r="D248" s="584" t="s">
        <v>558</v>
      </c>
      <c r="E248" s="591" t="s">
        <v>559</v>
      </c>
      <c r="F248" s="612">
        <v>51</v>
      </c>
      <c r="G248" s="592">
        <v>650</v>
      </c>
      <c r="H248" s="1114"/>
      <c r="I248" s="1114"/>
      <c r="J248" s="1114"/>
      <c r="K248" s="1114"/>
      <c r="L248" s="1114"/>
      <c r="M248" s="1114"/>
      <c r="N248" s="1114"/>
      <c r="O248" s="1142"/>
      <c r="P248" s="1142"/>
      <c r="Q248" s="1142"/>
      <c r="R248" s="1142"/>
      <c r="S248" s="585">
        <f>'Width Wise'!F249</f>
        <v>6.5</v>
      </c>
      <c r="T248" s="586">
        <f>'Width Wise'!G249</f>
        <v>6.5</v>
      </c>
      <c r="U248" s="594">
        <f>'Width Wise'!L249</f>
        <v>0</v>
      </c>
      <c r="V248" s="587">
        <f t="shared" si="108"/>
        <v>0</v>
      </c>
      <c r="W248" s="586">
        <f t="shared" si="109"/>
        <v>6.5</v>
      </c>
      <c r="X248" s="1110"/>
      <c r="Y248" s="1106"/>
      <c r="Z248" s="1115"/>
      <c r="AA248" s="593" t="s">
        <v>1563</v>
      </c>
      <c r="AB248" s="903"/>
      <c r="AC248" s="515"/>
      <c r="AD248" s="588" t="s">
        <v>1500</v>
      </c>
      <c r="AJ248" s="589">
        <v>240</v>
      </c>
      <c r="AK248" s="588">
        <v>2173.9697000000001</v>
      </c>
      <c r="AY248" s="1114"/>
    </row>
    <row r="249" spans="1:51" s="588" customFormat="1" ht="186" customHeight="1">
      <c r="A249" s="1115"/>
      <c r="B249" s="1115"/>
      <c r="C249" s="705" t="s">
        <v>77</v>
      </c>
      <c r="D249" s="584" t="s">
        <v>560</v>
      </c>
      <c r="E249" s="591" t="s">
        <v>561</v>
      </c>
      <c r="F249" s="612">
        <v>52</v>
      </c>
      <c r="G249" s="592">
        <v>400</v>
      </c>
      <c r="H249" s="1114"/>
      <c r="I249" s="1114"/>
      <c r="J249" s="1114"/>
      <c r="K249" s="1114"/>
      <c r="L249" s="1114"/>
      <c r="M249" s="1114"/>
      <c r="N249" s="1114"/>
      <c r="O249" s="1142"/>
      <c r="P249" s="1142"/>
      <c r="Q249" s="1142"/>
      <c r="R249" s="1142"/>
      <c r="S249" s="585">
        <f>'Width Wise'!F250</f>
        <v>3.0150000000000001</v>
      </c>
      <c r="T249" s="586">
        <f>'Width Wise'!G250</f>
        <v>3.0150000000000001</v>
      </c>
      <c r="U249" s="594">
        <f>'Width Wise'!L250</f>
        <v>3.0149999999999997</v>
      </c>
      <c r="V249" s="587">
        <f t="shared" si="108"/>
        <v>0.99999999999999989</v>
      </c>
      <c r="W249" s="586">
        <f t="shared" si="109"/>
        <v>0</v>
      </c>
      <c r="X249" s="1110"/>
      <c r="Y249" s="1106"/>
      <c r="Z249" s="1115"/>
      <c r="AA249" s="717" t="s">
        <v>1602</v>
      </c>
      <c r="AB249" s="903"/>
      <c r="AC249" s="515"/>
      <c r="AJ249" s="589">
        <v>241</v>
      </c>
      <c r="AK249" s="588">
        <v>4767.7435100000002</v>
      </c>
      <c r="AY249" s="1114"/>
    </row>
    <row r="250" spans="1:51" s="588" customFormat="1" ht="199.5" customHeight="1">
      <c r="A250" s="1115"/>
      <c r="B250" s="1115"/>
      <c r="C250" s="705" t="s">
        <v>143</v>
      </c>
      <c r="D250" s="584" t="s">
        <v>562</v>
      </c>
      <c r="E250" s="591" t="s">
        <v>563</v>
      </c>
      <c r="F250" s="612">
        <v>53</v>
      </c>
      <c r="G250" s="592">
        <v>200</v>
      </c>
      <c r="H250" s="1114"/>
      <c r="I250" s="1114"/>
      <c r="J250" s="1114"/>
      <c r="K250" s="1114"/>
      <c r="L250" s="1114"/>
      <c r="M250" s="1114"/>
      <c r="N250" s="1114"/>
      <c r="O250" s="1142"/>
      <c r="P250" s="1142"/>
      <c r="Q250" s="1142"/>
      <c r="R250" s="1142"/>
      <c r="S250" s="585">
        <f>'Width Wise'!F251</f>
        <v>1.21</v>
      </c>
      <c r="T250" s="586">
        <f>'Width Wise'!G251</f>
        <v>1.21</v>
      </c>
      <c r="U250" s="594">
        <f>'Width Wise'!L251</f>
        <v>1.21</v>
      </c>
      <c r="V250" s="587">
        <f t="shared" si="108"/>
        <v>1</v>
      </c>
      <c r="W250" s="586">
        <f t="shared" si="109"/>
        <v>0</v>
      </c>
      <c r="X250" s="1110"/>
      <c r="Y250" s="1106"/>
      <c r="Z250" s="1115"/>
      <c r="AA250" s="593" t="s">
        <v>1602</v>
      </c>
      <c r="AB250" s="903"/>
      <c r="AC250" s="515"/>
      <c r="AJ250" s="589">
        <v>242</v>
      </c>
      <c r="AK250" s="588">
        <v>3209.4269100000001</v>
      </c>
      <c r="AY250" s="1114"/>
    </row>
    <row r="251" spans="1:51" s="588" customFormat="1" ht="159" customHeight="1">
      <c r="A251" s="1115"/>
      <c r="B251" s="1115"/>
      <c r="C251" s="705" t="s">
        <v>306</v>
      </c>
      <c r="D251" s="584" t="s">
        <v>564</v>
      </c>
      <c r="E251" s="591" t="s">
        <v>565</v>
      </c>
      <c r="F251" s="612">
        <v>56</v>
      </c>
      <c r="G251" s="592">
        <f>2350-2050</f>
        <v>300</v>
      </c>
      <c r="H251" s="1114"/>
      <c r="I251" s="1114"/>
      <c r="J251" s="1114"/>
      <c r="K251" s="1114"/>
      <c r="L251" s="1114"/>
      <c r="M251" s="1114"/>
      <c r="N251" s="1114"/>
      <c r="O251" s="1142"/>
      <c r="P251" s="1142"/>
      <c r="Q251" s="1142"/>
      <c r="R251" s="1142"/>
      <c r="S251" s="585">
        <f>'Width Wise'!F252</f>
        <v>3.57</v>
      </c>
      <c r="T251" s="586">
        <f>'Width Wise'!G252</f>
        <v>3.57</v>
      </c>
      <c r="U251" s="594">
        <f>'Width Wise'!L252</f>
        <v>3.37</v>
      </c>
      <c r="V251" s="587">
        <f t="shared" si="108"/>
        <v>0.94397759103641465</v>
      </c>
      <c r="W251" s="586">
        <f t="shared" si="109"/>
        <v>0.19999999999999973</v>
      </c>
      <c r="X251" s="1111"/>
      <c r="Y251" s="1106"/>
      <c r="Z251" s="1115"/>
      <c r="AA251" s="593" t="s">
        <v>1406</v>
      </c>
      <c r="AB251" s="903"/>
      <c r="AC251" s="515"/>
      <c r="AJ251" s="589">
        <v>243</v>
      </c>
      <c r="AK251" s="588">
        <v>4254.6154100000003</v>
      </c>
      <c r="AY251" s="1114"/>
    </row>
    <row r="252" spans="1:51" s="588" customFormat="1" ht="152.25" customHeight="1">
      <c r="A252" s="1115">
        <f>A247+1</f>
        <v>97</v>
      </c>
      <c r="B252" s="1115">
        <v>515</v>
      </c>
      <c r="C252" s="705" t="s">
        <v>32</v>
      </c>
      <c r="D252" s="584" t="s">
        <v>566</v>
      </c>
      <c r="E252" s="591" t="s">
        <v>567</v>
      </c>
      <c r="F252" s="612">
        <v>57</v>
      </c>
      <c r="G252" s="592">
        <v>475</v>
      </c>
      <c r="H252" s="1114">
        <v>3250</v>
      </c>
      <c r="I252" s="1114">
        <v>2789.13</v>
      </c>
      <c r="J252" s="1114">
        <v>3321.56</v>
      </c>
      <c r="K252" s="1114"/>
      <c r="L252" s="1114">
        <f>J252+K252</f>
        <v>3321.56</v>
      </c>
      <c r="M252" s="1114"/>
      <c r="N252" s="1114">
        <f>(I252*1.4%+L252)*1.18</f>
        <v>3965.5172275999994</v>
      </c>
      <c r="O252" s="1142" t="s">
        <v>568</v>
      </c>
      <c r="P252" s="1142" t="s">
        <v>252</v>
      </c>
      <c r="Q252" s="1142" t="s">
        <v>253</v>
      </c>
      <c r="R252" s="1142"/>
      <c r="S252" s="585">
        <f>'Width Wise'!F253</f>
        <v>3.21</v>
      </c>
      <c r="T252" s="586">
        <f>'Width Wise'!G253</f>
        <v>3.21</v>
      </c>
      <c r="U252" s="594">
        <f>'Width Wise'!L253</f>
        <v>2.62</v>
      </c>
      <c r="V252" s="587">
        <f t="shared" si="108"/>
        <v>0.81619937694704059</v>
      </c>
      <c r="W252" s="586">
        <f t="shared" si="109"/>
        <v>0.58999999999999986</v>
      </c>
      <c r="X252" s="1109">
        <v>2184.3000000000002</v>
      </c>
      <c r="Y252" s="1106">
        <f>X252/N252</f>
        <v>0.55082348017486149</v>
      </c>
      <c r="Z252" s="1114">
        <f>N252-X252</f>
        <v>1781.2172275999992</v>
      </c>
      <c r="AA252" s="977" t="s">
        <v>1564</v>
      </c>
      <c r="AB252" s="903">
        <v>2</v>
      </c>
      <c r="AC252" s="515"/>
      <c r="AJ252" s="589">
        <v>244</v>
      </c>
      <c r="AK252" s="588">
        <v>2612.6241100000002</v>
      </c>
      <c r="AY252" s="1114">
        <v>3965.51</v>
      </c>
    </row>
    <row r="253" spans="1:51" s="588" customFormat="1" ht="183" customHeight="1">
      <c r="A253" s="1115"/>
      <c r="B253" s="1115"/>
      <c r="C253" s="705" t="s">
        <v>38</v>
      </c>
      <c r="D253" s="584" t="s">
        <v>569</v>
      </c>
      <c r="E253" s="591" t="s">
        <v>570</v>
      </c>
      <c r="F253" s="612">
        <v>59</v>
      </c>
      <c r="G253" s="592">
        <v>475</v>
      </c>
      <c r="H253" s="1114"/>
      <c r="I253" s="1114"/>
      <c r="J253" s="1114"/>
      <c r="K253" s="1114"/>
      <c r="L253" s="1114"/>
      <c r="M253" s="1114"/>
      <c r="N253" s="1114"/>
      <c r="O253" s="1142"/>
      <c r="P253" s="1142"/>
      <c r="Q253" s="1142"/>
      <c r="R253" s="1142"/>
      <c r="S253" s="585">
        <f>'Width Wise'!F254</f>
        <v>3.7</v>
      </c>
      <c r="T253" s="586">
        <f>'Width Wise'!G254</f>
        <v>3.7</v>
      </c>
      <c r="U253" s="594">
        <f>'Width Wise'!L254</f>
        <v>0</v>
      </c>
      <c r="V253" s="587">
        <f>U253/T253</f>
        <v>0</v>
      </c>
      <c r="W253" s="586">
        <f t="shared" si="109"/>
        <v>3.7</v>
      </c>
      <c r="X253" s="1110"/>
      <c r="Y253" s="1106"/>
      <c r="Z253" s="1115"/>
      <c r="AA253" s="593" t="s">
        <v>1565</v>
      </c>
      <c r="AB253" s="903"/>
      <c r="AC253" s="515"/>
      <c r="AD253" s="588" t="s">
        <v>1501</v>
      </c>
      <c r="AJ253" s="589">
        <v>245</v>
      </c>
      <c r="AK253" s="588">
        <v>2035.8042600000001</v>
      </c>
      <c r="AY253" s="1114"/>
    </row>
    <row r="254" spans="1:51" s="588" customFormat="1" ht="145.5" customHeight="1">
      <c r="A254" s="1115"/>
      <c r="B254" s="1115"/>
      <c r="C254" s="705" t="s">
        <v>77</v>
      </c>
      <c r="D254" s="584" t="s">
        <v>571</v>
      </c>
      <c r="E254" s="591" t="s">
        <v>572</v>
      </c>
      <c r="F254" s="612">
        <v>60</v>
      </c>
      <c r="G254" s="592">
        <v>1000</v>
      </c>
      <c r="H254" s="1114"/>
      <c r="I254" s="1114"/>
      <c r="J254" s="1114"/>
      <c r="K254" s="1114"/>
      <c r="L254" s="1114"/>
      <c r="M254" s="1114"/>
      <c r="N254" s="1114"/>
      <c r="O254" s="1142"/>
      <c r="P254" s="1142"/>
      <c r="Q254" s="1142"/>
      <c r="R254" s="1142"/>
      <c r="S254" s="585">
        <f>'Width Wise'!F255</f>
        <v>8.6300000000000008</v>
      </c>
      <c r="T254" s="586">
        <f>'Width Wise'!G255</f>
        <v>8.6300000000000008</v>
      </c>
      <c r="U254" s="594">
        <f>'Width Wise'!L255</f>
        <v>4</v>
      </c>
      <c r="V254" s="587">
        <f t="shared" si="108"/>
        <v>0.46349942062572419</v>
      </c>
      <c r="W254" s="586">
        <f t="shared" si="109"/>
        <v>4.6300000000000008</v>
      </c>
      <c r="X254" s="1110"/>
      <c r="Y254" s="1106"/>
      <c r="Z254" s="1115"/>
      <c r="AA254" s="593" t="s">
        <v>1561</v>
      </c>
      <c r="AB254" s="903"/>
      <c r="AC254" s="515"/>
      <c r="AJ254" s="589">
        <v>246</v>
      </c>
      <c r="AK254" s="588">
        <v>1755.08089</v>
      </c>
      <c r="AY254" s="1114"/>
    </row>
    <row r="255" spans="1:51" s="588" customFormat="1" ht="133.5" customHeight="1">
      <c r="A255" s="1115"/>
      <c r="B255" s="1115"/>
      <c r="C255" s="705" t="s">
        <v>143</v>
      </c>
      <c r="D255" s="584" t="s">
        <v>573</v>
      </c>
      <c r="E255" s="591" t="s">
        <v>574</v>
      </c>
      <c r="F255" s="612">
        <v>61</v>
      </c>
      <c r="G255" s="592">
        <v>700</v>
      </c>
      <c r="H255" s="1114"/>
      <c r="I255" s="1114"/>
      <c r="J255" s="1114"/>
      <c r="K255" s="1114"/>
      <c r="L255" s="1114"/>
      <c r="M255" s="1114"/>
      <c r="N255" s="1114"/>
      <c r="O255" s="1142"/>
      <c r="P255" s="1142"/>
      <c r="Q255" s="1142"/>
      <c r="R255" s="1142"/>
      <c r="S255" s="585">
        <f>'Width Wise'!F256</f>
        <v>6.3</v>
      </c>
      <c r="T255" s="586">
        <f>'Width Wise'!G256</f>
        <v>6.3</v>
      </c>
      <c r="U255" s="594">
        <f>'Width Wise'!L256</f>
        <v>3.35</v>
      </c>
      <c r="V255" s="587">
        <f t="shared" si="108"/>
        <v>0.53174603174603174</v>
      </c>
      <c r="W255" s="586">
        <f t="shared" si="109"/>
        <v>2.9499999999999997</v>
      </c>
      <c r="X255" s="1110"/>
      <c r="Y255" s="1106"/>
      <c r="Z255" s="1115"/>
      <c r="AA255" s="593" t="s">
        <v>1562</v>
      </c>
      <c r="AB255" s="903"/>
      <c r="AC255" s="515"/>
      <c r="AJ255" s="589">
        <v>247</v>
      </c>
      <c r="AK255" s="588">
        <v>2031.44903</v>
      </c>
      <c r="AY255" s="1114"/>
    </row>
    <row r="256" spans="1:51" s="588" customFormat="1" ht="159" customHeight="1">
      <c r="A256" s="1115"/>
      <c r="B256" s="1115"/>
      <c r="C256" s="705" t="s">
        <v>306</v>
      </c>
      <c r="D256" s="584" t="s">
        <v>575</v>
      </c>
      <c r="E256" s="591" t="s">
        <v>576</v>
      </c>
      <c r="F256" s="612">
        <v>62</v>
      </c>
      <c r="G256" s="592">
        <v>600</v>
      </c>
      <c r="H256" s="1114"/>
      <c r="I256" s="1114"/>
      <c r="J256" s="1114"/>
      <c r="K256" s="1114"/>
      <c r="L256" s="1114"/>
      <c r="M256" s="1114"/>
      <c r="N256" s="1114"/>
      <c r="O256" s="1142"/>
      <c r="P256" s="1142"/>
      <c r="Q256" s="1142"/>
      <c r="R256" s="1142"/>
      <c r="S256" s="585">
        <f>'Width Wise'!F257</f>
        <v>4.32</v>
      </c>
      <c r="T256" s="586">
        <f>'Width Wise'!G257</f>
        <v>4.32</v>
      </c>
      <c r="U256" s="594">
        <f>'Width Wise'!L257</f>
        <v>4.32</v>
      </c>
      <c r="V256" s="587">
        <f t="shared" si="108"/>
        <v>1</v>
      </c>
      <c r="W256" s="586">
        <f t="shared" si="109"/>
        <v>0</v>
      </c>
      <c r="X256" s="1111"/>
      <c r="Y256" s="1106"/>
      <c r="Z256" s="1115"/>
      <c r="AA256" s="717" t="s">
        <v>1602</v>
      </c>
      <c r="AB256" s="903"/>
      <c r="AC256" s="515"/>
      <c r="AJ256" s="589">
        <v>248</v>
      </c>
      <c r="AK256" s="588">
        <v>2475.0475799999999</v>
      </c>
      <c r="AY256" s="1114"/>
    </row>
    <row r="257" spans="1:51" s="460" customFormat="1" ht="64.5">
      <c r="A257" s="449"/>
      <c r="B257" s="449"/>
      <c r="C257" s="704"/>
      <c r="D257" s="1194" t="s">
        <v>53</v>
      </c>
      <c r="E257" s="1194"/>
      <c r="F257" s="1194"/>
      <c r="G257" s="451">
        <f t="shared" ref="G257:N257" si="110">SUM(G238:G256)</f>
        <v>13050</v>
      </c>
      <c r="H257" s="451">
        <f t="shared" si="110"/>
        <v>13050</v>
      </c>
      <c r="I257" s="451">
        <f t="shared" si="110"/>
        <v>11213.77</v>
      </c>
      <c r="J257" s="446">
        <f t="shared" si="110"/>
        <v>13052.890000000001</v>
      </c>
      <c r="K257" s="939">
        <f t="shared" si="110"/>
        <v>1253.17</v>
      </c>
      <c r="L257" s="446">
        <f t="shared" si="110"/>
        <v>14306.06</v>
      </c>
      <c r="M257" s="446"/>
      <c r="N257" s="451">
        <f t="shared" si="110"/>
        <v>17066.402280399998</v>
      </c>
      <c r="O257" s="463"/>
      <c r="P257" s="448"/>
      <c r="Q257" s="448"/>
      <c r="R257" s="448"/>
      <c r="S257" s="450">
        <f t="shared" ref="S257:W257" si="111">SUM(S238:S256)</f>
        <v>96.124999999999972</v>
      </c>
      <c r="T257" s="450">
        <f t="shared" si="111"/>
        <v>95.374999999999972</v>
      </c>
      <c r="U257" s="450">
        <f t="shared" si="111"/>
        <v>74.537999999999982</v>
      </c>
      <c r="V257" s="451"/>
      <c r="W257" s="450">
        <f t="shared" si="111"/>
        <v>20.837</v>
      </c>
      <c r="X257" s="960">
        <f>SUM(X238:X256)</f>
        <v>11888.45</v>
      </c>
      <c r="Y257" s="449"/>
      <c r="Z257" s="446">
        <f>SUM(Z238:Z256)</f>
        <v>5177.9522803999989</v>
      </c>
      <c r="AA257" s="464"/>
      <c r="AB257" s="801"/>
      <c r="AC257" s="514"/>
      <c r="AJ257" s="461">
        <v>249</v>
      </c>
      <c r="AK257" s="460">
        <v>3293.4171200000001</v>
      </c>
      <c r="AY257" s="446"/>
    </row>
    <row r="258" spans="1:51" s="460" customFormat="1" ht="64.5">
      <c r="A258" s="1092" t="s">
        <v>577</v>
      </c>
      <c r="B258" s="1092"/>
      <c r="C258" s="1092"/>
      <c r="D258" s="1092"/>
      <c r="E258" s="1092"/>
      <c r="F258" s="1092"/>
      <c r="G258" s="457"/>
      <c r="H258" s="457"/>
      <c r="I258" s="457"/>
      <c r="J258" s="457"/>
      <c r="K258" s="934"/>
      <c r="L258" s="457"/>
      <c r="M258" s="457"/>
      <c r="N258" s="457"/>
      <c r="O258" s="456"/>
      <c r="P258" s="456"/>
      <c r="Q258" s="456"/>
      <c r="R258" s="456"/>
      <c r="S258" s="459"/>
      <c r="T258" s="458"/>
      <c r="U258" s="456"/>
      <c r="V258" s="457"/>
      <c r="W258" s="459"/>
      <c r="X258" s="953"/>
      <c r="Y258" s="449"/>
      <c r="Z258" s="449"/>
      <c r="AA258" s="464"/>
      <c r="AB258" s="801"/>
      <c r="AC258" s="514"/>
      <c r="AJ258" s="461">
        <v>250</v>
      </c>
      <c r="AK258" s="460">
        <v>2617.09942</v>
      </c>
      <c r="AY258" s="457"/>
    </row>
    <row r="259" spans="1:51" s="460" customFormat="1" ht="258">
      <c r="A259" s="1072">
        <f>A252+1</f>
        <v>98</v>
      </c>
      <c r="B259" s="1072">
        <f>B252+1</f>
        <v>516</v>
      </c>
      <c r="C259" s="704" t="s">
        <v>32</v>
      </c>
      <c r="D259" s="454" t="s">
        <v>578</v>
      </c>
      <c r="E259" s="449" t="s">
        <v>1436</v>
      </c>
      <c r="F259" s="487">
        <v>64</v>
      </c>
      <c r="G259" s="457">
        <v>680</v>
      </c>
      <c r="H259" s="1086">
        <v>2300</v>
      </c>
      <c r="I259" s="1086">
        <v>1980.98</v>
      </c>
      <c r="J259" s="1086">
        <v>2302.1999999999998</v>
      </c>
      <c r="K259" s="1086">
        <v>342.29</v>
      </c>
      <c r="L259" s="1086">
        <f>J259+K259</f>
        <v>2644.49</v>
      </c>
      <c r="M259" s="1086"/>
      <c r="N259" s="1086">
        <f>(I259*1.4%+L259)*1.18</f>
        <v>3153.2239895999996</v>
      </c>
      <c r="O259" s="1125" t="s">
        <v>579</v>
      </c>
      <c r="P259" s="1125" t="s">
        <v>580</v>
      </c>
      <c r="Q259" s="1125" t="s">
        <v>581</v>
      </c>
      <c r="R259" s="1125"/>
      <c r="S259" s="459">
        <f>'Width Wise'!F260</f>
        <v>0.6</v>
      </c>
      <c r="T259" s="458">
        <f>'Width Wise'!G260</f>
        <v>0.6</v>
      </c>
      <c r="U259" s="456">
        <f>'Width Wise'!L260</f>
        <v>0.6</v>
      </c>
      <c r="V259" s="625">
        <f>U259/T259</f>
        <v>1</v>
      </c>
      <c r="W259" s="458">
        <f>T259-U259</f>
        <v>0</v>
      </c>
      <c r="X259" s="1086">
        <v>2547.2199999999998</v>
      </c>
      <c r="Y259" s="1105">
        <f>X259/N259</f>
        <v>0.80781448079846874</v>
      </c>
      <c r="Z259" s="1086">
        <f>N259-X259</f>
        <v>606.00398959999984</v>
      </c>
      <c r="AA259" s="463" t="s">
        <v>494</v>
      </c>
      <c r="AB259" s="893"/>
      <c r="AC259" s="514">
        <v>2</v>
      </c>
      <c r="AJ259" s="622">
        <v>251</v>
      </c>
      <c r="AK259" s="460">
        <v>2753.8263999999999</v>
      </c>
      <c r="AY259" s="1086">
        <v>2749.32</v>
      </c>
    </row>
    <row r="260" spans="1:51" s="460" customFormat="1" ht="225" customHeight="1">
      <c r="A260" s="1072"/>
      <c r="B260" s="1072"/>
      <c r="C260" s="704" t="s">
        <v>38</v>
      </c>
      <c r="D260" s="619" t="s">
        <v>582</v>
      </c>
      <c r="E260" s="449" t="s">
        <v>96</v>
      </c>
      <c r="F260" s="487">
        <v>65</v>
      </c>
      <c r="G260" s="457">
        <v>1170</v>
      </c>
      <c r="H260" s="1086"/>
      <c r="I260" s="1086"/>
      <c r="J260" s="1086"/>
      <c r="K260" s="1086"/>
      <c r="L260" s="1086"/>
      <c r="M260" s="1086"/>
      <c r="N260" s="1086"/>
      <c r="O260" s="1125"/>
      <c r="P260" s="1125"/>
      <c r="Q260" s="1125"/>
      <c r="R260" s="1125"/>
      <c r="S260" s="459">
        <f>'Width Wise'!F261</f>
        <v>1.02</v>
      </c>
      <c r="T260" s="458">
        <f>'Width Wise'!G261</f>
        <v>1.02</v>
      </c>
      <c r="U260" s="456">
        <f>'Width Wise'!L261</f>
        <v>1.02</v>
      </c>
      <c r="V260" s="625">
        <f t="shared" ref="V260:V274" si="112">U260/T260</f>
        <v>1</v>
      </c>
      <c r="W260" s="458">
        <f t="shared" ref="W260:W274" si="113">T260-U260</f>
        <v>0</v>
      </c>
      <c r="X260" s="1086"/>
      <c r="Y260" s="1105"/>
      <c r="Z260" s="1072"/>
      <c r="AA260" s="946" t="s">
        <v>494</v>
      </c>
      <c r="AB260" s="893"/>
      <c r="AC260" s="514"/>
      <c r="AJ260" s="622">
        <v>252</v>
      </c>
      <c r="AK260" s="460">
        <v>1883.5638200000001</v>
      </c>
      <c r="AY260" s="1086"/>
    </row>
    <row r="261" spans="1:51" s="460" customFormat="1" ht="228" customHeight="1">
      <c r="A261" s="1072"/>
      <c r="B261" s="1072"/>
      <c r="C261" s="704" t="s">
        <v>77</v>
      </c>
      <c r="D261" s="619" t="s">
        <v>583</v>
      </c>
      <c r="E261" s="449" t="s">
        <v>584</v>
      </c>
      <c r="F261" s="487">
        <v>67</v>
      </c>
      <c r="G261" s="457">
        <v>450</v>
      </c>
      <c r="H261" s="1086"/>
      <c r="I261" s="1086"/>
      <c r="J261" s="1086"/>
      <c r="K261" s="1086"/>
      <c r="L261" s="1086"/>
      <c r="M261" s="1086"/>
      <c r="N261" s="1086"/>
      <c r="O261" s="1125"/>
      <c r="P261" s="1125"/>
      <c r="Q261" s="1125"/>
      <c r="R261" s="1125"/>
      <c r="S261" s="459">
        <f>'Width Wise'!F262</f>
        <v>4.29</v>
      </c>
      <c r="T261" s="458">
        <f>'Width Wise'!G262</f>
        <v>4.29</v>
      </c>
      <c r="U261" s="456">
        <f>'Width Wise'!L262</f>
        <v>4.29</v>
      </c>
      <c r="V261" s="625">
        <f t="shared" si="112"/>
        <v>1</v>
      </c>
      <c r="W261" s="458">
        <f t="shared" si="113"/>
        <v>0</v>
      </c>
      <c r="X261" s="1086"/>
      <c r="Y261" s="1105"/>
      <c r="Z261" s="1072"/>
      <c r="AA261" s="946" t="s">
        <v>494</v>
      </c>
      <c r="AB261" s="893"/>
      <c r="AC261" s="514"/>
      <c r="AJ261" s="622">
        <v>253</v>
      </c>
      <c r="AK261" s="460">
        <v>2706.4330199999999</v>
      </c>
      <c r="AY261" s="1086"/>
    </row>
    <row r="262" spans="1:51" s="460" customFormat="1" ht="152.25" customHeight="1">
      <c r="A262" s="1072">
        <f>A259+1</f>
        <v>99</v>
      </c>
      <c r="B262" s="1072">
        <f>B259+1</f>
        <v>517</v>
      </c>
      <c r="C262" s="737" t="s">
        <v>32</v>
      </c>
      <c r="D262" s="619" t="s">
        <v>585</v>
      </c>
      <c r="E262" s="737" t="s">
        <v>1437</v>
      </c>
      <c r="F262" s="487">
        <v>68</v>
      </c>
      <c r="G262" s="736">
        <v>770</v>
      </c>
      <c r="H262" s="1086">
        <v>2300</v>
      </c>
      <c r="I262" s="1086">
        <v>1960.81</v>
      </c>
      <c r="J262" s="1086">
        <v>2322.2600000000002</v>
      </c>
      <c r="K262" s="1086">
        <v>543.86500000000001</v>
      </c>
      <c r="L262" s="1086">
        <f>J262+K262</f>
        <v>2866.125</v>
      </c>
      <c r="M262" s="1086"/>
      <c r="N262" s="1086">
        <f>(I262*1.4%+L262)*1.18</f>
        <v>3414.4200811999999</v>
      </c>
      <c r="O262" s="1125" t="s">
        <v>587</v>
      </c>
      <c r="P262" s="1125" t="s">
        <v>588</v>
      </c>
      <c r="Q262" s="1125" t="s">
        <v>589</v>
      </c>
      <c r="R262" s="1125"/>
      <c r="S262" s="459">
        <f>'Width Wise'!F263</f>
        <v>7.52</v>
      </c>
      <c r="T262" s="458">
        <f>'Width Wise'!G263</f>
        <v>10.42</v>
      </c>
      <c r="U262" s="738">
        <f>'Width Wise'!L263</f>
        <v>10.42</v>
      </c>
      <c r="V262" s="741">
        <f t="shared" si="112"/>
        <v>1</v>
      </c>
      <c r="W262" s="458">
        <f t="shared" si="113"/>
        <v>0</v>
      </c>
      <c r="X262" s="1086">
        <v>2728.21</v>
      </c>
      <c r="Y262" s="1105">
        <f>X262/N262</f>
        <v>0.7990258770505968</v>
      </c>
      <c r="Z262" s="1086">
        <f>N262-X262</f>
        <v>686.21008119999988</v>
      </c>
      <c r="AA262" s="946" t="s">
        <v>494</v>
      </c>
      <c r="AB262" s="893"/>
      <c r="AC262" s="514"/>
      <c r="AJ262" s="622">
        <v>254</v>
      </c>
      <c r="AK262" s="460">
        <v>3347.9683300000002</v>
      </c>
      <c r="AY262" s="1086">
        <v>2772.67</v>
      </c>
    </row>
    <row r="263" spans="1:51" s="460" customFormat="1" ht="190.5" customHeight="1">
      <c r="A263" s="1072"/>
      <c r="B263" s="1072"/>
      <c r="C263" s="737" t="s">
        <v>38</v>
      </c>
      <c r="D263" s="454" t="s">
        <v>590</v>
      </c>
      <c r="E263" s="739" t="s">
        <v>591</v>
      </c>
      <c r="F263" s="487">
        <v>69</v>
      </c>
      <c r="G263" s="736">
        <v>650</v>
      </c>
      <c r="H263" s="1086"/>
      <c r="I263" s="1086"/>
      <c r="J263" s="1086"/>
      <c r="K263" s="1086"/>
      <c r="L263" s="1086"/>
      <c r="M263" s="1086"/>
      <c r="N263" s="1086"/>
      <c r="O263" s="1125"/>
      <c r="P263" s="1125"/>
      <c r="Q263" s="1125"/>
      <c r="R263" s="1125"/>
      <c r="S263" s="459">
        <f>'Width Wise'!F264</f>
        <v>6.53</v>
      </c>
      <c r="T263" s="458">
        <f>'Width Wise'!G264</f>
        <v>7.02</v>
      </c>
      <c r="U263" s="738">
        <f>'Width Wise'!L264</f>
        <v>7.02</v>
      </c>
      <c r="V263" s="741">
        <f t="shared" si="112"/>
        <v>1</v>
      </c>
      <c r="W263" s="458">
        <f t="shared" si="113"/>
        <v>0</v>
      </c>
      <c r="X263" s="1086"/>
      <c r="Y263" s="1105"/>
      <c r="Z263" s="1072"/>
      <c r="AA263" s="933" t="s">
        <v>1557</v>
      </c>
      <c r="AB263" s="893"/>
      <c r="AC263" s="514"/>
      <c r="AD263" s="488" t="s">
        <v>1502</v>
      </c>
      <c r="AE263" s="488"/>
      <c r="AJ263" s="622">
        <v>255</v>
      </c>
      <c r="AK263" s="460">
        <v>1611.9468899999999</v>
      </c>
      <c r="AY263" s="1086"/>
    </row>
    <row r="264" spans="1:51" s="460" customFormat="1" ht="281.25" customHeight="1">
      <c r="A264" s="1072"/>
      <c r="B264" s="1072"/>
      <c r="C264" s="737" t="s">
        <v>77</v>
      </c>
      <c r="D264" s="454" t="s">
        <v>592</v>
      </c>
      <c r="E264" s="739" t="s">
        <v>591</v>
      </c>
      <c r="F264" s="487">
        <v>70</v>
      </c>
      <c r="G264" s="736">
        <v>880</v>
      </c>
      <c r="H264" s="1086"/>
      <c r="I264" s="1086"/>
      <c r="J264" s="1086"/>
      <c r="K264" s="1086"/>
      <c r="L264" s="1086"/>
      <c r="M264" s="1086"/>
      <c r="N264" s="1086"/>
      <c r="O264" s="1125"/>
      <c r="P264" s="1125"/>
      <c r="Q264" s="1125"/>
      <c r="R264" s="1125"/>
      <c r="S264" s="459">
        <f>'Width Wise'!F265</f>
        <v>7.56</v>
      </c>
      <c r="T264" s="458">
        <f>'Width Wise'!G265</f>
        <v>7.56</v>
      </c>
      <c r="U264" s="738">
        <f>'Width Wise'!L265</f>
        <v>7.56</v>
      </c>
      <c r="V264" s="741">
        <f t="shared" si="112"/>
        <v>1</v>
      </c>
      <c r="W264" s="458">
        <f t="shared" si="113"/>
        <v>0</v>
      </c>
      <c r="X264" s="1086"/>
      <c r="Y264" s="1105"/>
      <c r="Z264" s="1072"/>
      <c r="AA264" s="933" t="s">
        <v>494</v>
      </c>
      <c r="AB264" s="893"/>
      <c r="AC264" s="514"/>
      <c r="AJ264" s="622">
        <v>256</v>
      </c>
      <c r="AK264" s="460">
        <v>4901.2565699999996</v>
      </c>
      <c r="AY264" s="1086"/>
    </row>
    <row r="265" spans="1:51" s="460" customFormat="1" ht="172.5" customHeight="1">
      <c r="A265" s="1072">
        <f>A262+1</f>
        <v>100</v>
      </c>
      <c r="B265" s="1072">
        <f>B262+1</f>
        <v>518</v>
      </c>
      <c r="C265" s="704" t="s">
        <v>32</v>
      </c>
      <c r="D265" s="454" t="s">
        <v>593</v>
      </c>
      <c r="E265" s="463" t="s">
        <v>549</v>
      </c>
      <c r="F265" s="487">
        <v>81</v>
      </c>
      <c r="G265" s="457">
        <v>1700</v>
      </c>
      <c r="H265" s="1086">
        <v>2300</v>
      </c>
      <c r="I265" s="1086">
        <v>1976.39</v>
      </c>
      <c r="J265" s="1086">
        <v>2402.2600000000002</v>
      </c>
      <c r="K265" s="1086">
        <v>584.42999999999995</v>
      </c>
      <c r="L265" s="1086">
        <f>J265+K265</f>
        <v>2986.69</v>
      </c>
      <c r="M265" s="1086"/>
      <c r="N265" s="1086">
        <f>(I265*1.4%+L265)*1.18</f>
        <v>3556.9441628</v>
      </c>
      <c r="O265" s="1125" t="s">
        <v>594</v>
      </c>
      <c r="P265" s="1125" t="s">
        <v>595</v>
      </c>
      <c r="Q265" s="1125" t="s">
        <v>596</v>
      </c>
      <c r="R265" s="1125"/>
      <c r="S265" s="459">
        <f>'Width Wise'!F266</f>
        <v>8.25</v>
      </c>
      <c r="T265" s="458">
        <f>'Width Wise'!G266</f>
        <v>11.08</v>
      </c>
      <c r="U265" s="456">
        <f>'Width Wise'!L266</f>
        <v>11.079999999999998</v>
      </c>
      <c r="V265" s="625">
        <f t="shared" si="112"/>
        <v>0.99999999999999989</v>
      </c>
      <c r="W265" s="458">
        <f t="shared" si="113"/>
        <v>0</v>
      </c>
      <c r="X265" s="1086">
        <v>2891.35</v>
      </c>
      <c r="Y265" s="1105">
        <f>X265/N265</f>
        <v>0.8128747227012838</v>
      </c>
      <c r="Z265" s="1086">
        <f>N265-X265</f>
        <v>665.59416280000005</v>
      </c>
      <c r="AA265" s="452" t="s">
        <v>1557</v>
      </c>
      <c r="AB265" s="887"/>
      <c r="AC265" s="514">
        <v>3</v>
      </c>
      <c r="AJ265" s="622">
        <v>257</v>
      </c>
      <c r="AK265" s="460">
        <v>1566.8201200000001</v>
      </c>
      <c r="AY265" s="1086">
        <v>3556.93</v>
      </c>
    </row>
    <row r="266" spans="1:51" s="460" customFormat="1" ht="179.25" customHeight="1">
      <c r="A266" s="1072"/>
      <c r="B266" s="1072"/>
      <c r="C266" s="704" t="s">
        <v>38</v>
      </c>
      <c r="D266" s="454" t="s">
        <v>597</v>
      </c>
      <c r="E266" s="463" t="s">
        <v>591</v>
      </c>
      <c r="F266" s="487">
        <v>82</v>
      </c>
      <c r="G266" s="457">
        <v>600</v>
      </c>
      <c r="H266" s="1086"/>
      <c r="I266" s="1086"/>
      <c r="J266" s="1086"/>
      <c r="K266" s="1086"/>
      <c r="L266" s="1086"/>
      <c r="M266" s="1086"/>
      <c r="N266" s="1086"/>
      <c r="O266" s="1125"/>
      <c r="P266" s="1125"/>
      <c r="Q266" s="1125"/>
      <c r="R266" s="1125"/>
      <c r="S266" s="459">
        <f>'Width Wise'!F267</f>
        <v>4.4000000000000004</v>
      </c>
      <c r="T266" s="458">
        <f>'Width Wise'!G267</f>
        <v>4.78</v>
      </c>
      <c r="U266" s="456">
        <f>'Width Wise'!L267</f>
        <v>4.78</v>
      </c>
      <c r="V266" s="625">
        <f t="shared" si="112"/>
        <v>1</v>
      </c>
      <c r="W266" s="458">
        <f t="shared" si="113"/>
        <v>0</v>
      </c>
      <c r="X266" s="1086"/>
      <c r="Y266" s="1105"/>
      <c r="Z266" s="1072"/>
      <c r="AA266" s="463" t="s">
        <v>1557</v>
      </c>
      <c r="AB266" s="893"/>
      <c r="AC266" s="514"/>
      <c r="AJ266" s="622">
        <v>258</v>
      </c>
      <c r="AK266" s="460">
        <v>3359.4697099999998</v>
      </c>
      <c r="AY266" s="1086"/>
    </row>
    <row r="267" spans="1:51" s="460" customFormat="1" ht="301.5" customHeight="1">
      <c r="A267" s="1072">
        <f>A265+1</f>
        <v>101</v>
      </c>
      <c r="B267" s="1072">
        <f>B265+1</f>
        <v>519</v>
      </c>
      <c r="C267" s="704" t="s">
        <v>32</v>
      </c>
      <c r="D267" s="454" t="s">
        <v>598</v>
      </c>
      <c r="E267" s="463" t="s">
        <v>591</v>
      </c>
      <c r="F267" s="487">
        <v>83</v>
      </c>
      <c r="G267" s="457">
        <v>600</v>
      </c>
      <c r="H267" s="1086">
        <v>2250</v>
      </c>
      <c r="I267" s="1086">
        <v>1935.16</v>
      </c>
      <c r="J267" s="1086">
        <v>2302.09</v>
      </c>
      <c r="K267" s="1086">
        <v>223.62</v>
      </c>
      <c r="L267" s="1086">
        <f>J267+K267</f>
        <v>2525.71</v>
      </c>
      <c r="M267" s="1086"/>
      <c r="N267" s="1086">
        <f>(I267*1.4%+L267)*1.18</f>
        <v>3012.3066431999996</v>
      </c>
      <c r="O267" s="1125" t="s">
        <v>599</v>
      </c>
      <c r="P267" s="1125" t="s">
        <v>600</v>
      </c>
      <c r="Q267" s="1160" t="s">
        <v>1407</v>
      </c>
      <c r="R267" s="1125"/>
      <c r="S267" s="459">
        <f>'Width Wise'!F268</f>
        <v>3.8</v>
      </c>
      <c r="T267" s="458">
        <f>'Width Wise'!G268</f>
        <v>4.37</v>
      </c>
      <c r="U267" s="456">
        <f>'Width Wise'!L268</f>
        <v>4.37</v>
      </c>
      <c r="V267" s="625">
        <f t="shared" si="112"/>
        <v>1</v>
      </c>
      <c r="W267" s="458">
        <f t="shared" si="113"/>
        <v>0</v>
      </c>
      <c r="X267" s="1087">
        <v>2649.38</v>
      </c>
      <c r="Y267" s="1105">
        <f>X267/N267</f>
        <v>0.87951869242154601</v>
      </c>
      <c r="Z267" s="1086">
        <f>N267-X267</f>
        <v>362.92664319999949</v>
      </c>
      <c r="AA267" s="463" t="s">
        <v>1557</v>
      </c>
      <c r="AB267" s="893"/>
      <c r="AC267" s="514">
        <v>4</v>
      </c>
      <c r="AJ267" s="622">
        <v>259</v>
      </c>
      <c r="AK267" s="460">
        <v>2280.8766799999999</v>
      </c>
      <c r="AY267" s="1086">
        <v>3012.3</v>
      </c>
    </row>
    <row r="268" spans="1:51" s="460" customFormat="1" ht="163.5" customHeight="1">
      <c r="A268" s="1072"/>
      <c r="B268" s="1072"/>
      <c r="C268" s="704" t="s">
        <v>38</v>
      </c>
      <c r="D268" s="619" t="s">
        <v>601</v>
      </c>
      <c r="E268" s="463" t="s">
        <v>602</v>
      </c>
      <c r="F268" s="487">
        <v>84</v>
      </c>
      <c r="G268" s="457">
        <v>700</v>
      </c>
      <c r="H268" s="1086"/>
      <c r="I268" s="1086"/>
      <c r="J268" s="1086"/>
      <c r="K268" s="1086"/>
      <c r="L268" s="1086"/>
      <c r="M268" s="1086"/>
      <c r="N268" s="1086"/>
      <c r="O268" s="1125"/>
      <c r="P268" s="1125"/>
      <c r="Q268" s="1160"/>
      <c r="R268" s="1125"/>
      <c r="S268" s="459">
        <f>'Width Wise'!F269</f>
        <v>6.75</v>
      </c>
      <c r="T268" s="458">
        <f>'Width Wise'!G269</f>
        <v>6.75</v>
      </c>
      <c r="U268" s="456">
        <f>'Width Wise'!L269</f>
        <v>6.75</v>
      </c>
      <c r="V268" s="625">
        <f t="shared" si="112"/>
        <v>1</v>
      </c>
      <c r="W268" s="458">
        <f t="shared" si="113"/>
        <v>0</v>
      </c>
      <c r="X268" s="1088"/>
      <c r="Y268" s="1105"/>
      <c r="Z268" s="1072"/>
      <c r="AA268" s="933" t="s">
        <v>1557</v>
      </c>
      <c r="AB268" s="893"/>
      <c r="AC268" s="514"/>
      <c r="AJ268" s="622">
        <v>260</v>
      </c>
      <c r="AK268" s="460">
        <v>2842.7451299999998</v>
      </c>
      <c r="AY268" s="1086"/>
    </row>
    <row r="269" spans="1:51" s="460" customFormat="1" ht="258.75" customHeight="1">
      <c r="A269" s="1072"/>
      <c r="B269" s="1072"/>
      <c r="C269" s="704" t="s">
        <v>77</v>
      </c>
      <c r="D269" s="454" t="s">
        <v>603</v>
      </c>
      <c r="E269" s="463" t="s">
        <v>604</v>
      </c>
      <c r="F269" s="487">
        <v>85</v>
      </c>
      <c r="G269" s="457">
        <v>950</v>
      </c>
      <c r="H269" s="1086"/>
      <c r="I269" s="1086"/>
      <c r="J269" s="1086"/>
      <c r="K269" s="1086"/>
      <c r="L269" s="1086"/>
      <c r="M269" s="1086"/>
      <c r="N269" s="1086"/>
      <c r="O269" s="1125"/>
      <c r="P269" s="1125"/>
      <c r="Q269" s="1160"/>
      <c r="R269" s="1125"/>
      <c r="S269" s="459">
        <f>'Width Wise'!F270</f>
        <v>8.8000000000000007</v>
      </c>
      <c r="T269" s="458">
        <f>'Width Wise'!G270</f>
        <v>8.8000000000000007</v>
      </c>
      <c r="U269" s="456">
        <f>'Width Wise'!L270</f>
        <v>8.8000000000000007</v>
      </c>
      <c r="V269" s="625">
        <f t="shared" si="112"/>
        <v>1</v>
      </c>
      <c r="W269" s="458">
        <f t="shared" si="113"/>
        <v>0</v>
      </c>
      <c r="X269" s="1089"/>
      <c r="Y269" s="1105"/>
      <c r="Z269" s="1072"/>
      <c r="AA269" s="933" t="s">
        <v>1557</v>
      </c>
      <c r="AB269" s="893"/>
      <c r="AC269" s="514"/>
      <c r="AJ269" s="622">
        <v>261</v>
      </c>
      <c r="AK269" s="460">
        <v>2684.5499</v>
      </c>
      <c r="AY269" s="1086"/>
    </row>
    <row r="270" spans="1:51" s="460" customFormat="1" ht="206.25" customHeight="1">
      <c r="A270" s="1072">
        <f>A267+1</f>
        <v>102</v>
      </c>
      <c r="B270" s="1072">
        <f>B267+1</f>
        <v>520</v>
      </c>
      <c r="C270" s="704" t="s">
        <v>32</v>
      </c>
      <c r="D270" s="454" t="s">
        <v>605</v>
      </c>
      <c r="E270" s="463" t="s">
        <v>591</v>
      </c>
      <c r="F270" s="487">
        <v>102</v>
      </c>
      <c r="G270" s="457">
        <v>1400</v>
      </c>
      <c r="H270" s="1086">
        <v>2300</v>
      </c>
      <c r="I270" s="1086">
        <v>1979.02</v>
      </c>
      <c r="J270" s="1086">
        <v>2339.81</v>
      </c>
      <c r="K270" s="1086">
        <v>562.41999999999996</v>
      </c>
      <c r="L270" s="1086">
        <f>J270+K270</f>
        <v>2902.23</v>
      </c>
      <c r="M270" s="1086"/>
      <c r="N270" s="1086">
        <f>(I270*1.4%+L270)*1.18</f>
        <v>3457.3248103999995</v>
      </c>
      <c r="O270" s="1125" t="s">
        <v>606</v>
      </c>
      <c r="P270" s="1125" t="s">
        <v>607</v>
      </c>
      <c r="Q270" s="1125" t="s">
        <v>608</v>
      </c>
      <c r="R270" s="1125"/>
      <c r="S270" s="459">
        <f>'Width Wise'!F271</f>
        <v>10.97</v>
      </c>
      <c r="T270" s="458">
        <f>'Width Wise'!G271</f>
        <v>10.97</v>
      </c>
      <c r="U270" s="456">
        <f>'Width Wise'!L271</f>
        <v>10.97</v>
      </c>
      <c r="V270" s="625">
        <f t="shared" si="112"/>
        <v>1</v>
      </c>
      <c r="W270" s="458">
        <f t="shared" si="113"/>
        <v>0</v>
      </c>
      <c r="X270" s="1125">
        <v>3289.27</v>
      </c>
      <c r="Y270" s="1105">
        <f>X270/N270</f>
        <v>0.9513916627403729</v>
      </c>
      <c r="Z270" s="1086">
        <f>N270-X270</f>
        <v>168.0548103999995</v>
      </c>
      <c r="AA270" s="463" t="s">
        <v>494</v>
      </c>
      <c r="AB270" s="893"/>
      <c r="AC270" s="514">
        <v>5</v>
      </c>
      <c r="AJ270" s="622">
        <v>262</v>
      </c>
      <c r="AK270" s="460">
        <v>2624.4845500000001</v>
      </c>
      <c r="AY270" s="1086">
        <v>3457.32</v>
      </c>
    </row>
    <row r="271" spans="1:51" s="460" customFormat="1" ht="233.25" customHeight="1">
      <c r="A271" s="1072"/>
      <c r="B271" s="1072"/>
      <c r="C271" s="704" t="s">
        <v>38</v>
      </c>
      <c r="D271" s="454" t="s">
        <v>609</v>
      </c>
      <c r="E271" s="463" t="s">
        <v>591</v>
      </c>
      <c r="F271" s="487">
        <v>103</v>
      </c>
      <c r="G271" s="457">
        <v>900</v>
      </c>
      <c r="H271" s="1086"/>
      <c r="I271" s="1086"/>
      <c r="J271" s="1086"/>
      <c r="K271" s="1086"/>
      <c r="L271" s="1086"/>
      <c r="M271" s="1086"/>
      <c r="N271" s="1086"/>
      <c r="O271" s="1125"/>
      <c r="P271" s="1125"/>
      <c r="Q271" s="1125"/>
      <c r="R271" s="1125"/>
      <c r="S271" s="459">
        <f>'Width Wise'!F272</f>
        <v>5.26</v>
      </c>
      <c r="T271" s="458">
        <f>'Width Wise'!G272</f>
        <v>5.26</v>
      </c>
      <c r="U271" s="456">
        <f>'Width Wise'!L272</f>
        <v>5.26</v>
      </c>
      <c r="V271" s="625">
        <f t="shared" si="112"/>
        <v>1</v>
      </c>
      <c r="W271" s="458">
        <f t="shared" si="113"/>
        <v>0</v>
      </c>
      <c r="X271" s="1125"/>
      <c r="Y271" s="1105"/>
      <c r="Z271" s="1072"/>
      <c r="AA271" s="463" t="s">
        <v>494</v>
      </c>
      <c r="AB271" s="893"/>
      <c r="AC271" s="514"/>
      <c r="AJ271" s="622">
        <v>263</v>
      </c>
      <c r="AK271" s="460">
        <v>3171.0445399999999</v>
      </c>
      <c r="AY271" s="1086"/>
    </row>
    <row r="272" spans="1:51" s="460" customFormat="1" ht="178.5" customHeight="1">
      <c r="A272" s="1072">
        <f>A270+1</f>
        <v>103</v>
      </c>
      <c r="B272" s="1072">
        <f>B270+1</f>
        <v>521</v>
      </c>
      <c r="C272" s="704" t="s">
        <v>32</v>
      </c>
      <c r="D272" s="619" t="s">
        <v>610</v>
      </c>
      <c r="E272" s="463" t="s">
        <v>591</v>
      </c>
      <c r="F272" s="487">
        <v>104</v>
      </c>
      <c r="G272" s="457">
        <v>530</v>
      </c>
      <c r="H272" s="1086">
        <v>950</v>
      </c>
      <c r="I272" s="1086">
        <v>814.7</v>
      </c>
      <c r="J272" s="1086">
        <v>880.09</v>
      </c>
      <c r="K272" s="1086"/>
      <c r="L272" s="1086">
        <f>J272+K272</f>
        <v>880.09</v>
      </c>
      <c r="M272" s="1086"/>
      <c r="N272" s="1086">
        <f>(I272*1.4%+L272)*1.18</f>
        <v>1051.965044</v>
      </c>
      <c r="O272" s="1125" t="s">
        <v>579</v>
      </c>
      <c r="P272" s="1125" t="s">
        <v>580</v>
      </c>
      <c r="Q272" s="1125" t="s">
        <v>611</v>
      </c>
      <c r="R272" s="1125"/>
      <c r="S272" s="459">
        <f>'Width Wise'!F273</f>
        <v>3.88</v>
      </c>
      <c r="T272" s="458">
        <f>'Width Wise'!G273</f>
        <v>3.88</v>
      </c>
      <c r="U272" s="456">
        <f>'Width Wise'!L273</f>
        <v>3.88</v>
      </c>
      <c r="V272" s="625">
        <f t="shared" si="112"/>
        <v>1</v>
      </c>
      <c r="W272" s="458">
        <f t="shared" si="113"/>
        <v>0</v>
      </c>
      <c r="X272" s="1125">
        <v>800.05</v>
      </c>
      <c r="Y272" s="1105">
        <f>X272/N272</f>
        <v>0.76052907324551744</v>
      </c>
      <c r="Z272" s="1086">
        <f>N272-X272</f>
        <v>251.91504400000008</v>
      </c>
      <c r="AA272" s="463" t="s">
        <v>494</v>
      </c>
      <c r="AB272" s="893"/>
      <c r="AC272" s="514">
        <v>6</v>
      </c>
      <c r="AJ272" s="622">
        <v>264</v>
      </c>
      <c r="AK272" s="460">
        <v>3303.5755899999999</v>
      </c>
      <c r="AY272" s="1086">
        <v>1051.96</v>
      </c>
    </row>
    <row r="273" spans="1:51" s="460" customFormat="1" ht="228" customHeight="1">
      <c r="A273" s="1072"/>
      <c r="B273" s="1072"/>
      <c r="C273" s="704" t="s">
        <v>38</v>
      </c>
      <c r="D273" s="619" t="s">
        <v>612</v>
      </c>
      <c r="E273" s="463" t="s">
        <v>591</v>
      </c>
      <c r="F273" s="487">
        <v>105</v>
      </c>
      <c r="G273" s="457">
        <v>420</v>
      </c>
      <c r="H273" s="1086"/>
      <c r="I273" s="1086"/>
      <c r="J273" s="1086"/>
      <c r="K273" s="1086"/>
      <c r="L273" s="1086"/>
      <c r="M273" s="1086"/>
      <c r="N273" s="1086"/>
      <c r="O273" s="1125"/>
      <c r="P273" s="1125"/>
      <c r="Q273" s="1125"/>
      <c r="R273" s="1125"/>
      <c r="S273" s="459">
        <f>'Width Wise'!F274</f>
        <v>4</v>
      </c>
      <c r="T273" s="458">
        <f>'Width Wise'!G274</f>
        <v>4</v>
      </c>
      <c r="U273" s="456">
        <f>'Width Wise'!L274</f>
        <v>4</v>
      </c>
      <c r="V273" s="625">
        <f t="shared" si="112"/>
        <v>1</v>
      </c>
      <c r="W273" s="458">
        <f t="shared" si="113"/>
        <v>0</v>
      </c>
      <c r="X273" s="1125"/>
      <c r="Y273" s="1105"/>
      <c r="Z273" s="1072"/>
      <c r="AA273" s="463" t="s">
        <v>494</v>
      </c>
      <c r="AB273" s="893"/>
      <c r="AC273" s="514"/>
      <c r="AJ273" s="622">
        <v>265</v>
      </c>
      <c r="AK273" s="460">
        <v>1840.38185</v>
      </c>
      <c r="AY273" s="1086"/>
    </row>
    <row r="274" spans="1:51" s="460" customFormat="1" ht="171" customHeight="1">
      <c r="A274" s="945">
        <f>A272+1</f>
        <v>104</v>
      </c>
      <c r="B274" s="1072">
        <f>B272+1</f>
        <v>522</v>
      </c>
      <c r="C274" s="1072"/>
      <c r="D274" s="454" t="s">
        <v>613</v>
      </c>
      <c r="E274" s="946" t="s">
        <v>1438</v>
      </c>
      <c r="F274" s="487">
        <v>106</v>
      </c>
      <c r="G274" s="944">
        <v>800</v>
      </c>
      <c r="H274" s="944">
        <v>800</v>
      </c>
      <c r="I274" s="944">
        <v>687.2</v>
      </c>
      <c r="J274" s="944">
        <v>804.42</v>
      </c>
      <c r="K274" s="944">
        <v>194.1</v>
      </c>
      <c r="L274" s="944">
        <f>J274+K274</f>
        <v>998.52</v>
      </c>
      <c r="M274" s="944"/>
      <c r="N274" s="944">
        <f>(I274*1.4%+L274)*1.18</f>
        <v>1189.6061439999999</v>
      </c>
      <c r="O274" s="949" t="s">
        <v>615</v>
      </c>
      <c r="P274" s="949" t="s">
        <v>607</v>
      </c>
      <c r="Q274" s="949" t="s">
        <v>616</v>
      </c>
      <c r="R274" s="949"/>
      <c r="S274" s="459">
        <f>'Width Wise'!F275</f>
        <v>9</v>
      </c>
      <c r="T274" s="458">
        <f>'Width Wise'!G275</f>
        <v>10.5</v>
      </c>
      <c r="U274" s="949">
        <f>'Width Wise'!L275</f>
        <v>10.5</v>
      </c>
      <c r="V274" s="947">
        <f t="shared" si="112"/>
        <v>1</v>
      </c>
      <c r="W274" s="458">
        <f t="shared" si="113"/>
        <v>0</v>
      </c>
      <c r="X274" s="970">
        <v>928.01</v>
      </c>
      <c r="Y274" s="948">
        <f>X274/N274</f>
        <v>0.78009852645818223</v>
      </c>
      <c r="Z274" s="944">
        <f>N274-X274</f>
        <v>261.59614399999987</v>
      </c>
      <c r="AA274" s="946" t="s">
        <v>636</v>
      </c>
      <c r="AB274" s="893"/>
      <c r="AC274" s="514"/>
      <c r="AD274" s="642" t="s">
        <v>1503</v>
      </c>
      <c r="AE274" s="642"/>
      <c r="AF274" s="642"/>
      <c r="AJ274" s="622">
        <v>266</v>
      </c>
      <c r="AK274" s="460">
        <v>2099.4801200000002</v>
      </c>
      <c r="AY274" s="944">
        <v>1189.56</v>
      </c>
    </row>
    <row r="275" spans="1:51" s="460" customFormat="1" ht="64.5">
      <c r="A275" s="449"/>
      <c r="B275" s="1197"/>
      <c r="C275" s="1198"/>
      <c r="D275" s="1194" t="s">
        <v>53</v>
      </c>
      <c r="E275" s="1194"/>
      <c r="F275" s="1194"/>
      <c r="G275" s="451">
        <f t="shared" ref="G275:N275" si="114">SUM(G259:G274)</f>
        <v>13200</v>
      </c>
      <c r="H275" s="451">
        <f t="shared" si="114"/>
        <v>13200</v>
      </c>
      <c r="I275" s="451">
        <f t="shared" si="114"/>
        <v>11334.260000000002</v>
      </c>
      <c r="J275" s="446">
        <f t="shared" si="114"/>
        <v>13353.130000000001</v>
      </c>
      <c r="K275" s="939">
        <f t="shared" si="114"/>
        <v>2450.7249999999999</v>
      </c>
      <c r="L275" s="446">
        <f t="shared" si="114"/>
        <v>15803.855</v>
      </c>
      <c r="M275" s="446"/>
      <c r="N275" s="451">
        <f t="shared" si="114"/>
        <v>18835.7908752</v>
      </c>
      <c r="O275" s="463"/>
      <c r="P275" s="448"/>
      <c r="Q275" s="448"/>
      <c r="R275" s="448"/>
      <c r="S275" s="451">
        <f t="shared" ref="S275:W275" si="115">SUM(S259:S274)</f>
        <v>92.63</v>
      </c>
      <c r="T275" s="451">
        <f t="shared" si="115"/>
        <v>101.3</v>
      </c>
      <c r="U275" s="451">
        <f t="shared" si="115"/>
        <v>101.3</v>
      </c>
      <c r="V275" s="451"/>
      <c r="W275" s="450">
        <f t="shared" si="115"/>
        <v>0</v>
      </c>
      <c r="X275" s="960">
        <f>SUM(X259:X274)</f>
        <v>15833.49</v>
      </c>
      <c r="Y275" s="449"/>
      <c r="Z275" s="451">
        <f>SUM(Z259:Z274)</f>
        <v>3002.3008751999987</v>
      </c>
      <c r="AA275" s="464"/>
      <c r="AB275" s="801"/>
      <c r="AC275" s="514"/>
      <c r="AJ275" s="461">
        <v>267</v>
      </c>
      <c r="AK275" s="460">
        <v>1593.14428</v>
      </c>
      <c r="AY275" s="446">
        <f t="shared" ref="AY275" si="116">SUM(AY259:AY274)</f>
        <v>17790.060000000001</v>
      </c>
    </row>
    <row r="276" spans="1:51" s="460" customFormat="1" ht="51.75" customHeight="1">
      <c r="A276" s="1199" t="s">
        <v>617</v>
      </c>
      <c r="B276" s="1200"/>
      <c r="C276" s="1200"/>
      <c r="D276" s="1201"/>
      <c r="E276" s="446"/>
      <c r="F276" s="440"/>
      <c r="G276" s="451"/>
      <c r="H276" s="451"/>
      <c r="I276" s="451"/>
      <c r="J276" s="446"/>
      <c r="K276" s="939"/>
      <c r="L276" s="446"/>
      <c r="M276" s="446"/>
      <c r="N276" s="446"/>
      <c r="O276" s="463"/>
      <c r="P276" s="448"/>
      <c r="Q276" s="448"/>
      <c r="R276" s="448"/>
      <c r="S276" s="450"/>
      <c r="T276" s="458"/>
      <c r="U276" s="456"/>
      <c r="V276" s="446"/>
      <c r="W276" s="459"/>
      <c r="X276" s="953"/>
      <c r="Y276" s="449"/>
      <c r="Z276" s="449"/>
      <c r="AA276" s="464"/>
      <c r="AB276" s="801"/>
      <c r="AC276" s="514"/>
      <c r="AJ276" s="461">
        <v>268</v>
      </c>
      <c r="AK276" s="460">
        <v>2380.1019799999999</v>
      </c>
      <c r="AY276" s="446"/>
    </row>
    <row r="277" spans="1:51" s="460" customFormat="1" ht="389.25" customHeight="1">
      <c r="A277" s="1072">
        <f>A274+1</f>
        <v>105</v>
      </c>
      <c r="B277" s="1072">
        <f>B274+1</f>
        <v>523</v>
      </c>
      <c r="C277" s="704" t="s">
        <v>32</v>
      </c>
      <c r="D277" s="454" t="s">
        <v>618</v>
      </c>
      <c r="E277" s="463" t="s">
        <v>604</v>
      </c>
      <c r="F277" s="487">
        <v>107</v>
      </c>
      <c r="G277" s="457">
        <v>700</v>
      </c>
      <c r="H277" s="1086">
        <f>G277+G278+G279+G280</f>
        <v>2300</v>
      </c>
      <c r="I277" s="1086">
        <v>1958.93</v>
      </c>
      <c r="J277" s="1086">
        <v>2263.7600000000002</v>
      </c>
      <c r="K277" s="1086">
        <v>554.4</v>
      </c>
      <c r="L277" s="1086">
        <f>J277+K277</f>
        <v>2818.1600000000003</v>
      </c>
      <c r="M277" s="1086"/>
      <c r="N277" s="1086">
        <f>(I277*1.4%+L277)*1.18</f>
        <v>3357.7903236000002</v>
      </c>
      <c r="O277" s="1125" t="s">
        <v>619</v>
      </c>
      <c r="P277" s="1125" t="s">
        <v>620</v>
      </c>
      <c r="Q277" s="1125" t="s">
        <v>621</v>
      </c>
      <c r="R277" s="1125" t="s">
        <v>1450</v>
      </c>
      <c r="S277" s="459">
        <f>'Width Wise'!F278</f>
        <v>7</v>
      </c>
      <c r="T277" s="458">
        <f>'Width Wise'!G278</f>
        <v>7</v>
      </c>
      <c r="U277" s="456">
        <f>'Width Wise'!L278</f>
        <v>7</v>
      </c>
      <c r="V277" s="625">
        <f>U277/T277</f>
        <v>1</v>
      </c>
      <c r="W277" s="459">
        <f>T277-U277</f>
        <v>0</v>
      </c>
      <c r="X277" s="1086">
        <v>2301.15</v>
      </c>
      <c r="Y277" s="1091">
        <f>X277/N277</f>
        <v>0.68531676436927114</v>
      </c>
      <c r="Z277" s="1086">
        <f>N277-X277</f>
        <v>1056.6403236000001</v>
      </c>
      <c r="AA277" s="456" t="s">
        <v>636</v>
      </c>
      <c r="AB277" s="896"/>
      <c r="AC277" s="514"/>
      <c r="AJ277" s="622">
        <v>269</v>
      </c>
      <c r="AK277" s="460">
        <v>2871.4438500000001</v>
      </c>
      <c r="AY277" s="1086">
        <v>3357.79</v>
      </c>
    </row>
    <row r="278" spans="1:51" s="460" customFormat="1" ht="311.25" customHeight="1">
      <c r="A278" s="1072"/>
      <c r="B278" s="1072"/>
      <c r="C278" s="704" t="s">
        <v>38</v>
      </c>
      <c r="D278" s="454" t="s">
        <v>622</v>
      </c>
      <c r="E278" s="463" t="s">
        <v>604</v>
      </c>
      <c r="F278" s="487">
        <v>110</v>
      </c>
      <c r="G278" s="457">
        <v>500</v>
      </c>
      <c r="H278" s="1086"/>
      <c r="I278" s="1086"/>
      <c r="J278" s="1086"/>
      <c r="K278" s="1086"/>
      <c r="L278" s="1086"/>
      <c r="M278" s="1086"/>
      <c r="N278" s="1086"/>
      <c r="O278" s="1125"/>
      <c r="P278" s="1125"/>
      <c r="Q278" s="1125"/>
      <c r="R278" s="1125"/>
      <c r="S278" s="459">
        <f>'Width Wise'!F279</f>
        <v>4.9000000000000004</v>
      </c>
      <c r="T278" s="458">
        <f>'Width Wise'!G279</f>
        <v>4.9000000000000004</v>
      </c>
      <c r="U278" s="456">
        <f>'Width Wise'!L279</f>
        <v>4.9000000000000004</v>
      </c>
      <c r="V278" s="625">
        <f t="shared" ref="V278:V285" si="117">U278/T278</f>
        <v>1</v>
      </c>
      <c r="W278" s="459">
        <f t="shared" ref="W278:W285" si="118">T278-U278</f>
        <v>0</v>
      </c>
      <c r="X278" s="1086"/>
      <c r="Y278" s="1091"/>
      <c r="Z278" s="1072"/>
      <c r="AA278" s="456" t="s">
        <v>636</v>
      </c>
      <c r="AB278" s="896"/>
      <c r="AC278" s="514"/>
      <c r="AJ278" s="622">
        <v>270</v>
      </c>
      <c r="AK278" s="460">
        <v>1444.8271</v>
      </c>
      <c r="AY278" s="1086"/>
    </row>
    <row r="279" spans="1:51" s="460" customFormat="1" ht="203.25" customHeight="1">
      <c r="A279" s="1072"/>
      <c r="B279" s="1072"/>
      <c r="C279" s="704" t="s">
        <v>77</v>
      </c>
      <c r="D279" s="454" t="s">
        <v>624</v>
      </c>
      <c r="E279" s="653" t="s">
        <v>625</v>
      </c>
      <c r="F279" s="487">
        <v>112</v>
      </c>
      <c r="G279" s="457">
        <v>700</v>
      </c>
      <c r="H279" s="1086"/>
      <c r="I279" s="1086"/>
      <c r="J279" s="1086"/>
      <c r="K279" s="1086"/>
      <c r="L279" s="1086"/>
      <c r="M279" s="1086"/>
      <c r="N279" s="1086"/>
      <c r="O279" s="1125"/>
      <c r="P279" s="1125"/>
      <c r="Q279" s="1125"/>
      <c r="R279" s="1125"/>
      <c r="S279" s="459">
        <f>'Width Wise'!F280</f>
        <v>6</v>
      </c>
      <c r="T279" s="458">
        <f>'Width Wise'!G280</f>
        <v>8.4499999999999993</v>
      </c>
      <c r="U279" s="456">
        <f>'Width Wise'!L280</f>
        <v>8.4499999999999993</v>
      </c>
      <c r="V279" s="625">
        <f t="shared" si="117"/>
        <v>1</v>
      </c>
      <c r="W279" s="459">
        <f t="shared" si="118"/>
        <v>0</v>
      </c>
      <c r="X279" s="1086"/>
      <c r="Y279" s="1091"/>
      <c r="Z279" s="1072"/>
      <c r="AA279" s="456" t="s">
        <v>636</v>
      </c>
      <c r="AB279" s="896"/>
      <c r="AC279" s="514"/>
      <c r="AJ279" s="622">
        <v>271</v>
      </c>
      <c r="AK279" s="460">
        <v>1099.3046999999999</v>
      </c>
      <c r="AY279" s="1086"/>
    </row>
    <row r="280" spans="1:51" s="460" customFormat="1" ht="330.75" customHeight="1">
      <c r="A280" s="1072"/>
      <c r="B280" s="1072"/>
      <c r="C280" s="704" t="s">
        <v>143</v>
      </c>
      <c r="D280" s="454" t="s">
        <v>626</v>
      </c>
      <c r="E280" s="463" t="s">
        <v>591</v>
      </c>
      <c r="F280" s="487">
        <v>113</v>
      </c>
      <c r="G280" s="457">
        <v>400</v>
      </c>
      <c r="H280" s="1086"/>
      <c r="I280" s="1086"/>
      <c r="J280" s="1086"/>
      <c r="K280" s="1086"/>
      <c r="L280" s="1086"/>
      <c r="M280" s="1086"/>
      <c r="N280" s="1086"/>
      <c r="O280" s="1125"/>
      <c r="P280" s="1125"/>
      <c r="Q280" s="1125"/>
      <c r="R280" s="1125"/>
      <c r="S280" s="459">
        <f>'Width Wise'!F281</f>
        <v>3</v>
      </c>
      <c r="T280" s="458">
        <f>'Width Wise'!G281</f>
        <v>0.41499999999999998</v>
      </c>
      <c r="U280" s="458">
        <f>'Width Wise'!L281</f>
        <v>0.41499999999999998</v>
      </c>
      <c r="V280" s="625">
        <f t="shared" si="117"/>
        <v>1</v>
      </c>
      <c r="W280" s="459">
        <f t="shared" si="118"/>
        <v>0</v>
      </c>
      <c r="X280" s="1086"/>
      <c r="Y280" s="1091"/>
      <c r="Z280" s="1072"/>
      <c r="AA280" s="456" t="s">
        <v>636</v>
      </c>
      <c r="AB280" s="896"/>
      <c r="AC280" s="514"/>
      <c r="AJ280" s="622">
        <v>272</v>
      </c>
      <c r="AK280" s="460">
        <v>2193.26818</v>
      </c>
      <c r="AY280" s="1086"/>
    </row>
    <row r="281" spans="1:51" s="460" customFormat="1" ht="385.5" customHeight="1">
      <c r="A281" s="1072">
        <f>A277+1</f>
        <v>106</v>
      </c>
      <c r="B281" s="1072">
        <f>B277+1</f>
        <v>524</v>
      </c>
      <c r="C281" s="704" t="s">
        <v>32</v>
      </c>
      <c r="D281" s="454" t="s">
        <v>627</v>
      </c>
      <c r="E281" s="463" t="s">
        <v>591</v>
      </c>
      <c r="F281" s="487">
        <v>114</v>
      </c>
      <c r="G281" s="457">
        <v>1800</v>
      </c>
      <c r="H281" s="1086">
        <f>G281+G282</f>
        <v>2800</v>
      </c>
      <c r="I281" s="1086">
        <v>2406.91</v>
      </c>
      <c r="J281" s="1072">
        <v>2738.49</v>
      </c>
      <c r="K281" s="1072"/>
      <c r="L281" s="1072">
        <f>J281+K281</f>
        <v>2738.49</v>
      </c>
      <c r="M281" s="1072"/>
      <c r="N281" s="1086">
        <f>(I281*1.4%+L281)*1.18</f>
        <v>3271.1803531999994</v>
      </c>
      <c r="O281" s="1090" t="s">
        <v>628</v>
      </c>
      <c r="P281" s="1090" t="s">
        <v>629</v>
      </c>
      <c r="Q281" s="1090" t="s">
        <v>630</v>
      </c>
      <c r="R281" s="1090"/>
      <c r="S281" s="459">
        <f>'Width Wise'!F282</f>
        <v>14</v>
      </c>
      <c r="T281" s="458">
        <f>'Width Wise'!G282</f>
        <v>14</v>
      </c>
      <c r="U281" s="456">
        <f>'Width Wise'!L282</f>
        <v>14</v>
      </c>
      <c r="V281" s="625">
        <f t="shared" si="117"/>
        <v>1</v>
      </c>
      <c r="W281" s="459">
        <f t="shared" si="118"/>
        <v>0</v>
      </c>
      <c r="X281" s="1086">
        <v>2792.4</v>
      </c>
      <c r="Y281" s="1105">
        <f>X281/N281</f>
        <v>0.85363682172655586</v>
      </c>
      <c r="Z281" s="1086">
        <f>N281-X281</f>
        <v>478.78035319999935</v>
      </c>
      <c r="AA281" s="456" t="s">
        <v>636</v>
      </c>
      <c r="AB281" s="896"/>
      <c r="AC281" s="514">
        <v>7</v>
      </c>
      <c r="AJ281" s="622">
        <v>273</v>
      </c>
      <c r="AK281" s="460">
        <v>1612.2481600000001</v>
      </c>
      <c r="AY281" s="1072">
        <v>3271.18</v>
      </c>
    </row>
    <row r="282" spans="1:51" s="460" customFormat="1" ht="177" customHeight="1">
      <c r="A282" s="1072"/>
      <c r="B282" s="1072"/>
      <c r="C282" s="704" t="s">
        <v>38</v>
      </c>
      <c r="D282" s="454" t="s">
        <v>631</v>
      </c>
      <c r="E282" s="653" t="s">
        <v>632</v>
      </c>
      <c r="F282" s="487">
        <v>115</v>
      </c>
      <c r="G282" s="457">
        <v>1000</v>
      </c>
      <c r="H282" s="1086"/>
      <c r="I282" s="1086"/>
      <c r="J282" s="1072"/>
      <c r="K282" s="1072"/>
      <c r="L282" s="1072"/>
      <c r="M282" s="1072"/>
      <c r="N282" s="1086"/>
      <c r="O282" s="1090"/>
      <c r="P282" s="1090"/>
      <c r="Q282" s="1090"/>
      <c r="R282" s="1090"/>
      <c r="S282" s="459">
        <f>'Width Wise'!F283</f>
        <v>1.26</v>
      </c>
      <c r="T282" s="458">
        <f>'Width Wise'!G283</f>
        <v>1.26</v>
      </c>
      <c r="U282" s="456">
        <f>'Width Wise'!L283</f>
        <v>1.26</v>
      </c>
      <c r="V282" s="625">
        <f t="shared" si="117"/>
        <v>1</v>
      </c>
      <c r="W282" s="459">
        <f t="shared" si="118"/>
        <v>0</v>
      </c>
      <c r="X282" s="1086"/>
      <c r="Y282" s="1105"/>
      <c r="Z282" s="1072"/>
      <c r="AA282" s="456" t="s">
        <v>636</v>
      </c>
      <c r="AB282" s="896"/>
      <c r="AC282" s="514"/>
      <c r="AJ282" s="622">
        <v>274</v>
      </c>
      <c r="AK282" s="460">
        <v>2290.76208</v>
      </c>
      <c r="AY282" s="1072"/>
    </row>
    <row r="283" spans="1:51" s="460" customFormat="1" ht="170.25" customHeight="1">
      <c r="A283" s="1072">
        <f>A281+1</f>
        <v>107</v>
      </c>
      <c r="B283" s="1072">
        <f>B281+1</f>
        <v>525</v>
      </c>
      <c r="C283" s="704" t="s">
        <v>32</v>
      </c>
      <c r="D283" s="454" t="s">
        <v>633</v>
      </c>
      <c r="E283" s="654" t="s">
        <v>1439</v>
      </c>
      <c r="F283" s="487">
        <v>127</v>
      </c>
      <c r="G283" s="457">
        <v>600</v>
      </c>
      <c r="H283" s="1086">
        <f>G283+G284+G285</f>
        <v>2300</v>
      </c>
      <c r="I283" s="1086">
        <v>1963.07</v>
      </c>
      <c r="J283" s="1072">
        <v>2447.1799999999998</v>
      </c>
      <c r="K283" s="1072">
        <v>229.48</v>
      </c>
      <c r="L283" s="1072">
        <f>J283+K283</f>
        <v>2676.66</v>
      </c>
      <c r="M283" s="1072"/>
      <c r="N283" s="1086">
        <f>(I283*1.4%+L283)*1.18</f>
        <v>3190.8887163999993</v>
      </c>
      <c r="O283" s="1090" t="s">
        <v>635</v>
      </c>
      <c r="P283" s="1090" t="s">
        <v>629</v>
      </c>
      <c r="Q283" s="1090" t="s">
        <v>630</v>
      </c>
      <c r="R283" s="1090"/>
      <c r="S283" s="459">
        <f>'Width Wise'!F284</f>
        <v>6.85</v>
      </c>
      <c r="T283" s="458">
        <f>'Width Wise'!G284</f>
        <v>6.85</v>
      </c>
      <c r="U283" s="456">
        <f>'Width Wise'!L284</f>
        <v>6.85</v>
      </c>
      <c r="V283" s="625">
        <f t="shared" si="117"/>
        <v>1</v>
      </c>
      <c r="W283" s="459">
        <f t="shared" si="118"/>
        <v>0</v>
      </c>
      <c r="X283" s="1087">
        <v>3116.2</v>
      </c>
      <c r="Y283" s="1105">
        <f>X283/N283</f>
        <v>0.97659313030375305</v>
      </c>
      <c r="Z283" s="1086">
        <f>N283-X283</f>
        <v>74.688716399999521</v>
      </c>
      <c r="AA283" s="456" t="s">
        <v>636</v>
      </c>
      <c r="AB283" s="896"/>
      <c r="AC283" s="514"/>
      <c r="AJ283" s="622">
        <v>275</v>
      </c>
      <c r="AK283" s="460">
        <v>2287.1992700000001</v>
      </c>
      <c r="AY283" s="1072">
        <v>3190.88</v>
      </c>
    </row>
    <row r="284" spans="1:51" s="460" customFormat="1" ht="186" customHeight="1">
      <c r="A284" s="1072"/>
      <c r="B284" s="1072"/>
      <c r="C284" s="704" t="s">
        <v>38</v>
      </c>
      <c r="D284" s="454" t="s">
        <v>637</v>
      </c>
      <c r="E284" s="653" t="s">
        <v>250</v>
      </c>
      <c r="F284" s="487">
        <v>128</v>
      </c>
      <c r="G284" s="457">
        <v>860</v>
      </c>
      <c r="H284" s="1086"/>
      <c r="I284" s="1086"/>
      <c r="J284" s="1072"/>
      <c r="K284" s="1072"/>
      <c r="L284" s="1072"/>
      <c r="M284" s="1072"/>
      <c r="N284" s="1086"/>
      <c r="O284" s="1090"/>
      <c r="P284" s="1090"/>
      <c r="Q284" s="1090"/>
      <c r="R284" s="1090"/>
      <c r="S284" s="459">
        <f>'Width Wise'!F285</f>
        <v>6.65</v>
      </c>
      <c r="T284" s="458">
        <f>'Width Wise'!G285</f>
        <v>6.65</v>
      </c>
      <c r="U284" s="456">
        <f>'Width Wise'!L285</f>
        <v>6.65</v>
      </c>
      <c r="V284" s="625">
        <f t="shared" si="117"/>
        <v>1</v>
      </c>
      <c r="W284" s="459">
        <f t="shared" si="118"/>
        <v>0</v>
      </c>
      <c r="X284" s="1088"/>
      <c r="Y284" s="1105"/>
      <c r="Z284" s="1072"/>
      <c r="AA284" s="456" t="s">
        <v>636</v>
      </c>
      <c r="AB284" s="896"/>
      <c r="AC284" s="514">
        <v>8</v>
      </c>
      <c r="AJ284" s="622">
        <v>276</v>
      </c>
      <c r="AK284" s="460">
        <v>2753.7575200000001</v>
      </c>
      <c r="AY284" s="1072"/>
    </row>
    <row r="285" spans="1:51" s="460" customFormat="1" ht="219.75" customHeight="1">
      <c r="A285" s="1072"/>
      <c r="B285" s="1072"/>
      <c r="C285" s="704" t="s">
        <v>77</v>
      </c>
      <c r="D285" s="454" t="s">
        <v>638</v>
      </c>
      <c r="E285" s="653" t="s">
        <v>639</v>
      </c>
      <c r="F285" s="487">
        <v>129</v>
      </c>
      <c r="G285" s="457">
        <v>840</v>
      </c>
      <c r="H285" s="1086"/>
      <c r="I285" s="1086"/>
      <c r="J285" s="1072"/>
      <c r="K285" s="1072"/>
      <c r="L285" s="1072"/>
      <c r="M285" s="1072"/>
      <c r="N285" s="1086"/>
      <c r="O285" s="1090"/>
      <c r="P285" s="1090"/>
      <c r="Q285" s="1090"/>
      <c r="R285" s="1090"/>
      <c r="S285" s="459">
        <f>'Width Wise'!F286</f>
        <v>7.25</v>
      </c>
      <c r="T285" s="458">
        <f>'Width Wise'!G286</f>
        <v>7.25</v>
      </c>
      <c r="U285" s="456">
        <v>7.25</v>
      </c>
      <c r="V285" s="625">
        <f t="shared" si="117"/>
        <v>1</v>
      </c>
      <c r="W285" s="459">
        <f t="shared" si="118"/>
        <v>0</v>
      </c>
      <c r="X285" s="1089"/>
      <c r="Y285" s="1105"/>
      <c r="Z285" s="1072"/>
      <c r="AA285" s="456" t="s">
        <v>494</v>
      </c>
      <c r="AB285" s="896"/>
      <c r="AC285" s="514"/>
      <c r="AJ285" s="622">
        <v>277</v>
      </c>
      <c r="AK285" s="460">
        <v>3407.7409200000002</v>
      </c>
      <c r="AY285" s="1072"/>
    </row>
    <row r="286" spans="1:51" s="460" customFormat="1" ht="64.5">
      <c r="A286" s="449"/>
      <c r="B286" s="449"/>
      <c r="C286" s="704"/>
      <c r="D286" s="1194" t="s">
        <v>53</v>
      </c>
      <c r="E286" s="1194"/>
      <c r="F286" s="1194"/>
      <c r="G286" s="451">
        <f t="shared" ref="G286:N286" si="119">SUM(G277:G285)</f>
        <v>7400</v>
      </c>
      <c r="H286" s="451">
        <f t="shared" si="119"/>
        <v>7400</v>
      </c>
      <c r="I286" s="451">
        <f t="shared" si="119"/>
        <v>6328.91</v>
      </c>
      <c r="J286" s="451">
        <f t="shared" si="119"/>
        <v>7449.43</v>
      </c>
      <c r="K286" s="938">
        <f t="shared" si="119"/>
        <v>783.88</v>
      </c>
      <c r="L286" s="451">
        <f t="shared" si="119"/>
        <v>8233.31</v>
      </c>
      <c r="M286" s="451"/>
      <c r="N286" s="451">
        <f t="shared" si="119"/>
        <v>9819.8593931999985</v>
      </c>
      <c r="O286" s="456"/>
      <c r="P286" s="447"/>
      <c r="Q286" s="447"/>
      <c r="R286" s="447"/>
      <c r="S286" s="451">
        <f t="shared" ref="S286:U286" si="120">SUM(S277:S285)</f>
        <v>56.91</v>
      </c>
      <c r="T286" s="451">
        <f t="shared" si="120"/>
        <v>56.774999999999999</v>
      </c>
      <c r="U286" s="451">
        <f t="shared" si="120"/>
        <v>56.774999999999999</v>
      </c>
      <c r="V286" s="451"/>
      <c r="W286" s="450"/>
      <c r="X286" s="960">
        <f>SUM(X277:X285)</f>
        <v>8209.75</v>
      </c>
      <c r="Y286" s="449"/>
      <c r="Z286" s="451">
        <f>SUM(Z277:Z285)</f>
        <v>1610.109393199999</v>
      </c>
      <c r="AA286" s="464"/>
      <c r="AB286" s="801"/>
      <c r="AC286" s="514"/>
      <c r="AJ286" s="461">
        <v>278</v>
      </c>
      <c r="AK286" s="460">
        <v>729.96772999999996</v>
      </c>
      <c r="AY286" s="451">
        <f t="shared" ref="AY286" si="121">SUM(AY277:AY285)</f>
        <v>9819.8499999999985</v>
      </c>
    </row>
    <row r="287" spans="1:51" s="460" customFormat="1" ht="64.5">
      <c r="A287" s="1092" t="s">
        <v>640</v>
      </c>
      <c r="B287" s="1092"/>
      <c r="C287" s="1092"/>
      <c r="D287" s="1092"/>
      <c r="E287" s="446"/>
      <c r="F287" s="440"/>
      <c r="G287" s="451"/>
      <c r="H287" s="451"/>
      <c r="I287" s="451"/>
      <c r="J287" s="446"/>
      <c r="K287" s="939"/>
      <c r="L287" s="446"/>
      <c r="M287" s="446"/>
      <c r="N287" s="446"/>
      <c r="O287" s="463"/>
      <c r="P287" s="448"/>
      <c r="Q287" s="448"/>
      <c r="R287" s="448"/>
      <c r="S287" s="450"/>
      <c r="T287" s="458">
        <f>'Width Wise'!G288</f>
        <v>0</v>
      </c>
      <c r="U287" s="456"/>
      <c r="V287" s="446"/>
      <c r="W287" s="459"/>
      <c r="X287" s="953"/>
      <c r="Y287" s="449"/>
      <c r="Z287" s="449"/>
      <c r="AA287" s="464"/>
      <c r="AB287" s="801"/>
      <c r="AC287" s="514"/>
      <c r="AJ287" s="461">
        <v>279</v>
      </c>
      <c r="AK287" s="460">
        <v>2185.4480699999999</v>
      </c>
      <c r="AY287" s="446"/>
    </row>
    <row r="288" spans="1:51" s="460" customFormat="1" ht="227.25" customHeight="1">
      <c r="A288" s="449">
        <f>A283+1</f>
        <v>108</v>
      </c>
      <c r="B288" s="1072">
        <f>B283+1</f>
        <v>526</v>
      </c>
      <c r="C288" s="1072"/>
      <c r="D288" s="454" t="s">
        <v>641</v>
      </c>
      <c r="E288" s="653" t="s">
        <v>639</v>
      </c>
      <c r="F288" s="487">
        <v>130</v>
      </c>
      <c r="G288" s="456">
        <v>2300</v>
      </c>
      <c r="H288" s="457">
        <f>G288</f>
        <v>2300</v>
      </c>
      <c r="I288" s="457">
        <v>1980.33</v>
      </c>
      <c r="J288" s="449">
        <v>2332.64</v>
      </c>
      <c r="K288" s="935">
        <v>214.12</v>
      </c>
      <c r="L288" s="449">
        <f>J288+K288</f>
        <v>2546.7599999999998</v>
      </c>
      <c r="M288" s="449"/>
      <c r="N288" s="457">
        <f>(I288*1.4%+L288)*1.18</f>
        <v>3037.8918515999994</v>
      </c>
      <c r="O288" s="463" t="s">
        <v>642</v>
      </c>
      <c r="P288" s="463" t="s">
        <v>629</v>
      </c>
      <c r="Q288" s="463" t="s">
        <v>630</v>
      </c>
      <c r="R288" s="463"/>
      <c r="S288" s="459">
        <f>'Width Wise'!F289</f>
        <v>11.6</v>
      </c>
      <c r="T288" s="458">
        <f>'Width Wise'!G289</f>
        <v>11.2</v>
      </c>
      <c r="U288" s="456">
        <f>'Width Wise'!L289</f>
        <v>11.2</v>
      </c>
      <c r="V288" s="625">
        <f>U288/T288</f>
        <v>1</v>
      </c>
      <c r="W288" s="459">
        <f>T288-U288</f>
        <v>0</v>
      </c>
      <c r="X288" s="953">
        <v>2523.27</v>
      </c>
      <c r="Y288" s="636">
        <f>X288/N288</f>
        <v>0.83059902171008559</v>
      </c>
      <c r="Z288" s="457">
        <f>N288-X288</f>
        <v>514.62185159999945</v>
      </c>
      <c r="AA288" s="456" t="s">
        <v>494</v>
      </c>
      <c r="AB288" s="896"/>
      <c r="AC288" s="514">
        <v>9</v>
      </c>
      <c r="AJ288" s="622">
        <v>280</v>
      </c>
      <c r="AK288" s="460">
        <v>1918.8235500000001</v>
      </c>
      <c r="AY288" s="449">
        <v>3037.89</v>
      </c>
    </row>
    <row r="289" spans="1:51" s="460" customFormat="1" ht="166.5" customHeight="1">
      <c r="A289" s="449">
        <f>A288+1</f>
        <v>109</v>
      </c>
      <c r="B289" s="1072">
        <f>B288+1</f>
        <v>527</v>
      </c>
      <c r="C289" s="1072"/>
      <c r="D289" s="454" t="s">
        <v>643</v>
      </c>
      <c r="E289" s="653" t="s">
        <v>362</v>
      </c>
      <c r="F289" s="487">
        <v>132</v>
      </c>
      <c r="G289" s="456">
        <v>2200</v>
      </c>
      <c r="H289" s="457">
        <f>G289</f>
        <v>2200</v>
      </c>
      <c r="I289" s="457">
        <v>1895.35</v>
      </c>
      <c r="J289" s="449">
        <v>2209.37</v>
      </c>
      <c r="K289" s="935">
        <v>212.54</v>
      </c>
      <c r="L289" s="449">
        <f>J289+K289</f>
        <v>2421.91</v>
      </c>
      <c r="M289" s="449"/>
      <c r="N289" s="457">
        <f>(I289*1.4%+L289)*1.18</f>
        <v>2889.1649819999998</v>
      </c>
      <c r="O289" s="463" t="s">
        <v>644</v>
      </c>
      <c r="P289" s="463" t="s">
        <v>620</v>
      </c>
      <c r="Q289" s="463" t="s">
        <v>621</v>
      </c>
      <c r="R289" s="463"/>
      <c r="S289" s="459">
        <f>'Width Wise'!F290</f>
        <v>9.85</v>
      </c>
      <c r="T289" s="458">
        <f>'Width Wise'!G290</f>
        <v>9.85</v>
      </c>
      <c r="U289" s="456">
        <f>'Width Wise'!L290</f>
        <v>9.85</v>
      </c>
      <c r="V289" s="625">
        <f t="shared" ref="V289:V294" si="122">U289/T289</f>
        <v>1</v>
      </c>
      <c r="W289" s="459">
        <f t="shared" ref="W289:W294" si="123">T289-U289</f>
        <v>0</v>
      </c>
      <c r="X289" s="953">
        <v>2951.52</v>
      </c>
      <c r="Y289" s="636">
        <f>X289/N289</f>
        <v>1.0215823666659685</v>
      </c>
      <c r="Z289" s="457">
        <f>N289-X289</f>
        <v>-62.3550180000002</v>
      </c>
      <c r="AA289" s="456" t="s">
        <v>494</v>
      </c>
      <c r="AB289" s="896"/>
      <c r="AC289" s="514">
        <v>10</v>
      </c>
      <c r="AJ289" s="622">
        <v>281</v>
      </c>
      <c r="AK289" s="460">
        <v>973.51261</v>
      </c>
      <c r="AY289" s="449">
        <v>2889.16</v>
      </c>
    </row>
    <row r="290" spans="1:51" s="460" customFormat="1" ht="210.75" customHeight="1">
      <c r="A290" s="1072">
        <f>A289+1</f>
        <v>110</v>
      </c>
      <c r="B290" s="1072">
        <f>B289+1</f>
        <v>528</v>
      </c>
      <c r="C290" s="704" t="s">
        <v>32</v>
      </c>
      <c r="D290" s="619" t="s">
        <v>645</v>
      </c>
      <c r="E290" s="653" t="s">
        <v>308</v>
      </c>
      <c r="F290" s="487">
        <v>133</v>
      </c>
      <c r="G290" s="456">
        <v>1210</v>
      </c>
      <c r="H290" s="1086">
        <f>G290+G291</f>
        <v>2250</v>
      </c>
      <c r="I290" s="1086">
        <v>1927.75</v>
      </c>
      <c r="J290" s="1072">
        <v>2345.6799999999998</v>
      </c>
      <c r="K290" s="1072">
        <v>547.95000000000005</v>
      </c>
      <c r="L290" s="1072">
        <f>J290+K290</f>
        <v>2893.63</v>
      </c>
      <c r="M290" s="1072"/>
      <c r="N290" s="1086">
        <f>(I290*1.4%+L290)*1.18</f>
        <v>3446.3298299999997</v>
      </c>
      <c r="O290" s="1090" t="s">
        <v>646</v>
      </c>
      <c r="P290" s="1090" t="s">
        <v>629</v>
      </c>
      <c r="Q290" s="1090" t="s">
        <v>630</v>
      </c>
      <c r="R290" s="1090"/>
      <c r="S290" s="459">
        <f>'Width Wise'!F291</f>
        <v>8.1999999999999993</v>
      </c>
      <c r="T290" s="458">
        <f>'Width Wise'!G291</f>
        <v>8.1999999999999993</v>
      </c>
      <c r="U290" s="456">
        <f>'Width Wise'!L291</f>
        <v>8.1999999999999993</v>
      </c>
      <c r="V290" s="625">
        <f t="shared" si="122"/>
        <v>1</v>
      </c>
      <c r="W290" s="459">
        <f t="shared" si="123"/>
        <v>0</v>
      </c>
      <c r="X290" s="1087">
        <v>2434.08</v>
      </c>
      <c r="Y290" s="1105">
        <f>X290/N290</f>
        <v>0.70628178963358246</v>
      </c>
      <c r="Z290" s="1086">
        <f>N290-X290</f>
        <v>1012.2498299999997</v>
      </c>
      <c r="AA290" s="456" t="s">
        <v>494</v>
      </c>
      <c r="AB290" s="896"/>
      <c r="AC290" s="514">
        <v>11</v>
      </c>
      <c r="AJ290" s="622">
        <v>282</v>
      </c>
      <c r="AK290" s="460">
        <v>1297.73776</v>
      </c>
      <c r="AY290" s="1072">
        <v>3446.33</v>
      </c>
    </row>
    <row r="291" spans="1:51" s="460" customFormat="1" ht="168.75" customHeight="1">
      <c r="A291" s="1072"/>
      <c r="B291" s="1072"/>
      <c r="C291" s="704" t="s">
        <v>38</v>
      </c>
      <c r="D291" s="619" t="s">
        <v>647</v>
      </c>
      <c r="E291" s="653" t="s">
        <v>648</v>
      </c>
      <c r="F291" s="487">
        <v>134</v>
      </c>
      <c r="G291" s="456">
        <v>1040</v>
      </c>
      <c r="H291" s="1086"/>
      <c r="I291" s="1086"/>
      <c r="J291" s="1072"/>
      <c r="K291" s="1072"/>
      <c r="L291" s="1072"/>
      <c r="M291" s="1072"/>
      <c r="N291" s="1086"/>
      <c r="O291" s="1090"/>
      <c r="P291" s="1090"/>
      <c r="Q291" s="1090"/>
      <c r="R291" s="1090"/>
      <c r="S291" s="459">
        <f>'Width Wise'!F292</f>
        <v>8.9</v>
      </c>
      <c r="T291" s="458">
        <f>'Width Wise'!G292</f>
        <v>8.5</v>
      </c>
      <c r="U291" s="456">
        <f>'Width Wise'!L292</f>
        <v>8.5</v>
      </c>
      <c r="V291" s="625">
        <f t="shared" si="122"/>
        <v>1</v>
      </c>
      <c r="W291" s="459">
        <f t="shared" si="123"/>
        <v>0</v>
      </c>
      <c r="X291" s="1089"/>
      <c r="Y291" s="1105"/>
      <c r="Z291" s="1072"/>
      <c r="AA291" s="456" t="s">
        <v>494</v>
      </c>
      <c r="AB291" s="896"/>
      <c r="AC291" s="514"/>
      <c r="AJ291" s="622">
        <v>283</v>
      </c>
      <c r="AK291" s="460">
        <v>1783.92164</v>
      </c>
      <c r="AY291" s="1072"/>
    </row>
    <row r="292" spans="1:51" s="460" customFormat="1" ht="153.75" customHeight="1">
      <c r="A292" s="1072">
        <f>A290+1</f>
        <v>111</v>
      </c>
      <c r="B292" s="1072">
        <f>B290+1</f>
        <v>529</v>
      </c>
      <c r="C292" s="831" t="s">
        <v>32</v>
      </c>
      <c r="D292" s="619" t="s">
        <v>649</v>
      </c>
      <c r="E292" s="834" t="s">
        <v>650</v>
      </c>
      <c r="F292" s="487">
        <v>136</v>
      </c>
      <c r="G292" s="833">
        <v>1140</v>
      </c>
      <c r="H292" s="1086">
        <f>G292+G293+G294</f>
        <v>2300</v>
      </c>
      <c r="I292" s="1086">
        <v>1975.47</v>
      </c>
      <c r="J292" s="1072">
        <v>2350.79</v>
      </c>
      <c r="K292" s="1072">
        <v>234.2</v>
      </c>
      <c r="L292" s="1072">
        <f>J292+K292</f>
        <v>2584.9899999999998</v>
      </c>
      <c r="M292" s="1072"/>
      <c r="N292" s="1072">
        <f>(I292*1.4%+L292)*1.18</f>
        <v>3082.9229643999993</v>
      </c>
      <c r="O292" s="1090" t="s">
        <v>651</v>
      </c>
      <c r="P292" s="1090" t="s">
        <v>652</v>
      </c>
      <c r="Q292" s="1090" t="s">
        <v>653</v>
      </c>
      <c r="R292" s="1090" t="s">
        <v>1528</v>
      </c>
      <c r="S292" s="459">
        <f>'Width Wise'!F293</f>
        <v>2.6</v>
      </c>
      <c r="T292" s="458">
        <f>'Width Wise'!G293</f>
        <v>1.4</v>
      </c>
      <c r="U292" s="833">
        <f>'Width Wise'!L293</f>
        <v>1.4</v>
      </c>
      <c r="V292" s="832">
        <f t="shared" si="122"/>
        <v>1</v>
      </c>
      <c r="W292" s="459">
        <f t="shared" si="123"/>
        <v>0</v>
      </c>
      <c r="X292" s="1087">
        <v>1436.46</v>
      </c>
      <c r="Y292" s="1105">
        <f>X292/N292</f>
        <v>0.46594093222162786</v>
      </c>
      <c r="Z292" s="1086">
        <f>N292-X292</f>
        <v>1646.4629643999992</v>
      </c>
      <c r="AA292" s="833" t="s">
        <v>494</v>
      </c>
      <c r="AB292" s="896"/>
      <c r="AC292" s="514"/>
      <c r="AJ292" s="622">
        <v>284</v>
      </c>
      <c r="AK292" s="460">
        <v>2231.5245599999998</v>
      </c>
      <c r="AY292" s="1072">
        <v>2806.57</v>
      </c>
    </row>
    <row r="293" spans="1:51" s="460" customFormat="1" ht="195" customHeight="1">
      <c r="A293" s="1072"/>
      <c r="B293" s="1072"/>
      <c r="C293" s="831" t="s">
        <v>38</v>
      </c>
      <c r="D293" s="619" t="s">
        <v>654</v>
      </c>
      <c r="E293" s="653" t="s">
        <v>250</v>
      </c>
      <c r="F293" s="487">
        <v>137</v>
      </c>
      <c r="G293" s="833">
        <v>550</v>
      </c>
      <c r="H293" s="1086"/>
      <c r="I293" s="1086"/>
      <c r="J293" s="1072"/>
      <c r="K293" s="1072"/>
      <c r="L293" s="1072"/>
      <c r="M293" s="1072"/>
      <c r="N293" s="1072"/>
      <c r="O293" s="1090"/>
      <c r="P293" s="1090"/>
      <c r="Q293" s="1090"/>
      <c r="R293" s="1090"/>
      <c r="S293" s="459">
        <f>'Width Wise'!F294</f>
        <v>1.2</v>
      </c>
      <c r="T293" s="458">
        <f>'Width Wise'!G294</f>
        <v>1.5</v>
      </c>
      <c r="U293" s="833">
        <f>'Width Wise'!L294</f>
        <v>1.5</v>
      </c>
      <c r="V293" s="832">
        <f t="shared" si="122"/>
        <v>1</v>
      </c>
      <c r="W293" s="459">
        <f t="shared" si="123"/>
        <v>0</v>
      </c>
      <c r="X293" s="1088"/>
      <c r="Y293" s="1105"/>
      <c r="Z293" s="1072"/>
      <c r="AA293" s="833" t="s">
        <v>494</v>
      </c>
      <c r="AB293" s="896"/>
      <c r="AC293" s="514"/>
      <c r="AD293" s="460" t="s">
        <v>1504</v>
      </c>
      <c r="AJ293" s="622">
        <v>285</v>
      </c>
      <c r="AK293" s="460">
        <v>2007.59061</v>
      </c>
      <c r="AY293" s="1072"/>
    </row>
    <row r="294" spans="1:51" s="460" customFormat="1" ht="175.5" customHeight="1">
      <c r="A294" s="1072"/>
      <c r="B294" s="1072"/>
      <c r="C294" s="831" t="s">
        <v>77</v>
      </c>
      <c r="D294" s="619" t="s">
        <v>655</v>
      </c>
      <c r="E294" s="653" t="s">
        <v>648</v>
      </c>
      <c r="F294" s="487">
        <v>138</v>
      </c>
      <c r="G294" s="833">
        <v>610</v>
      </c>
      <c r="H294" s="1086"/>
      <c r="I294" s="1086"/>
      <c r="J294" s="1072"/>
      <c r="K294" s="1072"/>
      <c r="L294" s="1072"/>
      <c r="M294" s="1072"/>
      <c r="N294" s="1072"/>
      <c r="O294" s="1090"/>
      <c r="P294" s="1090"/>
      <c r="Q294" s="1090"/>
      <c r="R294" s="1090"/>
      <c r="S294" s="459">
        <f>'Width Wise'!F295</f>
        <v>6</v>
      </c>
      <c r="T294" s="458">
        <f>'Width Wise'!G295</f>
        <v>9.16</v>
      </c>
      <c r="U294" s="833">
        <f>'Width Wise'!L295</f>
        <v>9.16</v>
      </c>
      <c r="V294" s="832">
        <f t="shared" si="122"/>
        <v>1</v>
      </c>
      <c r="W294" s="459">
        <f t="shared" si="123"/>
        <v>0</v>
      </c>
      <c r="X294" s="1089"/>
      <c r="Y294" s="1105"/>
      <c r="Z294" s="1072"/>
      <c r="AA294" s="833" t="s">
        <v>494</v>
      </c>
      <c r="AB294" s="896"/>
      <c r="AC294" s="514"/>
      <c r="AJ294" s="622">
        <v>286</v>
      </c>
      <c r="AK294" s="460">
        <v>2461.31727</v>
      </c>
      <c r="AY294" s="1072"/>
    </row>
    <row r="295" spans="1:51" s="460" customFormat="1" ht="69.75" customHeight="1">
      <c r="A295" s="449"/>
      <c r="B295" s="449"/>
      <c r="C295" s="704"/>
      <c r="D295" s="1194" t="s">
        <v>53</v>
      </c>
      <c r="E295" s="1194"/>
      <c r="F295" s="1194"/>
      <c r="G295" s="451">
        <f t="shared" ref="G295:N295" si="124">SUM(G288:G294)</f>
        <v>9050</v>
      </c>
      <c r="H295" s="451">
        <f t="shared" si="124"/>
        <v>9050</v>
      </c>
      <c r="I295" s="451">
        <f t="shared" si="124"/>
        <v>7778.9000000000005</v>
      </c>
      <c r="J295" s="451">
        <f t="shared" si="124"/>
        <v>9238.48</v>
      </c>
      <c r="K295" s="938">
        <f t="shared" si="124"/>
        <v>1208.81</v>
      </c>
      <c r="L295" s="451">
        <f t="shared" si="124"/>
        <v>10447.290000000001</v>
      </c>
      <c r="M295" s="451"/>
      <c r="N295" s="451">
        <f t="shared" si="124"/>
        <v>12456.309627999997</v>
      </c>
      <c r="O295" s="456"/>
      <c r="P295" s="447"/>
      <c r="Q295" s="447"/>
      <c r="R295" s="447"/>
      <c r="S295" s="451">
        <f t="shared" ref="S295:U295" si="125">SUM(S288:S294)</f>
        <v>48.35</v>
      </c>
      <c r="T295" s="451">
        <f t="shared" si="125"/>
        <v>49.81</v>
      </c>
      <c r="U295" s="451">
        <f t="shared" si="125"/>
        <v>49.81</v>
      </c>
      <c r="V295" s="451"/>
      <c r="W295" s="450"/>
      <c r="X295" s="960">
        <f>SUM(X288:X294)</f>
        <v>9345.33</v>
      </c>
      <c r="Y295" s="449"/>
      <c r="Z295" s="451">
        <f>SUM(Z288:Z294)</f>
        <v>3110.9796279999982</v>
      </c>
      <c r="AA295" s="464"/>
      <c r="AB295" s="801"/>
      <c r="AC295" s="514"/>
      <c r="AJ295" s="461">
        <v>287</v>
      </c>
      <c r="AK295" s="460">
        <v>1611.6747600000001</v>
      </c>
      <c r="AY295" s="451">
        <f t="shared" ref="AY295" si="126">SUM(AY288:AY294)</f>
        <v>12179.949999999999</v>
      </c>
    </row>
    <row r="296" spans="1:51" s="460" customFormat="1" ht="64.5">
      <c r="A296" s="1092" t="s">
        <v>656</v>
      </c>
      <c r="B296" s="1092"/>
      <c r="C296" s="1092"/>
      <c r="D296" s="1092"/>
      <c r="E296" s="446"/>
      <c r="F296" s="440"/>
      <c r="G296" s="451"/>
      <c r="H296" s="451"/>
      <c r="I296" s="451"/>
      <c r="J296" s="446"/>
      <c r="K296" s="939"/>
      <c r="L296" s="446"/>
      <c r="M296" s="446"/>
      <c r="N296" s="446"/>
      <c r="O296" s="463"/>
      <c r="P296" s="448"/>
      <c r="Q296" s="448"/>
      <c r="R296" s="448"/>
      <c r="S296" s="450"/>
      <c r="T296" s="458"/>
      <c r="U296" s="456"/>
      <c r="V296" s="446"/>
      <c r="W296" s="459"/>
      <c r="X296" s="953"/>
      <c r="Y296" s="449"/>
      <c r="Z296" s="449"/>
      <c r="AA296" s="464"/>
      <c r="AB296" s="801"/>
      <c r="AC296" s="514"/>
      <c r="AJ296" s="461">
        <v>288</v>
      </c>
      <c r="AK296" s="460">
        <v>1619.0177799999999</v>
      </c>
      <c r="AY296" s="446"/>
    </row>
    <row r="297" spans="1:51" s="460" customFormat="1" ht="186.75" customHeight="1">
      <c r="A297" s="1072">
        <f>A292+1</f>
        <v>112</v>
      </c>
      <c r="B297" s="1072">
        <f>B292+1</f>
        <v>530</v>
      </c>
      <c r="C297" s="704" t="s">
        <v>32</v>
      </c>
      <c r="D297" s="619" t="s">
        <v>657</v>
      </c>
      <c r="E297" s="463" t="s">
        <v>658</v>
      </c>
      <c r="F297" s="487">
        <v>335</v>
      </c>
      <c r="G297" s="456">
        <v>1650</v>
      </c>
      <c r="H297" s="1086">
        <f>G297+G298</f>
        <v>2300</v>
      </c>
      <c r="I297" s="1086">
        <v>1957.35</v>
      </c>
      <c r="J297" s="1072">
        <v>2131.4899999999998</v>
      </c>
      <c r="K297" s="1072">
        <v>511.18</v>
      </c>
      <c r="L297" s="1072">
        <f>J297+K297</f>
        <v>2642.6699999999996</v>
      </c>
      <c r="M297" s="1072"/>
      <c r="N297" s="1086">
        <f>(I297*1.4%+L297)*1.18</f>
        <v>3150.6860219999994</v>
      </c>
      <c r="O297" s="1090" t="s">
        <v>659</v>
      </c>
      <c r="P297" s="1070">
        <v>44875</v>
      </c>
      <c r="Q297" s="1070">
        <v>45421</v>
      </c>
      <c r="R297" s="1090"/>
      <c r="S297" s="459">
        <f>'Width Wise'!F298</f>
        <v>12.917</v>
      </c>
      <c r="T297" s="458">
        <f>'Width Wise'!G298</f>
        <v>17.23</v>
      </c>
      <c r="U297" s="458">
        <f>'Width Wise'!L298</f>
        <v>17.23</v>
      </c>
      <c r="V297" s="625">
        <f>U297/T297</f>
        <v>1</v>
      </c>
      <c r="W297" s="458">
        <f>T297-U297</f>
        <v>0</v>
      </c>
      <c r="X297" s="1087">
        <v>3066.54</v>
      </c>
      <c r="Y297" s="1105">
        <f>X297/N297</f>
        <v>0.97329279356545184</v>
      </c>
      <c r="Z297" s="1086">
        <f>N297-X297</f>
        <v>84.146021999999448</v>
      </c>
      <c r="AA297" s="1119" t="s">
        <v>494</v>
      </c>
      <c r="AB297" s="893"/>
      <c r="AC297" s="514">
        <v>12</v>
      </c>
      <c r="AJ297" s="622">
        <v>289</v>
      </c>
      <c r="AK297" s="460">
        <v>3674.1108399999998</v>
      </c>
      <c r="AY297" s="1072">
        <v>3150.68</v>
      </c>
    </row>
    <row r="298" spans="1:51" s="460" customFormat="1" ht="174.75" customHeight="1">
      <c r="A298" s="1072"/>
      <c r="B298" s="1072"/>
      <c r="C298" s="704" t="s">
        <v>38</v>
      </c>
      <c r="D298" s="619" t="s">
        <v>660</v>
      </c>
      <c r="E298" s="463" t="s">
        <v>661</v>
      </c>
      <c r="F298" s="487">
        <v>336</v>
      </c>
      <c r="G298" s="456">
        <v>650</v>
      </c>
      <c r="H298" s="1086"/>
      <c r="I298" s="1086"/>
      <c r="J298" s="1072"/>
      <c r="K298" s="1072"/>
      <c r="L298" s="1072"/>
      <c r="M298" s="1072"/>
      <c r="N298" s="1086"/>
      <c r="O298" s="1090"/>
      <c r="P298" s="1090"/>
      <c r="Q298" s="1090"/>
      <c r="R298" s="1090"/>
      <c r="S298" s="459">
        <f>'Width Wise'!F299</f>
        <v>4.7</v>
      </c>
      <c r="T298" s="458">
        <f>'Width Wise'!G299</f>
        <v>5.22</v>
      </c>
      <c r="U298" s="456">
        <f>'Width Wise'!L299</f>
        <v>5.22</v>
      </c>
      <c r="V298" s="625">
        <f t="shared" ref="V298:V312" si="127">U298/T298</f>
        <v>1</v>
      </c>
      <c r="W298" s="458">
        <f t="shared" ref="W298:W312" si="128">T298-U298</f>
        <v>0</v>
      </c>
      <c r="X298" s="1089"/>
      <c r="Y298" s="1105"/>
      <c r="Z298" s="1072"/>
      <c r="AA298" s="1120"/>
      <c r="AB298" s="893"/>
      <c r="AC298" s="514"/>
      <c r="AJ298" s="622">
        <v>290</v>
      </c>
      <c r="AK298" s="460">
        <v>3670.6875500000001</v>
      </c>
      <c r="AY298" s="1072"/>
    </row>
    <row r="299" spans="1:51" s="460" customFormat="1" ht="196.5" customHeight="1">
      <c r="A299" s="1072">
        <f>A297+1</f>
        <v>113</v>
      </c>
      <c r="B299" s="1072">
        <f>B297+1</f>
        <v>531</v>
      </c>
      <c r="C299" s="704" t="s">
        <v>32</v>
      </c>
      <c r="D299" s="619" t="s">
        <v>662</v>
      </c>
      <c r="E299" s="463" t="s">
        <v>663</v>
      </c>
      <c r="F299" s="487">
        <v>337</v>
      </c>
      <c r="G299" s="480">
        <v>450</v>
      </c>
      <c r="H299" s="1086">
        <f>G299+G300</f>
        <v>900</v>
      </c>
      <c r="I299" s="1086">
        <v>759.69</v>
      </c>
      <c r="J299" s="1072">
        <v>797.27</v>
      </c>
      <c r="K299" s="1072">
        <v>79.3</v>
      </c>
      <c r="L299" s="1072">
        <f>J299+K299</f>
        <v>876.56999999999994</v>
      </c>
      <c r="M299" s="1072"/>
      <c r="N299" s="1086">
        <f>(I299*1.4%+L299)*1.18</f>
        <v>1046.9026787999999</v>
      </c>
      <c r="O299" s="1090" t="s">
        <v>664</v>
      </c>
      <c r="P299" s="1090" t="s">
        <v>542</v>
      </c>
      <c r="Q299" s="1090" t="s">
        <v>665</v>
      </c>
      <c r="R299" s="1090" t="s">
        <v>1422</v>
      </c>
      <c r="S299" s="459">
        <f>'Width Wise'!F300</f>
        <v>4.5</v>
      </c>
      <c r="T299" s="458">
        <f>'Width Wise'!G300</f>
        <v>4.5</v>
      </c>
      <c r="U299" s="456">
        <f>'Width Wise'!L300</f>
        <v>4.5</v>
      </c>
      <c r="V299" s="625">
        <f t="shared" si="127"/>
        <v>1</v>
      </c>
      <c r="W299" s="458">
        <f t="shared" si="128"/>
        <v>0</v>
      </c>
      <c r="X299" s="1087">
        <v>970.39</v>
      </c>
      <c r="Y299" s="1105">
        <f>X299/N299</f>
        <v>0.92691519436391001</v>
      </c>
      <c r="Z299" s="1086">
        <f>N299-X299</f>
        <v>76.51267879999989</v>
      </c>
      <c r="AA299" s="463" t="s">
        <v>636</v>
      </c>
      <c r="AB299" s="893"/>
      <c r="AC299" s="514">
        <v>13</v>
      </c>
      <c r="AJ299" s="622">
        <v>291</v>
      </c>
      <c r="AK299" s="460">
        <v>2142.8375700000001</v>
      </c>
      <c r="AY299" s="1072">
        <v>953.33</v>
      </c>
    </row>
    <row r="300" spans="1:51" s="460" customFormat="1" ht="174" customHeight="1">
      <c r="A300" s="1072"/>
      <c r="B300" s="1072"/>
      <c r="C300" s="704" t="s">
        <v>38</v>
      </c>
      <c r="D300" s="619" t="s">
        <v>666</v>
      </c>
      <c r="E300" s="463" t="s">
        <v>667</v>
      </c>
      <c r="F300" s="487">
        <v>338</v>
      </c>
      <c r="G300" s="480">
        <v>450</v>
      </c>
      <c r="H300" s="1086"/>
      <c r="I300" s="1086"/>
      <c r="J300" s="1072"/>
      <c r="K300" s="1072"/>
      <c r="L300" s="1072"/>
      <c r="M300" s="1072"/>
      <c r="N300" s="1086"/>
      <c r="O300" s="1090"/>
      <c r="P300" s="1090"/>
      <c r="Q300" s="1090"/>
      <c r="R300" s="1090"/>
      <c r="S300" s="459">
        <f>'Width Wise'!F301</f>
        <v>4.04</v>
      </c>
      <c r="T300" s="458">
        <f>'Width Wise'!G301</f>
        <v>3.74</v>
      </c>
      <c r="U300" s="456">
        <f>'Width Wise'!L301</f>
        <v>3.74</v>
      </c>
      <c r="V300" s="625">
        <f t="shared" si="127"/>
        <v>1</v>
      </c>
      <c r="W300" s="458">
        <f t="shared" si="128"/>
        <v>0</v>
      </c>
      <c r="X300" s="1089"/>
      <c r="Y300" s="1105"/>
      <c r="Z300" s="1072"/>
      <c r="AA300" s="463" t="s">
        <v>636</v>
      </c>
      <c r="AB300" s="893"/>
      <c r="AC300" s="514"/>
      <c r="AJ300" s="622">
        <v>292</v>
      </c>
      <c r="AK300" s="460">
        <v>3008.0181299999999</v>
      </c>
      <c r="AY300" s="1072"/>
    </row>
    <row r="301" spans="1:51" s="460" customFormat="1" ht="128.25" customHeight="1">
      <c r="A301" s="1072">
        <f>A299+1</f>
        <v>114</v>
      </c>
      <c r="B301" s="1072">
        <f>B299+1</f>
        <v>532</v>
      </c>
      <c r="C301" s="704" t="s">
        <v>32</v>
      </c>
      <c r="D301" s="619" t="s">
        <v>668</v>
      </c>
      <c r="E301" s="463" t="s">
        <v>669</v>
      </c>
      <c r="F301" s="487">
        <v>339</v>
      </c>
      <c r="G301" s="480">
        <v>1400</v>
      </c>
      <c r="H301" s="1086">
        <f>G301+G302</f>
        <v>2600</v>
      </c>
      <c r="I301" s="1086">
        <v>2215.6799999999998</v>
      </c>
      <c r="J301" s="1072">
        <v>2626.22</v>
      </c>
      <c r="K301" s="1072"/>
      <c r="L301" s="1072">
        <f>J301+K301</f>
        <v>2626.22</v>
      </c>
      <c r="M301" s="1072"/>
      <c r="N301" s="1086">
        <f>(I301*1.4%+L301)*1.18</f>
        <v>3135.5426335999996</v>
      </c>
      <c r="O301" s="1090" t="s">
        <v>670</v>
      </c>
      <c r="P301" s="1090" t="s">
        <v>652</v>
      </c>
      <c r="Q301" s="1090" t="s">
        <v>653</v>
      </c>
      <c r="R301" s="1090"/>
      <c r="S301" s="459">
        <f>'Width Wise'!F302</f>
        <v>12.496</v>
      </c>
      <c r="T301" s="458">
        <f>'Width Wise'!G302</f>
        <v>12.5</v>
      </c>
      <c r="U301" s="456">
        <f>'Width Wise'!L302</f>
        <v>12.5</v>
      </c>
      <c r="V301" s="625">
        <f t="shared" si="127"/>
        <v>1</v>
      </c>
      <c r="W301" s="458">
        <f t="shared" si="128"/>
        <v>0</v>
      </c>
      <c r="X301" s="1087">
        <v>3040.77</v>
      </c>
      <c r="Y301" s="1105">
        <f>X301/N301</f>
        <v>0.96977472652279373</v>
      </c>
      <c r="Z301" s="1086">
        <f>N301-X301</f>
        <v>94.772633599999608</v>
      </c>
      <c r="AA301" s="1119" t="s">
        <v>636</v>
      </c>
      <c r="AB301" s="893"/>
      <c r="AC301" s="514">
        <v>14</v>
      </c>
      <c r="AJ301" s="622">
        <v>293</v>
      </c>
      <c r="AK301" s="460">
        <v>2902.3569600000001</v>
      </c>
      <c r="AY301" s="1072">
        <v>3135.54</v>
      </c>
    </row>
    <row r="302" spans="1:51" s="460" customFormat="1" ht="155.25" customHeight="1">
      <c r="A302" s="1072"/>
      <c r="B302" s="1072"/>
      <c r="C302" s="704" t="s">
        <v>38</v>
      </c>
      <c r="D302" s="619" t="s">
        <v>671</v>
      </c>
      <c r="E302" s="463" t="s">
        <v>672</v>
      </c>
      <c r="F302" s="487">
        <v>340</v>
      </c>
      <c r="G302" s="480">
        <v>1200</v>
      </c>
      <c r="H302" s="1086"/>
      <c r="I302" s="1086"/>
      <c r="J302" s="1072"/>
      <c r="K302" s="1072"/>
      <c r="L302" s="1072"/>
      <c r="M302" s="1072"/>
      <c r="N302" s="1086"/>
      <c r="O302" s="1090"/>
      <c r="P302" s="1090"/>
      <c r="Q302" s="1090"/>
      <c r="R302" s="1090"/>
      <c r="S302" s="459">
        <f>'Width Wise'!F303</f>
        <v>12.02</v>
      </c>
      <c r="T302" s="458">
        <f>'Width Wise'!G303</f>
        <v>12.02</v>
      </c>
      <c r="U302" s="456">
        <f>'Width Wise'!L303</f>
        <v>12.02</v>
      </c>
      <c r="V302" s="625">
        <f t="shared" si="127"/>
        <v>1</v>
      </c>
      <c r="W302" s="458">
        <f t="shared" si="128"/>
        <v>0</v>
      </c>
      <c r="X302" s="1089"/>
      <c r="Y302" s="1105"/>
      <c r="Z302" s="1072"/>
      <c r="AA302" s="1120"/>
      <c r="AB302" s="893"/>
      <c r="AC302" s="514"/>
      <c r="AJ302" s="622">
        <v>294</v>
      </c>
      <c r="AK302" s="460">
        <v>1593.31567</v>
      </c>
      <c r="AY302" s="1072"/>
    </row>
    <row r="303" spans="1:51" s="460" customFormat="1" ht="197.25" customHeight="1">
      <c r="A303" s="1072">
        <f>A301+1</f>
        <v>115</v>
      </c>
      <c r="B303" s="1072">
        <f>B301+1</f>
        <v>533</v>
      </c>
      <c r="C303" s="704" t="s">
        <v>32</v>
      </c>
      <c r="D303" s="619" t="s">
        <v>673</v>
      </c>
      <c r="E303" s="463" t="s">
        <v>96</v>
      </c>
      <c r="F303" s="487">
        <v>341</v>
      </c>
      <c r="G303" s="480">
        <v>700</v>
      </c>
      <c r="H303" s="1086">
        <f>G303+G304+G305+G306+G307+G308+G309+G310+G311+G312</f>
        <v>5250</v>
      </c>
      <c r="I303" s="1086">
        <v>4473.8</v>
      </c>
      <c r="J303" s="1086">
        <v>5597.74</v>
      </c>
      <c r="K303" s="1086">
        <v>1116.98</v>
      </c>
      <c r="L303" s="1086">
        <f>J303+K303</f>
        <v>6714.7199999999993</v>
      </c>
      <c r="M303" s="1086"/>
      <c r="N303" s="1086">
        <f>(I303*1.4%+L303)*1.18</f>
        <v>7997.2767759999988</v>
      </c>
      <c r="O303" s="1125" t="s">
        <v>674</v>
      </c>
      <c r="P303" s="1125" t="s">
        <v>675</v>
      </c>
      <c r="Q303" s="1125" t="s">
        <v>676</v>
      </c>
      <c r="R303" s="1125"/>
      <c r="S303" s="459">
        <f>'Width Wise'!F304</f>
        <v>5</v>
      </c>
      <c r="T303" s="458">
        <f>'Width Wise'!G304</f>
        <v>5</v>
      </c>
      <c r="U303" s="456">
        <f>'Width Wise'!L304</f>
        <v>5</v>
      </c>
      <c r="V303" s="625">
        <f t="shared" si="127"/>
        <v>1</v>
      </c>
      <c r="W303" s="458">
        <f t="shared" si="128"/>
        <v>0</v>
      </c>
      <c r="X303" s="1086">
        <v>7402.02</v>
      </c>
      <c r="Y303" s="1091">
        <f>X303/N303</f>
        <v>0.92556756597616119</v>
      </c>
      <c r="Z303" s="1086">
        <f>N303-X303</f>
        <v>595.25677599999835</v>
      </c>
      <c r="AA303" s="463" t="s">
        <v>636</v>
      </c>
      <c r="AB303" s="893"/>
      <c r="AC303" s="514">
        <v>15</v>
      </c>
      <c r="AJ303" s="622">
        <v>295</v>
      </c>
      <c r="AK303" s="460">
        <v>1416.1316899999999</v>
      </c>
      <c r="AY303" s="1086">
        <v>7997.27</v>
      </c>
    </row>
    <row r="304" spans="1:51" s="460" customFormat="1" ht="198.75" customHeight="1">
      <c r="A304" s="1072"/>
      <c r="B304" s="1072"/>
      <c r="C304" s="704" t="s">
        <v>38</v>
      </c>
      <c r="D304" s="619" t="s">
        <v>677</v>
      </c>
      <c r="E304" s="463" t="s">
        <v>678</v>
      </c>
      <c r="F304" s="487">
        <v>342</v>
      </c>
      <c r="G304" s="480">
        <v>575</v>
      </c>
      <c r="H304" s="1086"/>
      <c r="I304" s="1086"/>
      <c r="J304" s="1086"/>
      <c r="K304" s="1086"/>
      <c r="L304" s="1086"/>
      <c r="M304" s="1086"/>
      <c r="N304" s="1086"/>
      <c r="O304" s="1125"/>
      <c r="P304" s="1125"/>
      <c r="Q304" s="1125"/>
      <c r="R304" s="1125"/>
      <c r="S304" s="459">
        <f>'Width Wise'!F305</f>
        <v>4.62</v>
      </c>
      <c r="T304" s="458">
        <f>'Width Wise'!G305</f>
        <v>4.62</v>
      </c>
      <c r="U304" s="456">
        <f>'Width Wise'!L305</f>
        <v>4.62</v>
      </c>
      <c r="V304" s="625">
        <f t="shared" si="127"/>
        <v>1</v>
      </c>
      <c r="W304" s="458">
        <f t="shared" si="128"/>
        <v>0</v>
      </c>
      <c r="X304" s="1086"/>
      <c r="Y304" s="1091"/>
      <c r="Z304" s="1072"/>
      <c r="AA304" s="463" t="s">
        <v>636</v>
      </c>
      <c r="AB304" s="893"/>
      <c r="AC304" s="514"/>
      <c r="AJ304" s="622">
        <v>296</v>
      </c>
      <c r="AK304" s="460">
        <v>2548.1713599999998</v>
      </c>
      <c r="AY304" s="1086"/>
    </row>
    <row r="305" spans="1:51" s="460" customFormat="1" ht="177.75" customHeight="1">
      <c r="A305" s="1072"/>
      <c r="B305" s="1072"/>
      <c r="C305" s="704" t="s">
        <v>77</v>
      </c>
      <c r="D305" s="619" t="s">
        <v>679</v>
      </c>
      <c r="E305" s="463" t="s">
        <v>680</v>
      </c>
      <c r="F305" s="487">
        <v>343</v>
      </c>
      <c r="G305" s="480">
        <v>425</v>
      </c>
      <c r="H305" s="1086"/>
      <c r="I305" s="1086"/>
      <c r="J305" s="1086"/>
      <c r="K305" s="1086"/>
      <c r="L305" s="1086"/>
      <c r="M305" s="1086"/>
      <c r="N305" s="1086"/>
      <c r="O305" s="1125"/>
      <c r="P305" s="1125"/>
      <c r="Q305" s="1125"/>
      <c r="R305" s="1125"/>
      <c r="S305" s="459">
        <f>'Width Wise'!F306</f>
        <v>3.38</v>
      </c>
      <c r="T305" s="458">
        <f>'Width Wise'!G306</f>
        <v>4.4000000000000004</v>
      </c>
      <c r="U305" s="456">
        <f>'Width Wise'!L306</f>
        <v>4.4000000000000004</v>
      </c>
      <c r="V305" s="625">
        <f t="shared" si="127"/>
        <v>1</v>
      </c>
      <c r="W305" s="458">
        <f t="shared" si="128"/>
        <v>0</v>
      </c>
      <c r="X305" s="1086"/>
      <c r="Y305" s="1091"/>
      <c r="Z305" s="1072"/>
      <c r="AA305" s="463" t="s">
        <v>636</v>
      </c>
      <c r="AB305" s="893"/>
      <c r="AC305" s="514"/>
      <c r="AJ305" s="622">
        <v>297</v>
      </c>
      <c r="AK305" s="460">
        <v>1518.64959</v>
      </c>
      <c r="AY305" s="1086"/>
    </row>
    <row r="306" spans="1:51" s="460" customFormat="1" ht="159" customHeight="1">
      <c r="A306" s="1072"/>
      <c r="B306" s="1072"/>
      <c r="C306" s="704" t="s">
        <v>143</v>
      </c>
      <c r="D306" s="619" t="s">
        <v>681</v>
      </c>
      <c r="E306" s="463" t="s">
        <v>682</v>
      </c>
      <c r="F306" s="487">
        <v>344</v>
      </c>
      <c r="G306" s="480">
        <v>550</v>
      </c>
      <c r="H306" s="1086"/>
      <c r="I306" s="1086"/>
      <c r="J306" s="1086"/>
      <c r="K306" s="1086"/>
      <c r="L306" s="1086"/>
      <c r="M306" s="1086"/>
      <c r="N306" s="1086"/>
      <c r="O306" s="1125"/>
      <c r="P306" s="1125"/>
      <c r="Q306" s="1125"/>
      <c r="R306" s="1125"/>
      <c r="S306" s="459">
        <f>'Width Wise'!F307</f>
        <v>5.09</v>
      </c>
      <c r="T306" s="458">
        <f>'Width Wise'!G307</f>
        <v>5.09</v>
      </c>
      <c r="U306" s="456">
        <f>'Width Wise'!L307</f>
        <v>5.09</v>
      </c>
      <c r="V306" s="625">
        <f t="shared" si="127"/>
        <v>1</v>
      </c>
      <c r="W306" s="458">
        <f t="shared" si="128"/>
        <v>0</v>
      </c>
      <c r="X306" s="1086"/>
      <c r="Y306" s="1091"/>
      <c r="Z306" s="1072"/>
      <c r="AA306" s="463" t="s">
        <v>636</v>
      </c>
      <c r="AB306" s="893"/>
      <c r="AC306" s="514"/>
      <c r="AJ306" s="622">
        <v>298</v>
      </c>
      <c r="AK306" s="460">
        <v>4057.0618599999998</v>
      </c>
      <c r="AY306" s="1086"/>
    </row>
    <row r="307" spans="1:51" s="460" customFormat="1" ht="195.75" customHeight="1">
      <c r="A307" s="1072"/>
      <c r="B307" s="1072"/>
      <c r="C307" s="704" t="s">
        <v>306</v>
      </c>
      <c r="D307" s="619" t="s">
        <v>683</v>
      </c>
      <c r="E307" s="463" t="s">
        <v>684</v>
      </c>
      <c r="F307" s="487">
        <v>346</v>
      </c>
      <c r="G307" s="480">
        <v>950</v>
      </c>
      <c r="H307" s="1086"/>
      <c r="I307" s="1086"/>
      <c r="J307" s="1086"/>
      <c r="K307" s="1086"/>
      <c r="L307" s="1086"/>
      <c r="M307" s="1086"/>
      <c r="N307" s="1086"/>
      <c r="O307" s="1125"/>
      <c r="P307" s="1125"/>
      <c r="Q307" s="1125"/>
      <c r="R307" s="1125"/>
      <c r="S307" s="459">
        <f>'Width Wise'!F308</f>
        <v>8.35</v>
      </c>
      <c r="T307" s="458">
        <f>'Width Wise'!G308</f>
        <v>8.9499999999999993</v>
      </c>
      <c r="U307" s="456">
        <f>'Width Wise'!L308</f>
        <v>8.9499999999999993</v>
      </c>
      <c r="V307" s="625">
        <f t="shared" si="127"/>
        <v>1</v>
      </c>
      <c r="W307" s="458">
        <f t="shared" si="128"/>
        <v>0</v>
      </c>
      <c r="X307" s="1086"/>
      <c r="Y307" s="1091"/>
      <c r="Z307" s="1072"/>
      <c r="AA307" s="463" t="s">
        <v>636</v>
      </c>
      <c r="AB307" s="893"/>
      <c r="AC307" s="514"/>
      <c r="AJ307" s="622">
        <v>299</v>
      </c>
      <c r="AK307" s="460">
        <v>1399.2314699999999</v>
      </c>
      <c r="AY307" s="1086"/>
    </row>
    <row r="308" spans="1:51" s="460" customFormat="1" ht="160.5" customHeight="1">
      <c r="A308" s="1072"/>
      <c r="B308" s="1072"/>
      <c r="C308" s="704" t="s">
        <v>309</v>
      </c>
      <c r="D308" s="619" t="s">
        <v>685</v>
      </c>
      <c r="E308" s="463" t="s">
        <v>686</v>
      </c>
      <c r="F308" s="487">
        <v>347</v>
      </c>
      <c r="G308" s="456">
        <v>400</v>
      </c>
      <c r="H308" s="1086"/>
      <c r="I308" s="1086"/>
      <c r="J308" s="1086"/>
      <c r="K308" s="1086"/>
      <c r="L308" s="1086"/>
      <c r="M308" s="1086"/>
      <c r="N308" s="1086"/>
      <c r="O308" s="1125"/>
      <c r="P308" s="1125"/>
      <c r="Q308" s="1125"/>
      <c r="R308" s="1125"/>
      <c r="S308" s="459">
        <f>'Width Wise'!F309</f>
        <v>3.41</v>
      </c>
      <c r="T308" s="458">
        <f>'Width Wise'!G309</f>
        <v>9.56</v>
      </c>
      <c r="U308" s="456">
        <f>'Width Wise'!L309</f>
        <v>9.56</v>
      </c>
      <c r="V308" s="625">
        <f t="shared" si="127"/>
        <v>1</v>
      </c>
      <c r="W308" s="458">
        <f t="shared" si="128"/>
        <v>0</v>
      </c>
      <c r="X308" s="1086"/>
      <c r="Y308" s="1091"/>
      <c r="Z308" s="1072"/>
      <c r="AA308" s="463" t="s">
        <v>636</v>
      </c>
      <c r="AB308" s="893"/>
      <c r="AC308" s="514"/>
      <c r="AJ308" s="622">
        <v>300</v>
      </c>
      <c r="AK308" s="460">
        <v>1891.0567100000001</v>
      </c>
      <c r="AY308" s="1086"/>
    </row>
    <row r="309" spans="1:51" s="460" customFormat="1" ht="273.75" customHeight="1">
      <c r="A309" s="1072"/>
      <c r="B309" s="1072"/>
      <c r="C309" s="704" t="s">
        <v>312</v>
      </c>
      <c r="D309" s="619" t="s">
        <v>687</v>
      </c>
      <c r="E309" s="463" t="s">
        <v>688</v>
      </c>
      <c r="F309" s="487">
        <v>348</v>
      </c>
      <c r="G309" s="480">
        <v>750</v>
      </c>
      <c r="H309" s="1086"/>
      <c r="I309" s="1086"/>
      <c r="J309" s="1086"/>
      <c r="K309" s="1086"/>
      <c r="L309" s="1086"/>
      <c r="M309" s="1086"/>
      <c r="N309" s="1086"/>
      <c r="O309" s="1125"/>
      <c r="P309" s="1125"/>
      <c r="Q309" s="1125"/>
      <c r="R309" s="1125"/>
      <c r="S309" s="459">
        <f>'Width Wise'!F310</f>
        <v>7</v>
      </c>
      <c r="T309" s="458">
        <f>'Width Wise'!G310</f>
        <v>7</v>
      </c>
      <c r="U309" s="456">
        <f>'Width Wise'!L310</f>
        <v>7</v>
      </c>
      <c r="V309" s="625">
        <f t="shared" si="127"/>
        <v>1</v>
      </c>
      <c r="W309" s="458">
        <f t="shared" si="128"/>
        <v>0</v>
      </c>
      <c r="X309" s="1086"/>
      <c r="Y309" s="1091"/>
      <c r="Z309" s="1072"/>
      <c r="AA309" s="463" t="s">
        <v>636</v>
      </c>
      <c r="AB309" s="893"/>
      <c r="AC309" s="514"/>
      <c r="AJ309" s="622">
        <v>301</v>
      </c>
      <c r="AK309" s="460">
        <v>856.74971000000005</v>
      </c>
      <c r="AY309" s="1086"/>
    </row>
    <row r="310" spans="1:51" s="460" customFormat="1" ht="177" customHeight="1">
      <c r="A310" s="1072"/>
      <c r="B310" s="1072"/>
      <c r="C310" s="704" t="s">
        <v>689</v>
      </c>
      <c r="D310" s="619" t="s">
        <v>690</v>
      </c>
      <c r="E310" s="463" t="s">
        <v>96</v>
      </c>
      <c r="F310" s="487">
        <v>349</v>
      </c>
      <c r="G310" s="480">
        <v>250</v>
      </c>
      <c r="H310" s="1086"/>
      <c r="I310" s="1086"/>
      <c r="J310" s="1086"/>
      <c r="K310" s="1086"/>
      <c r="L310" s="1086"/>
      <c r="M310" s="1086"/>
      <c r="N310" s="1086"/>
      <c r="O310" s="1125"/>
      <c r="P310" s="1125"/>
      <c r="Q310" s="1125"/>
      <c r="R310" s="1125"/>
      <c r="S310" s="459">
        <f>'Width Wise'!F311</f>
        <v>2.5</v>
      </c>
      <c r="T310" s="458">
        <f>'Width Wise'!G311</f>
        <v>3.2</v>
      </c>
      <c r="U310" s="456">
        <f>'Width Wise'!L311</f>
        <v>3.2</v>
      </c>
      <c r="V310" s="625">
        <f t="shared" si="127"/>
        <v>1</v>
      </c>
      <c r="W310" s="458">
        <f t="shared" si="128"/>
        <v>0</v>
      </c>
      <c r="X310" s="1086"/>
      <c r="Y310" s="1091"/>
      <c r="Z310" s="1072"/>
      <c r="AA310" s="463" t="s">
        <v>636</v>
      </c>
      <c r="AB310" s="893"/>
      <c r="AC310" s="514"/>
      <c r="AJ310" s="622">
        <v>302</v>
      </c>
      <c r="AK310" s="460">
        <v>1678.84195</v>
      </c>
      <c r="AY310" s="1086"/>
    </row>
    <row r="311" spans="1:51" s="460" customFormat="1" ht="152.25" customHeight="1">
      <c r="A311" s="1072"/>
      <c r="B311" s="1072"/>
      <c r="C311" s="704" t="s">
        <v>691</v>
      </c>
      <c r="D311" s="619" t="s">
        <v>692</v>
      </c>
      <c r="E311" s="463" t="s">
        <v>96</v>
      </c>
      <c r="F311" s="487"/>
      <c r="G311" s="480">
        <v>400</v>
      </c>
      <c r="H311" s="1086"/>
      <c r="I311" s="1086"/>
      <c r="J311" s="1086"/>
      <c r="K311" s="1086"/>
      <c r="L311" s="1086"/>
      <c r="M311" s="1086"/>
      <c r="N311" s="1086"/>
      <c r="O311" s="1125"/>
      <c r="P311" s="1125"/>
      <c r="Q311" s="1125"/>
      <c r="R311" s="1125"/>
      <c r="S311" s="459">
        <f>'Width Wise'!F312</f>
        <v>3.56</v>
      </c>
      <c r="T311" s="458">
        <f>'Width Wise'!G312</f>
        <v>5.36</v>
      </c>
      <c r="U311" s="456">
        <f>'Width Wise'!L312</f>
        <v>5.36</v>
      </c>
      <c r="V311" s="625">
        <f t="shared" si="127"/>
        <v>1</v>
      </c>
      <c r="W311" s="458">
        <f t="shared" si="128"/>
        <v>0</v>
      </c>
      <c r="X311" s="1086"/>
      <c r="Y311" s="1091"/>
      <c r="Z311" s="1072"/>
      <c r="AA311" s="463" t="s">
        <v>636</v>
      </c>
      <c r="AB311" s="893"/>
      <c r="AC311" s="514"/>
      <c r="AJ311" s="622">
        <v>303</v>
      </c>
      <c r="AK311" s="460">
        <v>4240.4334600000002</v>
      </c>
      <c r="AY311" s="1086"/>
    </row>
    <row r="312" spans="1:51" s="460" customFormat="1" ht="148.5" customHeight="1">
      <c r="A312" s="1072"/>
      <c r="B312" s="1072"/>
      <c r="C312" s="704" t="s">
        <v>693</v>
      </c>
      <c r="D312" s="619" t="s">
        <v>694</v>
      </c>
      <c r="E312" s="463" t="s">
        <v>96</v>
      </c>
      <c r="F312" s="487">
        <v>299</v>
      </c>
      <c r="G312" s="480">
        <v>250</v>
      </c>
      <c r="H312" s="1086"/>
      <c r="I312" s="1086"/>
      <c r="J312" s="1086"/>
      <c r="K312" s="1086"/>
      <c r="L312" s="1086"/>
      <c r="M312" s="1086"/>
      <c r="N312" s="1086"/>
      <c r="O312" s="1125"/>
      <c r="P312" s="1125"/>
      <c r="Q312" s="1125"/>
      <c r="R312" s="1125"/>
      <c r="S312" s="459">
        <f>'Width Wise'!F313</f>
        <v>1.8</v>
      </c>
      <c r="T312" s="458">
        <f>'Width Wise'!G313</f>
        <v>2.1</v>
      </c>
      <c r="U312" s="456">
        <f>'Width Wise'!L313</f>
        <v>2.1</v>
      </c>
      <c r="V312" s="625">
        <f t="shared" si="127"/>
        <v>1</v>
      </c>
      <c r="W312" s="458">
        <f t="shared" si="128"/>
        <v>0</v>
      </c>
      <c r="X312" s="1086"/>
      <c r="Y312" s="1091"/>
      <c r="Z312" s="1072"/>
      <c r="AA312" s="463" t="s">
        <v>636</v>
      </c>
      <c r="AB312" s="893"/>
      <c r="AC312" s="514"/>
      <c r="AJ312" s="622">
        <v>304</v>
      </c>
      <c r="AK312" s="460">
        <v>1745.76412</v>
      </c>
      <c r="AY312" s="1086"/>
    </row>
    <row r="313" spans="1:51" s="460" customFormat="1" ht="64.5">
      <c r="A313" s="449"/>
      <c r="B313" s="449"/>
      <c r="C313" s="704"/>
      <c r="D313" s="1194" t="s">
        <v>53</v>
      </c>
      <c r="E313" s="1194"/>
      <c r="F313" s="1194"/>
      <c r="G313" s="479">
        <f>SUM(G297:G312)</f>
        <v>11050</v>
      </c>
      <c r="H313" s="479">
        <f>SUM(H297:H312)</f>
        <v>11050</v>
      </c>
      <c r="I313" s="479">
        <f t="shared" ref="I313:N313" si="129">SUM(I297:I312)</f>
        <v>9406.52</v>
      </c>
      <c r="J313" s="479">
        <f t="shared" si="129"/>
        <v>11152.72</v>
      </c>
      <c r="K313" s="479">
        <f t="shared" si="129"/>
        <v>1707.46</v>
      </c>
      <c r="L313" s="479">
        <f t="shared" si="129"/>
        <v>12860.179999999998</v>
      </c>
      <c r="M313" s="479"/>
      <c r="N313" s="479">
        <f t="shared" si="129"/>
        <v>15330.408110399998</v>
      </c>
      <c r="O313" s="480" t="s">
        <v>971</v>
      </c>
      <c r="P313" s="479"/>
      <c r="Q313" s="479"/>
      <c r="R313" s="479"/>
      <c r="S313" s="479">
        <f t="shared" ref="S313:T313" si="130">SUM(S297:S312)</f>
        <v>95.382999999999996</v>
      </c>
      <c r="T313" s="479">
        <f t="shared" si="130"/>
        <v>110.49000000000001</v>
      </c>
      <c r="U313" s="479">
        <f t="shared" ref="U313:W313" si="131">SUM(U297:U312)</f>
        <v>110.49000000000001</v>
      </c>
      <c r="V313" s="479"/>
      <c r="W313" s="481">
        <f t="shared" si="131"/>
        <v>0</v>
      </c>
      <c r="X313" s="481">
        <f>SUM(X297:X312)</f>
        <v>14479.720000000001</v>
      </c>
      <c r="Y313" s="449"/>
      <c r="Z313" s="479">
        <f>SUM(Z297:Z312)</f>
        <v>850.6881103999973</v>
      </c>
      <c r="AA313" s="464"/>
      <c r="AB313" s="801"/>
      <c r="AC313" s="514"/>
      <c r="AJ313" s="461">
        <v>305</v>
      </c>
      <c r="AK313" s="460">
        <v>2779.6425199999999</v>
      </c>
      <c r="AY313" s="479">
        <f t="shared" ref="AY313" si="132">SUM(AY297:AY312)</f>
        <v>15236.82</v>
      </c>
    </row>
    <row r="314" spans="1:51" s="460" customFormat="1" ht="64.5">
      <c r="A314" s="449"/>
      <c r="B314" s="449"/>
      <c r="C314" s="704"/>
      <c r="D314" s="1194" t="s">
        <v>695</v>
      </c>
      <c r="E314" s="1194"/>
      <c r="F314" s="1194"/>
      <c r="G314" s="479">
        <f>G313+G295+G286+G275+G257</f>
        <v>53750</v>
      </c>
      <c r="H314" s="479">
        <f>H313+H295+H286+H275+H257</f>
        <v>53750</v>
      </c>
      <c r="I314" s="479">
        <f t="shared" ref="I314:N314" si="133">I313+I295+I286+I275+I257</f>
        <v>46062.36</v>
      </c>
      <c r="J314" s="479">
        <f t="shared" si="133"/>
        <v>54246.649999999994</v>
      </c>
      <c r="K314" s="479">
        <f t="shared" si="133"/>
        <v>7404.0450000000001</v>
      </c>
      <c r="L314" s="479">
        <f t="shared" si="133"/>
        <v>61650.694999999992</v>
      </c>
      <c r="M314" s="479"/>
      <c r="N314" s="479">
        <f t="shared" si="133"/>
        <v>73508.770287199994</v>
      </c>
      <c r="O314" s="480"/>
      <c r="P314" s="479"/>
      <c r="Q314" s="479"/>
      <c r="R314" s="479"/>
      <c r="S314" s="481">
        <f t="shared" ref="S314:T314" si="134">S313+S295+S286+S275+S257</f>
        <v>389.39800000000002</v>
      </c>
      <c r="T314" s="481">
        <f t="shared" si="134"/>
        <v>413.75</v>
      </c>
      <c r="U314" s="481">
        <f t="shared" ref="U314:X314" si="135">U313+U295+U286+U275+U257</f>
        <v>392.91300000000001</v>
      </c>
      <c r="V314" s="479"/>
      <c r="W314" s="481">
        <f t="shared" si="135"/>
        <v>20.837</v>
      </c>
      <c r="X314" s="481">
        <f t="shared" si="135"/>
        <v>59756.740000000005</v>
      </c>
      <c r="Y314" s="449"/>
      <c r="Z314" s="479">
        <f>Z313+Z295+Z286+Z275+Z257</f>
        <v>13752.030287199992</v>
      </c>
      <c r="AA314" s="464"/>
      <c r="AB314" s="801"/>
      <c r="AC314" s="514"/>
      <c r="AJ314" s="461">
        <v>306</v>
      </c>
      <c r="AK314" s="460">
        <v>4222.2388099999998</v>
      </c>
      <c r="AY314" s="479">
        <f t="shared" ref="AY314" si="136">AY313+AY295+AY286+AY275+AY257</f>
        <v>55026.679999999993</v>
      </c>
    </row>
    <row r="315" spans="1:51" s="460" customFormat="1" ht="64.5">
      <c r="A315" s="1092" t="s">
        <v>696</v>
      </c>
      <c r="B315" s="1092"/>
      <c r="C315" s="1092"/>
      <c r="D315" s="1092"/>
      <c r="E315" s="1092"/>
      <c r="F315" s="1092"/>
      <c r="G315" s="457"/>
      <c r="H315" s="449"/>
      <c r="I315" s="449"/>
      <c r="J315" s="449"/>
      <c r="K315" s="935"/>
      <c r="L315" s="449"/>
      <c r="M315" s="449"/>
      <c r="N315" s="449"/>
      <c r="O315" s="449"/>
      <c r="P315" s="466"/>
      <c r="Q315" s="466"/>
      <c r="R315" s="466"/>
      <c r="S315" s="459"/>
      <c r="T315" s="458"/>
      <c r="U315" s="456"/>
      <c r="V315" s="449"/>
      <c r="W315" s="459"/>
      <c r="X315" s="953"/>
      <c r="Y315" s="449"/>
      <c r="Z315" s="449"/>
      <c r="AA315" s="464"/>
      <c r="AB315" s="801"/>
      <c r="AC315" s="514"/>
      <c r="AJ315" s="461">
        <v>307</v>
      </c>
      <c r="AK315" s="460">
        <v>1861.4583</v>
      </c>
      <c r="AY315" s="449"/>
    </row>
    <row r="316" spans="1:51" s="460" customFormat="1" ht="64.5">
      <c r="A316" s="1092" t="s">
        <v>697</v>
      </c>
      <c r="B316" s="1092"/>
      <c r="C316" s="1092"/>
      <c r="D316" s="1092"/>
      <c r="E316" s="1092"/>
      <c r="F316" s="1092"/>
      <c r="G316" s="457"/>
      <c r="H316" s="449"/>
      <c r="I316" s="449"/>
      <c r="J316" s="449"/>
      <c r="K316" s="935"/>
      <c r="L316" s="449"/>
      <c r="M316" s="449"/>
      <c r="N316" s="449"/>
      <c r="O316" s="449"/>
      <c r="P316" s="466"/>
      <c r="Q316" s="466"/>
      <c r="R316" s="466"/>
      <c r="S316" s="459"/>
      <c r="T316" s="458"/>
      <c r="U316" s="456"/>
      <c r="V316" s="449"/>
      <c r="W316" s="459"/>
      <c r="X316" s="953"/>
      <c r="Y316" s="449"/>
      <c r="Z316" s="449"/>
      <c r="AA316" s="464"/>
      <c r="AB316" s="801"/>
      <c r="AC316" s="514"/>
      <c r="AJ316" s="461">
        <v>308</v>
      </c>
      <c r="AK316" s="460">
        <v>2702.8813700000001</v>
      </c>
      <c r="AY316" s="449"/>
    </row>
    <row r="317" spans="1:51" s="460" customFormat="1" ht="187.5" customHeight="1">
      <c r="A317" s="1072">
        <v>116</v>
      </c>
      <c r="B317" s="1090">
        <v>534</v>
      </c>
      <c r="C317" s="704" t="s">
        <v>32</v>
      </c>
      <c r="D317" s="619" t="s">
        <v>698</v>
      </c>
      <c r="E317" s="655" t="s">
        <v>699</v>
      </c>
      <c r="F317" s="455">
        <v>140</v>
      </c>
      <c r="G317" s="480">
        <v>700</v>
      </c>
      <c r="H317" s="1125">
        <f>G317+G318+G319+G320+G321</f>
        <v>2300</v>
      </c>
      <c r="I317" s="1125">
        <v>1957.76</v>
      </c>
      <c r="J317" s="1125">
        <v>2293.14</v>
      </c>
      <c r="K317" s="1125">
        <v>524.63</v>
      </c>
      <c r="L317" s="1125">
        <f>J317+K317</f>
        <v>2817.77</v>
      </c>
      <c r="M317" s="1125"/>
      <c r="N317" s="1125">
        <f>(I317*1.4%+L317)*1.18</f>
        <v>3357.3107952</v>
      </c>
      <c r="O317" s="1125" t="s">
        <v>700</v>
      </c>
      <c r="P317" s="1125" t="s">
        <v>607</v>
      </c>
      <c r="Q317" s="1125" t="s">
        <v>608</v>
      </c>
      <c r="R317" s="1125"/>
      <c r="S317" s="458">
        <f>'Width Wise'!F318</f>
        <v>1.4279999999999999</v>
      </c>
      <c r="T317" s="458">
        <f>'Width Wise'!G318</f>
        <v>1.43</v>
      </c>
      <c r="U317" s="458">
        <f>'Width Wise'!L318</f>
        <v>1.4279999999999999</v>
      </c>
      <c r="V317" s="625">
        <f>U317/T317</f>
        <v>0.99860139860139863</v>
      </c>
      <c r="W317" s="458">
        <f>T317-U317</f>
        <v>2.0000000000000018E-3</v>
      </c>
      <c r="X317" s="1087">
        <v>2510.96</v>
      </c>
      <c r="Y317" s="1091">
        <f>X317/N317</f>
        <v>0.74790811848279248</v>
      </c>
      <c r="Z317" s="1086">
        <f>N317-X317</f>
        <v>846.35079519999999</v>
      </c>
      <c r="AA317" s="656" t="s">
        <v>1444</v>
      </c>
      <c r="AB317" s="904"/>
      <c r="AC317" s="514">
        <v>16</v>
      </c>
      <c r="AJ317" s="622">
        <v>309</v>
      </c>
      <c r="AK317" s="460">
        <v>1866.3652300000001</v>
      </c>
      <c r="AY317" s="1125"/>
    </row>
    <row r="318" spans="1:51" s="460" customFormat="1" ht="154.5" customHeight="1">
      <c r="A318" s="1072"/>
      <c r="B318" s="1090"/>
      <c r="C318" s="704" t="s">
        <v>38</v>
      </c>
      <c r="D318" s="619" t="s">
        <v>701</v>
      </c>
      <c r="E318" s="655" t="s">
        <v>702</v>
      </c>
      <c r="F318" s="455">
        <v>142</v>
      </c>
      <c r="G318" s="480">
        <v>325</v>
      </c>
      <c r="H318" s="1125"/>
      <c r="I318" s="1125"/>
      <c r="J318" s="1125"/>
      <c r="K318" s="1125"/>
      <c r="L318" s="1125"/>
      <c r="M318" s="1125"/>
      <c r="N318" s="1125"/>
      <c r="O318" s="1125"/>
      <c r="P318" s="1125"/>
      <c r="Q318" s="1125"/>
      <c r="R318" s="1125"/>
      <c r="S318" s="458">
        <f>'Width Wise'!F319</f>
        <v>1</v>
      </c>
      <c r="T318" s="458">
        <f>'Width Wise'!G319</f>
        <v>0.8</v>
      </c>
      <c r="U318" s="458">
        <f>'Width Wise'!L319</f>
        <v>0.8</v>
      </c>
      <c r="V318" s="625">
        <f t="shared" ref="V318:V330" si="137">U318/T318</f>
        <v>1</v>
      </c>
      <c r="W318" s="458">
        <f t="shared" ref="W318:W330" si="138">T318-U318</f>
        <v>0</v>
      </c>
      <c r="X318" s="1088"/>
      <c r="Y318" s="1091"/>
      <c r="Z318" s="1072"/>
      <c r="AA318" s="656" t="s">
        <v>1444</v>
      </c>
      <c r="AB318" s="904"/>
      <c r="AC318" s="514"/>
      <c r="AJ318" s="622">
        <v>310</v>
      </c>
      <c r="AK318" s="460">
        <v>1164.7435599999999</v>
      </c>
      <c r="AY318" s="1125"/>
    </row>
    <row r="319" spans="1:51" s="460" customFormat="1" ht="203.25" customHeight="1">
      <c r="A319" s="1072"/>
      <c r="B319" s="1090"/>
      <c r="C319" s="704" t="s">
        <v>77</v>
      </c>
      <c r="D319" s="619" t="s">
        <v>703</v>
      </c>
      <c r="E319" s="463" t="s">
        <v>704</v>
      </c>
      <c r="F319" s="455">
        <v>144</v>
      </c>
      <c r="G319" s="480">
        <v>225</v>
      </c>
      <c r="H319" s="1125"/>
      <c r="I319" s="1125"/>
      <c r="J319" s="1125"/>
      <c r="K319" s="1125"/>
      <c r="L319" s="1125"/>
      <c r="M319" s="1125"/>
      <c r="N319" s="1125"/>
      <c r="O319" s="1125"/>
      <c r="P319" s="1125"/>
      <c r="Q319" s="1125"/>
      <c r="R319" s="1125"/>
      <c r="S319" s="458">
        <f>'Width Wise'!F320</f>
        <v>1.7</v>
      </c>
      <c r="T319" s="458">
        <f>'Width Wise'!G320</f>
        <v>1.87</v>
      </c>
      <c r="U319" s="458">
        <f>'Width Wise'!L320</f>
        <v>1.87</v>
      </c>
      <c r="V319" s="625">
        <f t="shared" si="137"/>
        <v>1</v>
      </c>
      <c r="W319" s="458">
        <f t="shared" si="138"/>
        <v>0</v>
      </c>
      <c r="X319" s="1088"/>
      <c r="Y319" s="1091"/>
      <c r="Z319" s="1072"/>
      <c r="AA319" s="656" t="s">
        <v>1444</v>
      </c>
      <c r="AB319" s="904"/>
      <c r="AC319" s="514"/>
      <c r="AJ319" s="622">
        <v>311</v>
      </c>
      <c r="AK319" s="460">
        <v>3440.2637500000001</v>
      </c>
      <c r="AY319" s="1125"/>
    </row>
    <row r="320" spans="1:51" s="460" customFormat="1" ht="204" customHeight="1">
      <c r="A320" s="1072"/>
      <c r="B320" s="1090"/>
      <c r="C320" s="704" t="s">
        <v>143</v>
      </c>
      <c r="D320" s="619" t="s">
        <v>705</v>
      </c>
      <c r="E320" s="463" t="s">
        <v>706</v>
      </c>
      <c r="F320" s="455">
        <v>145</v>
      </c>
      <c r="G320" s="480">
        <v>450</v>
      </c>
      <c r="H320" s="1125"/>
      <c r="I320" s="1125"/>
      <c r="J320" s="1125"/>
      <c r="K320" s="1125"/>
      <c r="L320" s="1125"/>
      <c r="M320" s="1125"/>
      <c r="N320" s="1125"/>
      <c r="O320" s="1125"/>
      <c r="P320" s="1125"/>
      <c r="Q320" s="1125"/>
      <c r="R320" s="1125"/>
      <c r="S320" s="458">
        <f>'Width Wise'!F321</f>
        <v>3</v>
      </c>
      <c r="T320" s="458">
        <f>'Width Wise'!G321</f>
        <v>3.16</v>
      </c>
      <c r="U320" s="458">
        <v>3.16</v>
      </c>
      <c r="V320" s="625">
        <f t="shared" si="137"/>
        <v>1</v>
      </c>
      <c r="W320" s="458">
        <f t="shared" si="138"/>
        <v>0</v>
      </c>
      <c r="X320" s="1088"/>
      <c r="Y320" s="1091"/>
      <c r="Z320" s="1072"/>
      <c r="AA320" s="656" t="s">
        <v>1444</v>
      </c>
      <c r="AB320" s="904"/>
      <c r="AC320" s="514"/>
      <c r="AJ320" s="622">
        <v>312</v>
      </c>
      <c r="AK320" s="460">
        <v>1673.53809</v>
      </c>
      <c r="AY320" s="1125"/>
    </row>
    <row r="321" spans="1:51" s="460" customFormat="1" ht="190.5" customHeight="1">
      <c r="A321" s="1072"/>
      <c r="B321" s="1090"/>
      <c r="C321" s="704" t="s">
        <v>306</v>
      </c>
      <c r="D321" s="619" t="s">
        <v>707</v>
      </c>
      <c r="E321" s="463" t="s">
        <v>704</v>
      </c>
      <c r="F321" s="455">
        <v>146</v>
      </c>
      <c r="G321" s="480">
        <v>600</v>
      </c>
      <c r="H321" s="1125"/>
      <c r="I321" s="1125"/>
      <c r="J321" s="1125"/>
      <c r="K321" s="1125"/>
      <c r="L321" s="1125"/>
      <c r="M321" s="1125"/>
      <c r="N321" s="1125"/>
      <c r="O321" s="1125"/>
      <c r="P321" s="1125"/>
      <c r="Q321" s="1125"/>
      <c r="R321" s="1125"/>
      <c r="S321" s="458">
        <f>'Width Wise'!F322</f>
        <v>5.64</v>
      </c>
      <c r="T321" s="458">
        <f>'Width Wise'!G322</f>
        <v>6.04</v>
      </c>
      <c r="U321" s="458">
        <v>6.04</v>
      </c>
      <c r="V321" s="625">
        <f t="shared" si="137"/>
        <v>1</v>
      </c>
      <c r="W321" s="458">
        <f t="shared" si="138"/>
        <v>0</v>
      </c>
      <c r="X321" s="1089"/>
      <c r="Y321" s="1091"/>
      <c r="Z321" s="1072"/>
      <c r="AA321" s="656" t="s">
        <v>1444</v>
      </c>
      <c r="AB321" s="904"/>
      <c r="AC321" s="514"/>
      <c r="AJ321" s="622">
        <v>313</v>
      </c>
      <c r="AK321" s="460">
        <v>4723.5183200000001</v>
      </c>
      <c r="AY321" s="1125"/>
    </row>
    <row r="322" spans="1:51" s="460" customFormat="1" ht="172.5" customHeight="1">
      <c r="A322" s="1072">
        <v>117</v>
      </c>
      <c r="B322" s="1090">
        <f>B317+1</f>
        <v>535</v>
      </c>
      <c r="C322" s="704" t="s">
        <v>32</v>
      </c>
      <c r="D322" s="619" t="s">
        <v>708</v>
      </c>
      <c r="E322" s="463" t="s">
        <v>706</v>
      </c>
      <c r="F322" s="455">
        <v>147</v>
      </c>
      <c r="G322" s="480">
        <v>1250</v>
      </c>
      <c r="H322" s="1125">
        <f>G322+G323</f>
        <v>2200</v>
      </c>
      <c r="I322" s="1125">
        <v>1882.23</v>
      </c>
      <c r="J322" s="1125">
        <v>2290.58</v>
      </c>
      <c r="K322" s="1125">
        <v>565.74</v>
      </c>
      <c r="L322" s="1125">
        <f>J322+K322</f>
        <v>2856.3199999999997</v>
      </c>
      <c r="M322" s="1125"/>
      <c r="N322" s="1086">
        <f>(I322*1.4%+L322)*1.18</f>
        <v>3401.5520395999997</v>
      </c>
      <c r="O322" s="1125" t="s">
        <v>709</v>
      </c>
      <c r="P322" s="1125" t="s">
        <v>710</v>
      </c>
      <c r="Q322" s="1125" t="s">
        <v>711</v>
      </c>
      <c r="R322" s="1125"/>
      <c r="S322" s="458">
        <f>'Width Wise'!F323</f>
        <v>9.4659999999999993</v>
      </c>
      <c r="T322" s="458">
        <f>'Width Wise'!G323</f>
        <v>6.7</v>
      </c>
      <c r="U322" s="458">
        <f>'Width Wise'!L323</f>
        <v>6.7</v>
      </c>
      <c r="V322" s="625">
        <f t="shared" si="137"/>
        <v>1</v>
      </c>
      <c r="W322" s="458">
        <f t="shared" si="138"/>
        <v>0</v>
      </c>
      <c r="X322" s="1087">
        <v>3257.43</v>
      </c>
      <c r="Y322" s="1105">
        <f>X322/N322</f>
        <v>0.95763050574497521</v>
      </c>
      <c r="Z322" s="1086">
        <f>N322-X322</f>
        <v>144.12203959999988</v>
      </c>
      <c r="AA322" s="656" t="s">
        <v>1444</v>
      </c>
      <c r="AB322" s="904"/>
      <c r="AC322" s="514">
        <v>17</v>
      </c>
      <c r="AJ322" s="622">
        <v>314</v>
      </c>
      <c r="AK322" s="460">
        <v>5413.9248299999999</v>
      </c>
      <c r="AY322" s="1125"/>
    </row>
    <row r="323" spans="1:51" s="460" customFormat="1" ht="177" customHeight="1">
      <c r="A323" s="1072"/>
      <c r="B323" s="1090"/>
      <c r="C323" s="704" t="s">
        <v>38</v>
      </c>
      <c r="D323" s="619" t="s">
        <v>712</v>
      </c>
      <c r="E323" s="463" t="s">
        <v>702</v>
      </c>
      <c r="F323" s="455">
        <v>148</v>
      </c>
      <c r="G323" s="480">
        <v>950</v>
      </c>
      <c r="H323" s="1125"/>
      <c r="I323" s="1125"/>
      <c r="J323" s="1125"/>
      <c r="K323" s="1125"/>
      <c r="L323" s="1125"/>
      <c r="M323" s="1125"/>
      <c r="N323" s="1086"/>
      <c r="O323" s="1125"/>
      <c r="P323" s="1125"/>
      <c r="Q323" s="1125"/>
      <c r="R323" s="1125"/>
      <c r="S323" s="458">
        <f>'Width Wise'!F324</f>
        <v>6.6959999999999997</v>
      </c>
      <c r="T323" s="458">
        <f>'Width Wise'!G324</f>
        <v>5.37</v>
      </c>
      <c r="U323" s="458">
        <f>'Width Wise'!L324</f>
        <v>5.37</v>
      </c>
      <c r="V323" s="625">
        <f t="shared" si="137"/>
        <v>1</v>
      </c>
      <c r="W323" s="458">
        <f t="shared" si="138"/>
        <v>0</v>
      </c>
      <c r="X323" s="1089"/>
      <c r="Y323" s="1105"/>
      <c r="Z323" s="1072"/>
      <c r="AA323" s="656" t="s">
        <v>1412</v>
      </c>
      <c r="AB323" s="904"/>
      <c r="AC323" s="514"/>
      <c r="AJ323" s="622">
        <v>315</v>
      </c>
      <c r="AK323" s="460">
        <v>3215.4635199999998</v>
      </c>
      <c r="AY323" s="1125"/>
    </row>
    <row r="324" spans="1:51" s="460" customFormat="1" ht="247.5" customHeight="1">
      <c r="A324" s="1072">
        <v>118</v>
      </c>
      <c r="B324" s="1090">
        <v>536</v>
      </c>
      <c r="C324" s="704" t="s">
        <v>32</v>
      </c>
      <c r="D324" s="619" t="s">
        <v>713</v>
      </c>
      <c r="E324" s="701" t="s">
        <v>704</v>
      </c>
      <c r="F324" s="455">
        <v>149</v>
      </c>
      <c r="G324" s="480">
        <v>2250</v>
      </c>
      <c r="H324" s="1125">
        <f>G324+G325+G326+G327+G328</f>
        <v>4500</v>
      </c>
      <c r="I324" s="1125">
        <v>3844.3</v>
      </c>
      <c r="J324" s="1125">
        <v>4548.1499999999996</v>
      </c>
      <c r="K324" s="1125">
        <v>1131.04</v>
      </c>
      <c r="L324" s="1125">
        <f>J324+K324</f>
        <v>5679.19</v>
      </c>
      <c r="M324" s="1125"/>
      <c r="N324" s="1125">
        <f>(I324*1.4%+L324)*1.18</f>
        <v>6764.9520359999997</v>
      </c>
      <c r="O324" s="1125" t="s">
        <v>714</v>
      </c>
      <c r="P324" s="1125" t="s">
        <v>715</v>
      </c>
      <c r="Q324" s="1125" t="s">
        <v>716</v>
      </c>
      <c r="R324" s="1125"/>
      <c r="S324" s="458">
        <f>'Width Wise'!F325</f>
        <v>5.4850000000000003</v>
      </c>
      <c r="T324" s="458">
        <f>'Width Wise'!G325</f>
        <v>5.4850000000000003</v>
      </c>
      <c r="U324" s="458">
        <f>'Width Wise'!L325</f>
        <v>5.4850000000000003</v>
      </c>
      <c r="V324" s="702">
        <f t="shared" si="137"/>
        <v>1</v>
      </c>
      <c r="W324" s="458">
        <f t="shared" si="138"/>
        <v>0</v>
      </c>
      <c r="X324" s="1087">
        <v>6569.49</v>
      </c>
      <c r="Y324" s="1091">
        <f>X324/N324</f>
        <v>0.97110666343828611</v>
      </c>
      <c r="Z324" s="1086">
        <f>N324-X324</f>
        <v>195.4620359999999</v>
      </c>
      <c r="AA324" s="713" t="s">
        <v>1412</v>
      </c>
      <c r="AB324" s="905"/>
      <c r="AC324" s="514"/>
      <c r="AJ324" s="622">
        <v>316</v>
      </c>
      <c r="AK324" s="460">
        <v>2068.3339299999998</v>
      </c>
      <c r="AY324" s="1125"/>
    </row>
    <row r="325" spans="1:51" s="460" customFormat="1" ht="183" customHeight="1">
      <c r="A325" s="1072"/>
      <c r="B325" s="1090"/>
      <c r="C325" s="704" t="s">
        <v>38</v>
      </c>
      <c r="D325" s="619" t="s">
        <v>717</v>
      </c>
      <c r="E325" s="655" t="s">
        <v>718</v>
      </c>
      <c r="F325" s="455">
        <v>152</v>
      </c>
      <c r="G325" s="480">
        <v>275</v>
      </c>
      <c r="H325" s="1125"/>
      <c r="I325" s="1125"/>
      <c r="J325" s="1125"/>
      <c r="K325" s="1125"/>
      <c r="L325" s="1125"/>
      <c r="M325" s="1125"/>
      <c r="N325" s="1125"/>
      <c r="O325" s="1125"/>
      <c r="P325" s="1125"/>
      <c r="Q325" s="1125"/>
      <c r="R325" s="1125"/>
      <c r="S325" s="458">
        <f>'Width Wise'!F326</f>
        <v>2</v>
      </c>
      <c r="T325" s="458">
        <f>'Width Wise'!G326</f>
        <v>1.83</v>
      </c>
      <c r="U325" s="458">
        <f>'Width Wise'!L326</f>
        <v>1.83</v>
      </c>
      <c r="V325" s="702">
        <f t="shared" si="137"/>
        <v>1</v>
      </c>
      <c r="W325" s="458">
        <f t="shared" si="138"/>
        <v>0</v>
      </c>
      <c r="X325" s="1088"/>
      <c r="Y325" s="1091"/>
      <c r="Z325" s="1072"/>
      <c r="AA325" s="656" t="s">
        <v>1412</v>
      </c>
      <c r="AB325" s="904"/>
      <c r="AC325" s="514"/>
      <c r="AD325" s="460" t="s">
        <v>1490</v>
      </c>
      <c r="AJ325" s="622">
        <v>317</v>
      </c>
      <c r="AK325" s="460">
        <v>3002.2709199999999</v>
      </c>
      <c r="AY325" s="1125"/>
    </row>
    <row r="326" spans="1:51" s="460" customFormat="1" ht="251.25" customHeight="1">
      <c r="A326" s="1072"/>
      <c r="B326" s="1090"/>
      <c r="C326" s="704" t="s">
        <v>77</v>
      </c>
      <c r="D326" s="619" t="s">
        <v>719</v>
      </c>
      <c r="E326" s="655" t="s">
        <v>720</v>
      </c>
      <c r="F326" s="455">
        <v>153</v>
      </c>
      <c r="G326" s="480">
        <v>875</v>
      </c>
      <c r="H326" s="1125"/>
      <c r="I326" s="1125"/>
      <c r="J326" s="1125"/>
      <c r="K326" s="1125"/>
      <c r="L326" s="1125"/>
      <c r="M326" s="1125"/>
      <c r="N326" s="1125"/>
      <c r="O326" s="1125"/>
      <c r="P326" s="1125"/>
      <c r="Q326" s="1125"/>
      <c r="R326" s="1125"/>
      <c r="S326" s="458">
        <f>'Width Wise'!F327</f>
        <v>6.14</v>
      </c>
      <c r="T326" s="458">
        <f>'Width Wise'!G327</f>
        <v>5.01</v>
      </c>
      <c r="U326" s="458">
        <f>'Width Wise'!L327</f>
        <v>4.83</v>
      </c>
      <c r="V326" s="702">
        <f t="shared" si="137"/>
        <v>0.9640718562874252</v>
      </c>
      <c r="W326" s="458">
        <f t="shared" si="138"/>
        <v>0.17999999999999972</v>
      </c>
      <c r="X326" s="1088"/>
      <c r="Y326" s="1091"/>
      <c r="Z326" s="1072"/>
      <c r="AA326" s="712" t="s">
        <v>1537</v>
      </c>
      <c r="AB326" s="906"/>
      <c r="AC326" s="514"/>
      <c r="AJ326" s="622">
        <v>318</v>
      </c>
      <c r="AK326" s="460">
        <v>3691.1361400000001</v>
      </c>
      <c r="AY326" s="1125"/>
    </row>
    <row r="327" spans="1:51" s="460" customFormat="1" ht="195" customHeight="1">
      <c r="A327" s="1072"/>
      <c r="B327" s="1090"/>
      <c r="C327" s="704" t="s">
        <v>143</v>
      </c>
      <c r="D327" s="619" t="s">
        <v>721</v>
      </c>
      <c r="E327" s="655" t="s">
        <v>722</v>
      </c>
      <c r="F327" s="455">
        <v>154</v>
      </c>
      <c r="G327" s="480">
        <v>650</v>
      </c>
      <c r="H327" s="1125"/>
      <c r="I327" s="1125"/>
      <c r="J327" s="1125"/>
      <c r="K327" s="1125"/>
      <c r="L327" s="1125"/>
      <c r="M327" s="1125"/>
      <c r="N327" s="1125"/>
      <c r="O327" s="1125"/>
      <c r="P327" s="1125"/>
      <c r="Q327" s="1125"/>
      <c r="R327" s="1125"/>
      <c r="S327" s="458">
        <f>'Width Wise'!F328</f>
        <v>5</v>
      </c>
      <c r="T327" s="458">
        <f>'Width Wise'!G328</f>
        <v>5.15</v>
      </c>
      <c r="U327" s="458">
        <v>5.15</v>
      </c>
      <c r="V327" s="702">
        <f t="shared" si="137"/>
        <v>1</v>
      </c>
      <c r="W327" s="458">
        <f t="shared" si="138"/>
        <v>0</v>
      </c>
      <c r="X327" s="1088"/>
      <c r="Y327" s="1091"/>
      <c r="Z327" s="1072"/>
      <c r="AA327" s="656" t="s">
        <v>1412</v>
      </c>
      <c r="AB327" s="904"/>
      <c r="AC327" s="514"/>
      <c r="AJ327" s="622">
        <v>319</v>
      </c>
      <c r="AK327" s="460">
        <v>3177.9081299999998</v>
      </c>
      <c r="AY327" s="1125"/>
    </row>
    <row r="328" spans="1:51" s="460" customFormat="1" ht="154.5" customHeight="1">
      <c r="A328" s="1072"/>
      <c r="B328" s="1090"/>
      <c r="C328" s="704" t="s">
        <v>306</v>
      </c>
      <c r="D328" s="619" t="s">
        <v>723</v>
      </c>
      <c r="E328" s="655" t="s">
        <v>724</v>
      </c>
      <c r="F328" s="455">
        <v>155</v>
      </c>
      <c r="G328" s="480">
        <v>450</v>
      </c>
      <c r="H328" s="1125"/>
      <c r="I328" s="1125"/>
      <c r="J328" s="1125"/>
      <c r="K328" s="1125"/>
      <c r="L328" s="1125"/>
      <c r="M328" s="1125"/>
      <c r="N328" s="1125"/>
      <c r="O328" s="1125"/>
      <c r="P328" s="1125"/>
      <c r="Q328" s="1125"/>
      <c r="R328" s="1125"/>
      <c r="S328" s="458">
        <f>'Width Wise'!F329</f>
        <v>4.0999999999999996</v>
      </c>
      <c r="T328" s="458">
        <f>'Width Wise'!G329</f>
        <v>4.1890000000000001</v>
      </c>
      <c r="U328" s="458">
        <f>'Width Wise'!L329</f>
        <v>4.1890000000000001</v>
      </c>
      <c r="V328" s="702">
        <f t="shared" si="137"/>
        <v>1</v>
      </c>
      <c r="W328" s="458">
        <f t="shared" si="138"/>
        <v>0</v>
      </c>
      <c r="X328" s="1089"/>
      <c r="Y328" s="1091"/>
      <c r="Z328" s="1072"/>
      <c r="AA328" s="656" t="s">
        <v>1412</v>
      </c>
      <c r="AB328" s="904"/>
      <c r="AC328" s="514"/>
      <c r="AJ328" s="622">
        <v>320</v>
      </c>
      <c r="AK328" s="460">
        <v>4345.2228699999996</v>
      </c>
      <c r="AY328" s="1125"/>
    </row>
    <row r="329" spans="1:51" s="460" customFormat="1" ht="168" customHeight="1">
      <c r="A329" s="1072">
        <v>119</v>
      </c>
      <c r="B329" s="1090">
        <v>537</v>
      </c>
      <c r="C329" s="704" t="s">
        <v>32</v>
      </c>
      <c r="D329" s="619" t="s">
        <v>725</v>
      </c>
      <c r="E329" s="655" t="s">
        <v>726</v>
      </c>
      <c r="F329" s="455">
        <v>156</v>
      </c>
      <c r="G329" s="480">
        <v>900</v>
      </c>
      <c r="H329" s="1125">
        <f>G329+G330</f>
        <v>2250</v>
      </c>
      <c r="I329" s="1125">
        <v>1926.01</v>
      </c>
      <c r="J329" s="1125">
        <v>2265.8000000000002</v>
      </c>
      <c r="K329" s="1125"/>
      <c r="L329" s="1125">
        <f>J329+K329</f>
        <v>2265.8000000000002</v>
      </c>
      <c r="M329" s="1125"/>
      <c r="N329" s="1086">
        <f>(I329*1.4%+L329)*1.18</f>
        <v>2705.4616851999999</v>
      </c>
      <c r="O329" s="1125" t="s">
        <v>727</v>
      </c>
      <c r="P329" s="1125" t="s">
        <v>652</v>
      </c>
      <c r="Q329" s="1125" t="s">
        <v>653</v>
      </c>
      <c r="R329" s="1125"/>
      <c r="S329" s="458">
        <f>'Width Wise'!F330</f>
        <v>4.8760000000000003</v>
      </c>
      <c r="T329" s="458">
        <f>'Width Wise'!G330</f>
        <v>5.1360000000000001</v>
      </c>
      <c r="U329" s="458">
        <f>'Width Wise'!L330</f>
        <v>5.1360000000000001</v>
      </c>
      <c r="V329" s="625">
        <f t="shared" si="137"/>
        <v>1</v>
      </c>
      <c r="W329" s="458">
        <f t="shared" si="138"/>
        <v>0</v>
      </c>
      <c r="X329" s="1087">
        <v>2722.99</v>
      </c>
      <c r="Y329" s="1105">
        <f>X329/N329</f>
        <v>1.0064788627005465</v>
      </c>
      <c r="Z329" s="1086">
        <f>N329-X329</f>
        <v>-17.528314799999862</v>
      </c>
      <c r="AA329" s="656" t="s">
        <v>1412</v>
      </c>
      <c r="AB329" s="904"/>
      <c r="AC329" s="514">
        <v>18</v>
      </c>
      <c r="AJ329" s="622">
        <v>321</v>
      </c>
      <c r="AK329" s="460">
        <v>2336.8095400000002</v>
      </c>
      <c r="AY329" s="1125"/>
    </row>
    <row r="330" spans="1:51" s="460" customFormat="1" ht="150.75" customHeight="1">
      <c r="A330" s="1072"/>
      <c r="B330" s="1090"/>
      <c r="C330" s="704" t="s">
        <v>38</v>
      </c>
      <c r="D330" s="619" t="s">
        <v>728</v>
      </c>
      <c r="E330" s="655" t="s">
        <v>726</v>
      </c>
      <c r="F330" s="455">
        <v>157</v>
      </c>
      <c r="G330" s="480">
        <v>1350</v>
      </c>
      <c r="H330" s="1125"/>
      <c r="I330" s="1125"/>
      <c r="J330" s="1125"/>
      <c r="K330" s="1125"/>
      <c r="L330" s="1125"/>
      <c r="M330" s="1125"/>
      <c r="N330" s="1086"/>
      <c r="O330" s="1125"/>
      <c r="P330" s="1125"/>
      <c r="Q330" s="1125"/>
      <c r="R330" s="1125"/>
      <c r="S330" s="458">
        <f>'Width Wise'!F331</f>
        <v>9.2910000000000004</v>
      </c>
      <c r="T330" s="458">
        <f>'Width Wise'!G331</f>
        <v>9.4710000000000001</v>
      </c>
      <c r="U330" s="458">
        <f>'Width Wise'!I331</f>
        <v>9.4410000000000007</v>
      </c>
      <c r="V330" s="625">
        <f t="shared" si="137"/>
        <v>0.99683243585682613</v>
      </c>
      <c r="W330" s="458">
        <f t="shared" si="138"/>
        <v>2.9999999999999361E-2</v>
      </c>
      <c r="X330" s="1089"/>
      <c r="Y330" s="1105"/>
      <c r="Z330" s="1072"/>
      <c r="AA330" s="656" t="s">
        <v>1412</v>
      </c>
      <c r="AB330" s="904"/>
      <c r="AC330" s="514"/>
      <c r="AJ330" s="622">
        <v>322</v>
      </c>
      <c r="AK330" s="460">
        <v>3213.89489</v>
      </c>
      <c r="AY330" s="1125"/>
    </row>
    <row r="331" spans="1:51" s="460" customFormat="1" ht="64.5">
      <c r="A331" s="449"/>
      <c r="B331" s="463"/>
      <c r="C331" s="704"/>
      <c r="D331" s="1202" t="s">
        <v>53</v>
      </c>
      <c r="E331" s="1202"/>
      <c r="F331" s="1202"/>
      <c r="G331" s="479">
        <f t="shared" ref="G331:N331" si="139">SUM(G317:G330)</f>
        <v>11250</v>
      </c>
      <c r="H331" s="447">
        <f t="shared" si="139"/>
        <v>11250</v>
      </c>
      <c r="I331" s="447">
        <f t="shared" si="139"/>
        <v>9610.2999999999993</v>
      </c>
      <c r="J331" s="447">
        <f t="shared" si="139"/>
        <v>11397.669999999998</v>
      </c>
      <c r="K331" s="942">
        <f t="shared" si="139"/>
        <v>2221.41</v>
      </c>
      <c r="L331" s="447">
        <f t="shared" si="139"/>
        <v>13619.079999999998</v>
      </c>
      <c r="M331" s="447"/>
      <c r="N331" s="447">
        <f t="shared" si="139"/>
        <v>16229.276556000001</v>
      </c>
      <c r="O331" s="449"/>
      <c r="P331" s="466"/>
      <c r="Q331" s="466"/>
      <c r="R331" s="466"/>
      <c r="S331" s="447">
        <f t="shared" ref="S331:X331" si="140">SUM(S317:S330)</f>
        <v>65.822000000000003</v>
      </c>
      <c r="T331" s="447">
        <f t="shared" si="140"/>
        <v>61.641000000000005</v>
      </c>
      <c r="U331" s="447">
        <f t="shared" si="140"/>
        <v>61.429000000000002</v>
      </c>
      <c r="V331" s="447"/>
      <c r="W331" s="476">
        <f t="shared" si="140"/>
        <v>0.21199999999999908</v>
      </c>
      <c r="X331" s="959">
        <f t="shared" si="140"/>
        <v>15060.869999999999</v>
      </c>
      <c r="Y331" s="449"/>
      <c r="Z331" s="447">
        <f>SUM(Z317:Z330)</f>
        <v>1168.4065559999999</v>
      </c>
      <c r="AA331" s="464"/>
      <c r="AB331" s="801"/>
      <c r="AC331" s="514"/>
      <c r="AJ331" s="461">
        <v>323</v>
      </c>
      <c r="AK331" s="460">
        <v>2178.1092699999999</v>
      </c>
      <c r="AY331" s="447"/>
    </row>
    <row r="332" spans="1:51" s="488" customFormat="1" ht="64.5">
      <c r="A332" s="1092" t="s">
        <v>729</v>
      </c>
      <c r="B332" s="1092"/>
      <c r="C332" s="1092"/>
      <c r="D332" s="1092"/>
      <c r="E332" s="1092"/>
      <c r="F332" s="1092"/>
      <c r="G332" s="480"/>
      <c r="H332" s="449"/>
      <c r="I332" s="449"/>
      <c r="J332" s="449"/>
      <c r="K332" s="935"/>
      <c r="L332" s="449"/>
      <c r="M332" s="449"/>
      <c r="N332" s="449"/>
      <c r="O332" s="449"/>
      <c r="P332" s="466"/>
      <c r="Q332" s="466"/>
      <c r="R332" s="466"/>
      <c r="S332" s="459"/>
      <c r="T332" s="458"/>
      <c r="U332" s="456"/>
      <c r="V332" s="449"/>
      <c r="W332" s="459"/>
      <c r="X332" s="953"/>
      <c r="Y332" s="449"/>
      <c r="Z332" s="449"/>
      <c r="AA332" s="464"/>
      <c r="AB332" s="801"/>
      <c r="AC332" s="517"/>
      <c r="AJ332" s="461">
        <v>324</v>
      </c>
      <c r="AK332" s="488">
        <v>2377.2489300000002</v>
      </c>
      <c r="AY332" s="449"/>
    </row>
    <row r="333" spans="1:51" s="460" customFormat="1" ht="184.5" customHeight="1">
      <c r="A333" s="1072">
        <v>120</v>
      </c>
      <c r="B333" s="1072">
        <v>538</v>
      </c>
      <c r="C333" s="1055" t="s">
        <v>32</v>
      </c>
      <c r="D333" s="619" t="s">
        <v>730</v>
      </c>
      <c r="E333" s="655" t="s">
        <v>731</v>
      </c>
      <c r="F333" s="487">
        <v>243</v>
      </c>
      <c r="G333" s="480">
        <v>825</v>
      </c>
      <c r="H333" s="1086">
        <f>G333+G334</f>
        <v>2200</v>
      </c>
      <c r="I333" s="1086">
        <v>1892.88</v>
      </c>
      <c r="J333" s="1086">
        <v>2109.9699999999998</v>
      </c>
      <c r="K333" s="1086">
        <v>200.64</v>
      </c>
      <c r="L333" s="1086">
        <f>J333+K333</f>
        <v>2310.6099999999997</v>
      </c>
      <c r="M333" s="1086"/>
      <c r="N333" s="1086">
        <f>(I333*1.4%+L333)*1.18</f>
        <v>2757.7901775999994</v>
      </c>
      <c r="O333" s="1125" t="s">
        <v>732</v>
      </c>
      <c r="P333" s="1125" t="s">
        <v>733</v>
      </c>
      <c r="Q333" s="1125" t="s">
        <v>734</v>
      </c>
      <c r="R333" s="1125"/>
      <c r="S333" s="459">
        <f>'Width Wise'!F334</f>
        <v>7.08</v>
      </c>
      <c r="T333" s="458">
        <f>'Width Wise'!G334</f>
        <v>7.08</v>
      </c>
      <c r="U333" s="1058">
        <v>7.08</v>
      </c>
      <c r="V333" s="1057">
        <f>U333/T333</f>
        <v>1</v>
      </c>
      <c r="W333" s="459">
        <f>T333-U333</f>
        <v>0</v>
      </c>
      <c r="X333" s="1125">
        <v>1707.04</v>
      </c>
      <c r="Y333" s="1105">
        <f>X333/N333</f>
        <v>0.61898835301733224</v>
      </c>
      <c r="Z333" s="1087">
        <f>N333-X333</f>
        <v>1050.7501775999995</v>
      </c>
      <c r="AA333" s="656" t="s">
        <v>49</v>
      </c>
      <c r="AB333" s="904"/>
      <c r="AC333" s="514"/>
      <c r="AD333" s="460" t="s">
        <v>1505</v>
      </c>
      <c r="AJ333" s="622">
        <v>325</v>
      </c>
      <c r="AK333" s="460">
        <v>2089.3749899999998</v>
      </c>
      <c r="AY333" s="1086"/>
    </row>
    <row r="334" spans="1:51" s="460" customFormat="1" ht="209.25" customHeight="1">
      <c r="A334" s="1072"/>
      <c r="B334" s="1072"/>
      <c r="C334" s="1055" t="s">
        <v>38</v>
      </c>
      <c r="D334" s="619" t="s">
        <v>735</v>
      </c>
      <c r="E334" s="655" t="s">
        <v>736</v>
      </c>
      <c r="F334" s="487">
        <v>244</v>
      </c>
      <c r="G334" s="480">
        <v>1375</v>
      </c>
      <c r="H334" s="1086"/>
      <c r="I334" s="1086"/>
      <c r="J334" s="1086"/>
      <c r="K334" s="1086"/>
      <c r="L334" s="1086"/>
      <c r="M334" s="1086"/>
      <c r="N334" s="1086"/>
      <c r="O334" s="1125"/>
      <c r="P334" s="1125"/>
      <c r="Q334" s="1125"/>
      <c r="R334" s="1125"/>
      <c r="S334" s="459">
        <f>'Width Wise'!F335</f>
        <v>10.210000000000001</v>
      </c>
      <c r="T334" s="458">
        <f>'Width Wise'!G335</f>
        <v>10.210000000000001</v>
      </c>
      <c r="U334" s="1058">
        <f>'Width Wise'!L335</f>
        <v>10.210000000000001</v>
      </c>
      <c r="V334" s="1057">
        <f t="shared" ref="V334:V355" si="141">U334/T334</f>
        <v>1</v>
      </c>
      <c r="W334" s="459">
        <f t="shared" ref="W334:W355" si="142">T334-U334</f>
        <v>0</v>
      </c>
      <c r="X334" s="1125"/>
      <c r="Y334" s="1105"/>
      <c r="Z334" s="1089"/>
      <c r="AA334" s="656" t="s">
        <v>49</v>
      </c>
      <c r="AB334" s="904"/>
      <c r="AC334" s="1061"/>
      <c r="AE334" s="656"/>
      <c r="AF334" s="488" t="s">
        <v>1492</v>
      </c>
      <c r="AJ334" s="622">
        <v>326</v>
      </c>
      <c r="AK334" s="460">
        <v>1763.46471</v>
      </c>
      <c r="AY334" s="1086"/>
    </row>
    <row r="335" spans="1:51" s="460" customFormat="1" ht="205.5" customHeight="1">
      <c r="A335" s="1072">
        <v>121</v>
      </c>
      <c r="B335" s="1072">
        <f>B333+1</f>
        <v>539</v>
      </c>
      <c r="C335" s="704" t="s">
        <v>32</v>
      </c>
      <c r="D335" s="619" t="s">
        <v>737</v>
      </c>
      <c r="E335" s="463" t="s">
        <v>738</v>
      </c>
      <c r="F335" s="455">
        <v>245</v>
      </c>
      <c r="G335" s="480">
        <f>1800+450</f>
        <v>2250</v>
      </c>
      <c r="H335" s="1086">
        <f>G335+G336</f>
        <v>2750</v>
      </c>
      <c r="I335" s="1086">
        <v>2349.14</v>
      </c>
      <c r="J335" s="1086">
        <v>2809.36</v>
      </c>
      <c r="K335" s="1086">
        <v>695.11</v>
      </c>
      <c r="L335" s="1086">
        <f>J335+K335</f>
        <v>3504.4700000000003</v>
      </c>
      <c r="M335" s="1086"/>
      <c r="N335" s="1086">
        <f>(I335*1.4%+L335)*1.18</f>
        <v>4174.0823928</v>
      </c>
      <c r="O335" s="1125" t="s">
        <v>739</v>
      </c>
      <c r="P335" s="1125" t="s">
        <v>740</v>
      </c>
      <c r="Q335" s="1125" t="s">
        <v>741</v>
      </c>
      <c r="R335" s="1125"/>
      <c r="S335" s="459">
        <f>'Width Wise'!F336</f>
        <v>12.02</v>
      </c>
      <c r="T335" s="458">
        <f>'Width Wise'!G336</f>
        <v>9.3000000000000007</v>
      </c>
      <c r="U335" s="456">
        <f>'Width Wise'!L336</f>
        <v>9.3000000000000007</v>
      </c>
      <c r="V335" s="625">
        <f t="shared" si="141"/>
        <v>1</v>
      </c>
      <c r="W335" s="459">
        <f t="shared" si="142"/>
        <v>0</v>
      </c>
      <c r="X335" s="1125">
        <v>3858.71</v>
      </c>
      <c r="Y335" s="1105">
        <f>X335/N335</f>
        <v>0.92444509640154793</v>
      </c>
      <c r="Z335" s="1086">
        <f>N335-X335</f>
        <v>315.37239279999994</v>
      </c>
      <c r="AA335" s="656" t="s">
        <v>1410</v>
      </c>
      <c r="AB335" s="904"/>
      <c r="AC335" s="514">
        <v>19</v>
      </c>
      <c r="AE335" s="1021"/>
      <c r="AJ335" s="622">
        <v>327</v>
      </c>
      <c r="AK335" s="460">
        <v>1500.9227900000001</v>
      </c>
      <c r="AY335" s="1086"/>
    </row>
    <row r="336" spans="1:51" s="460" customFormat="1" ht="252.75" customHeight="1">
      <c r="A336" s="1072"/>
      <c r="B336" s="1072"/>
      <c r="C336" s="704" t="s">
        <v>38</v>
      </c>
      <c r="D336" s="619" t="s">
        <v>742</v>
      </c>
      <c r="E336" s="449" t="s">
        <v>743</v>
      </c>
      <c r="F336" s="455">
        <v>246</v>
      </c>
      <c r="G336" s="480">
        <f>950-450</f>
        <v>500</v>
      </c>
      <c r="H336" s="1086"/>
      <c r="I336" s="1086"/>
      <c r="J336" s="1086"/>
      <c r="K336" s="1086"/>
      <c r="L336" s="1086"/>
      <c r="M336" s="1086"/>
      <c r="N336" s="1086"/>
      <c r="O336" s="1086"/>
      <c r="P336" s="1086"/>
      <c r="Q336" s="1086"/>
      <c r="R336" s="1086"/>
      <c r="S336" s="459">
        <f>'Width Wise'!F337</f>
        <v>3.03</v>
      </c>
      <c r="T336" s="458">
        <f>'Width Wise'!G337</f>
        <v>3.03</v>
      </c>
      <c r="U336" s="456">
        <f>'Width Wise'!L337</f>
        <v>3.03</v>
      </c>
      <c r="V336" s="625">
        <f t="shared" si="141"/>
        <v>1</v>
      </c>
      <c r="W336" s="459">
        <f t="shared" si="142"/>
        <v>0</v>
      </c>
      <c r="X336" s="1086"/>
      <c r="Y336" s="1105"/>
      <c r="Z336" s="1072"/>
      <c r="AA336" s="656" t="s">
        <v>1410</v>
      </c>
      <c r="AB336" s="904"/>
      <c r="AC336" s="514"/>
      <c r="AJ336" s="622">
        <v>328</v>
      </c>
      <c r="AK336" s="460">
        <v>3907.80303</v>
      </c>
      <c r="AY336" s="1086"/>
    </row>
    <row r="337" spans="1:51" s="460" customFormat="1" ht="168.75" customHeight="1">
      <c r="A337" s="449">
        <v>122</v>
      </c>
      <c r="B337" s="449">
        <f>B335+1</f>
        <v>540</v>
      </c>
      <c r="C337" s="704"/>
      <c r="D337" s="619" t="s">
        <v>744</v>
      </c>
      <c r="E337" s="463" t="s">
        <v>704</v>
      </c>
      <c r="F337" s="455">
        <v>453</v>
      </c>
      <c r="G337" s="480">
        <v>1000</v>
      </c>
      <c r="H337" s="480">
        <f>G337</f>
        <v>1000</v>
      </c>
      <c r="I337" s="480">
        <v>859.63</v>
      </c>
      <c r="J337" s="480">
        <v>995.97</v>
      </c>
      <c r="K337" s="480">
        <v>241.33</v>
      </c>
      <c r="L337" s="480">
        <f>J337+K337</f>
        <v>1237.3</v>
      </c>
      <c r="M337" s="480"/>
      <c r="N337" s="457">
        <f>(I337*1.4%+L337)*1.18</f>
        <v>1474.2150876000001</v>
      </c>
      <c r="O337" s="463" t="s">
        <v>745</v>
      </c>
      <c r="P337" s="463" t="s">
        <v>746</v>
      </c>
      <c r="Q337" s="463" t="s">
        <v>747</v>
      </c>
      <c r="R337" s="463"/>
      <c r="S337" s="459">
        <f>'Width Wise'!F338</f>
        <v>1.81</v>
      </c>
      <c r="T337" s="458">
        <f>'Width Wise'!G338</f>
        <v>1.46</v>
      </c>
      <c r="U337" s="456">
        <f>'Width Wise'!L338</f>
        <v>1.46</v>
      </c>
      <c r="V337" s="625">
        <f t="shared" si="141"/>
        <v>1</v>
      </c>
      <c r="W337" s="459">
        <f t="shared" si="142"/>
        <v>0</v>
      </c>
      <c r="X337" s="953">
        <v>1329.27</v>
      </c>
      <c r="Y337" s="625">
        <f>X337/N337</f>
        <v>0.9016798235080008</v>
      </c>
      <c r="Z337" s="457">
        <f>N337-X337</f>
        <v>144.94508760000008</v>
      </c>
      <c r="AA337" s="656" t="s">
        <v>748</v>
      </c>
      <c r="AB337" s="904"/>
      <c r="AC337" s="514">
        <v>20</v>
      </c>
      <c r="AJ337" s="622">
        <v>329</v>
      </c>
      <c r="AK337" s="460">
        <v>3867.89417</v>
      </c>
      <c r="AY337" s="480"/>
    </row>
    <row r="338" spans="1:51" s="460" customFormat="1" ht="205.5" customHeight="1">
      <c r="A338" s="1072">
        <v>123</v>
      </c>
      <c r="B338" s="1072">
        <f>B337+1</f>
        <v>541</v>
      </c>
      <c r="C338" s="704" t="s">
        <v>32</v>
      </c>
      <c r="D338" s="619" t="s">
        <v>749</v>
      </c>
      <c r="E338" s="463" t="s">
        <v>702</v>
      </c>
      <c r="F338" s="455">
        <v>248</v>
      </c>
      <c r="G338" s="480">
        <v>515</v>
      </c>
      <c r="H338" s="1086">
        <f>G338+G339+G340+G341+G342+G343</f>
        <v>2250</v>
      </c>
      <c r="I338" s="1086">
        <v>1925</v>
      </c>
      <c r="J338" s="1086">
        <v>2344.17</v>
      </c>
      <c r="K338" s="1086">
        <v>584.05999999999995</v>
      </c>
      <c r="L338" s="1086">
        <f>J338+K338</f>
        <v>2928.23</v>
      </c>
      <c r="M338" s="1086"/>
      <c r="N338" s="1086">
        <f>(I338*1.4%+L338)*1.18</f>
        <v>3487.1123999999995</v>
      </c>
      <c r="O338" s="1125" t="s">
        <v>750</v>
      </c>
      <c r="P338" s="1125" t="s">
        <v>607</v>
      </c>
      <c r="Q338" s="1125" t="s">
        <v>608</v>
      </c>
      <c r="R338" s="1125"/>
      <c r="S338" s="459">
        <f>'Width Wise'!F339</f>
        <v>3.7</v>
      </c>
      <c r="T338" s="458">
        <f>'Width Wise'!G339</f>
        <v>2.02</v>
      </c>
      <c r="U338" s="456">
        <f>'Width Wise'!L339</f>
        <v>2.02</v>
      </c>
      <c r="V338" s="625">
        <f t="shared" si="141"/>
        <v>1</v>
      </c>
      <c r="W338" s="459">
        <f t="shared" si="142"/>
        <v>0</v>
      </c>
      <c r="X338" s="1125">
        <v>3092.32</v>
      </c>
      <c r="Y338" s="1091">
        <f>X338/N338</f>
        <v>0.88678529547828755</v>
      </c>
      <c r="Z338" s="1086">
        <f>N338-X338</f>
        <v>394.79239999999936</v>
      </c>
      <c r="AA338" s="656" t="s">
        <v>1410</v>
      </c>
      <c r="AB338" s="904"/>
      <c r="AC338" s="514">
        <v>21</v>
      </c>
      <c r="AJ338" s="622">
        <v>330</v>
      </c>
      <c r="AK338" s="460">
        <v>3114.13501</v>
      </c>
      <c r="AY338" s="1086"/>
    </row>
    <row r="339" spans="1:51" s="460" customFormat="1" ht="213" customHeight="1">
      <c r="A339" s="1072"/>
      <c r="B339" s="1072"/>
      <c r="C339" s="704" t="s">
        <v>38</v>
      </c>
      <c r="D339" s="619" t="s">
        <v>751</v>
      </c>
      <c r="E339" s="463" t="s">
        <v>704</v>
      </c>
      <c r="F339" s="455">
        <v>249</v>
      </c>
      <c r="G339" s="480">
        <v>340</v>
      </c>
      <c r="H339" s="1086"/>
      <c r="I339" s="1086"/>
      <c r="J339" s="1086"/>
      <c r="K339" s="1086"/>
      <c r="L339" s="1086"/>
      <c r="M339" s="1086"/>
      <c r="N339" s="1086"/>
      <c r="O339" s="1086"/>
      <c r="P339" s="1086"/>
      <c r="Q339" s="1086"/>
      <c r="R339" s="1086"/>
      <c r="S339" s="459">
        <f>'Width Wise'!F340</f>
        <v>2.02</v>
      </c>
      <c r="T339" s="458">
        <f>'Width Wise'!G340</f>
        <v>2.02</v>
      </c>
      <c r="U339" s="456">
        <f>'Width Wise'!L340</f>
        <v>2.02</v>
      </c>
      <c r="V339" s="625">
        <f t="shared" si="141"/>
        <v>1</v>
      </c>
      <c r="W339" s="459">
        <f t="shared" si="142"/>
        <v>0</v>
      </c>
      <c r="X339" s="1086"/>
      <c r="Y339" s="1091"/>
      <c r="Z339" s="1072"/>
      <c r="AA339" s="656" t="s">
        <v>1410</v>
      </c>
      <c r="AB339" s="904"/>
      <c r="AC339" s="514"/>
      <c r="AJ339" s="622">
        <v>331</v>
      </c>
      <c r="AK339" s="460">
        <v>3083.1704</v>
      </c>
      <c r="AY339" s="1086"/>
    </row>
    <row r="340" spans="1:51" s="460" customFormat="1" ht="183" customHeight="1">
      <c r="A340" s="1072"/>
      <c r="B340" s="1072"/>
      <c r="C340" s="704" t="s">
        <v>77</v>
      </c>
      <c r="D340" s="619" t="s">
        <v>752</v>
      </c>
      <c r="E340" s="463" t="s">
        <v>704</v>
      </c>
      <c r="F340" s="455">
        <v>251</v>
      </c>
      <c r="G340" s="480">
        <v>700</v>
      </c>
      <c r="H340" s="1086"/>
      <c r="I340" s="1086"/>
      <c r="J340" s="1086"/>
      <c r="K340" s="1086"/>
      <c r="L340" s="1086"/>
      <c r="M340" s="1086"/>
      <c r="N340" s="1086"/>
      <c r="O340" s="1086"/>
      <c r="P340" s="1086"/>
      <c r="Q340" s="1086"/>
      <c r="R340" s="1086"/>
      <c r="S340" s="459">
        <f>'Width Wise'!F341</f>
        <v>5.18</v>
      </c>
      <c r="T340" s="458">
        <f>'Width Wise'!G341</f>
        <v>5.18</v>
      </c>
      <c r="U340" s="456">
        <f>'Width Wise'!L341</f>
        <v>5.18</v>
      </c>
      <c r="V340" s="625">
        <f t="shared" si="141"/>
        <v>1</v>
      </c>
      <c r="W340" s="459">
        <f t="shared" si="142"/>
        <v>0</v>
      </c>
      <c r="X340" s="1086"/>
      <c r="Y340" s="1091"/>
      <c r="Z340" s="1072"/>
      <c r="AA340" s="656" t="s">
        <v>1410</v>
      </c>
      <c r="AB340" s="904"/>
      <c r="AC340" s="514"/>
      <c r="AJ340" s="622">
        <v>332</v>
      </c>
      <c r="AK340" s="460">
        <v>3950.8682600000002</v>
      </c>
      <c r="AY340" s="1086"/>
    </row>
    <row r="341" spans="1:51" s="460" customFormat="1" ht="188.25" customHeight="1">
      <c r="A341" s="1072"/>
      <c r="B341" s="1072"/>
      <c r="C341" s="704" t="s">
        <v>143</v>
      </c>
      <c r="D341" s="619" t="s">
        <v>753</v>
      </c>
      <c r="E341" s="463" t="s">
        <v>754</v>
      </c>
      <c r="F341" s="455">
        <v>252</v>
      </c>
      <c r="G341" s="480">
        <v>230</v>
      </c>
      <c r="H341" s="1086"/>
      <c r="I341" s="1086"/>
      <c r="J341" s="1086"/>
      <c r="K341" s="1086"/>
      <c r="L341" s="1086"/>
      <c r="M341" s="1086"/>
      <c r="N341" s="1086"/>
      <c r="O341" s="1086"/>
      <c r="P341" s="1086"/>
      <c r="Q341" s="1086"/>
      <c r="R341" s="1086"/>
      <c r="S341" s="459">
        <f>'Width Wise'!F342</f>
        <v>1.82</v>
      </c>
      <c r="T341" s="458">
        <f>'Width Wise'!G342</f>
        <v>1.97</v>
      </c>
      <c r="U341" s="456">
        <f>'Width Wise'!L342</f>
        <v>1.97</v>
      </c>
      <c r="V341" s="625">
        <f t="shared" si="141"/>
        <v>1</v>
      </c>
      <c r="W341" s="459">
        <f t="shared" si="142"/>
        <v>0</v>
      </c>
      <c r="X341" s="1086"/>
      <c r="Y341" s="1091"/>
      <c r="Z341" s="1072"/>
      <c r="AA341" s="656" t="s">
        <v>1410</v>
      </c>
      <c r="AB341" s="904"/>
      <c r="AC341" s="514"/>
      <c r="AJ341" s="622">
        <v>333</v>
      </c>
      <c r="AK341" s="460">
        <v>3838.1556500000002</v>
      </c>
      <c r="AY341" s="1086"/>
    </row>
    <row r="342" spans="1:51" s="460" customFormat="1" ht="163.5" customHeight="1">
      <c r="A342" s="1072"/>
      <c r="B342" s="1072"/>
      <c r="C342" s="704" t="s">
        <v>306</v>
      </c>
      <c r="D342" s="619" t="s">
        <v>755</v>
      </c>
      <c r="E342" s="463" t="s">
        <v>756</v>
      </c>
      <c r="F342" s="455">
        <v>253</v>
      </c>
      <c r="G342" s="480">
        <v>225</v>
      </c>
      <c r="H342" s="1086"/>
      <c r="I342" s="1086"/>
      <c r="J342" s="1086"/>
      <c r="K342" s="1086"/>
      <c r="L342" s="1086"/>
      <c r="M342" s="1086"/>
      <c r="N342" s="1086"/>
      <c r="O342" s="1086"/>
      <c r="P342" s="1086"/>
      <c r="Q342" s="1086"/>
      <c r="R342" s="1086"/>
      <c r="S342" s="459">
        <f>'Width Wise'!F343</f>
        <v>1.36</v>
      </c>
      <c r="T342" s="458">
        <f>'Width Wise'!G343</f>
        <v>0.9</v>
      </c>
      <c r="U342" s="456">
        <f>'Width Wise'!L343</f>
        <v>0.9</v>
      </c>
      <c r="V342" s="625">
        <f t="shared" si="141"/>
        <v>1</v>
      </c>
      <c r="W342" s="459">
        <f t="shared" si="142"/>
        <v>0</v>
      </c>
      <c r="X342" s="1086"/>
      <c r="Y342" s="1091"/>
      <c r="Z342" s="1072"/>
      <c r="AA342" s="656" t="s">
        <v>1410</v>
      </c>
      <c r="AB342" s="904"/>
      <c r="AC342" s="514"/>
      <c r="AJ342" s="622">
        <v>334</v>
      </c>
      <c r="AK342" s="460">
        <v>5432.2905199999996</v>
      </c>
      <c r="AY342" s="1086"/>
    </row>
    <row r="343" spans="1:51" s="460" customFormat="1" ht="192.75" customHeight="1">
      <c r="A343" s="1072"/>
      <c r="B343" s="1072"/>
      <c r="C343" s="704" t="s">
        <v>309</v>
      </c>
      <c r="D343" s="619" t="s">
        <v>757</v>
      </c>
      <c r="E343" s="463" t="s">
        <v>758</v>
      </c>
      <c r="F343" s="455">
        <v>254</v>
      </c>
      <c r="G343" s="480">
        <v>240</v>
      </c>
      <c r="H343" s="1086"/>
      <c r="I343" s="1086"/>
      <c r="J343" s="1086"/>
      <c r="K343" s="1086"/>
      <c r="L343" s="1086"/>
      <c r="M343" s="1086"/>
      <c r="N343" s="1086"/>
      <c r="O343" s="1086"/>
      <c r="P343" s="1086"/>
      <c r="Q343" s="1086"/>
      <c r="R343" s="1086"/>
      <c r="S343" s="459">
        <f>'Width Wise'!F344</f>
        <v>1.8</v>
      </c>
      <c r="T343" s="458">
        <f>'Width Wise'!G344</f>
        <v>1.8</v>
      </c>
      <c r="U343" s="456">
        <f>'Width Wise'!L344</f>
        <v>1.8</v>
      </c>
      <c r="V343" s="625">
        <f t="shared" si="141"/>
        <v>1</v>
      </c>
      <c r="W343" s="459">
        <f t="shared" si="142"/>
        <v>0</v>
      </c>
      <c r="X343" s="1086"/>
      <c r="Y343" s="1091"/>
      <c r="Z343" s="1072"/>
      <c r="AA343" s="656" t="s">
        <v>748</v>
      </c>
      <c r="AB343" s="904"/>
      <c r="AC343" s="514"/>
      <c r="AJ343" s="622">
        <v>335</v>
      </c>
      <c r="AK343" s="460">
        <v>4651.62889</v>
      </c>
      <c r="AY343" s="1086"/>
    </row>
    <row r="344" spans="1:51" s="460" customFormat="1" ht="193.5" customHeight="1">
      <c r="A344" s="1072">
        <v>124</v>
      </c>
      <c r="B344" s="1072">
        <f>B338+1</f>
        <v>542</v>
      </c>
      <c r="C344" s="704" t="s">
        <v>32</v>
      </c>
      <c r="D344" s="619" t="s">
        <v>759</v>
      </c>
      <c r="E344" s="449" t="s">
        <v>760</v>
      </c>
      <c r="F344" s="455">
        <v>255</v>
      </c>
      <c r="G344" s="480">
        <v>1000</v>
      </c>
      <c r="H344" s="1086">
        <f>G344+G345+G346</f>
        <v>2250</v>
      </c>
      <c r="I344" s="1086">
        <v>1939.47</v>
      </c>
      <c r="J344" s="1086">
        <v>2202.4499999999998</v>
      </c>
      <c r="K344" s="1086">
        <v>544.59</v>
      </c>
      <c r="L344" s="1086">
        <f>J344+K344</f>
        <v>2747.04</v>
      </c>
      <c r="M344" s="1086"/>
      <c r="N344" s="1072">
        <f>(I344*1.4%+L344)*1.18</f>
        <v>3273.5472443999997</v>
      </c>
      <c r="O344" s="1125" t="s">
        <v>761</v>
      </c>
      <c r="P344" s="1125" t="s">
        <v>652</v>
      </c>
      <c r="Q344" s="1125" t="s">
        <v>653</v>
      </c>
      <c r="R344" s="1125"/>
      <c r="S344" s="459">
        <f>'Width Wise'!F345</f>
        <v>2.2999999999999998</v>
      </c>
      <c r="T344" s="458">
        <f>'Width Wise'!G345</f>
        <v>2.2999999999999998</v>
      </c>
      <c r="U344" s="456">
        <f>'Width Wise'!L345</f>
        <v>2.2999999999999998</v>
      </c>
      <c r="V344" s="625">
        <f t="shared" si="141"/>
        <v>1</v>
      </c>
      <c r="W344" s="459">
        <f t="shared" si="142"/>
        <v>0</v>
      </c>
      <c r="X344" s="1125">
        <v>1459.82</v>
      </c>
      <c r="Y344" s="1105">
        <f>X344/N344</f>
        <v>0.44594438112884688</v>
      </c>
      <c r="Z344" s="1086">
        <f>N344-X344</f>
        <v>1813.7272443999998</v>
      </c>
      <c r="AA344" s="656" t="s">
        <v>1519</v>
      </c>
      <c r="AB344" s="904"/>
      <c r="AC344" s="514"/>
      <c r="AJ344" s="622">
        <v>336</v>
      </c>
      <c r="AK344" s="460">
        <v>1864.7578699999999</v>
      </c>
      <c r="AY344" s="1086"/>
    </row>
    <row r="345" spans="1:51" s="460" customFormat="1" ht="195" customHeight="1">
      <c r="A345" s="1072"/>
      <c r="B345" s="1072"/>
      <c r="C345" s="704" t="s">
        <v>38</v>
      </c>
      <c r="D345" s="619" t="s">
        <v>762</v>
      </c>
      <c r="E345" s="449" t="s">
        <v>763</v>
      </c>
      <c r="F345" s="455">
        <v>256</v>
      </c>
      <c r="G345" s="480">
        <v>975</v>
      </c>
      <c r="H345" s="1086"/>
      <c r="I345" s="1086"/>
      <c r="J345" s="1086"/>
      <c r="K345" s="1086"/>
      <c r="L345" s="1086"/>
      <c r="M345" s="1086"/>
      <c r="N345" s="1072"/>
      <c r="O345" s="1086"/>
      <c r="P345" s="1086"/>
      <c r="Q345" s="1086"/>
      <c r="R345" s="1086"/>
      <c r="S345" s="459">
        <f>'Width Wise'!F346</f>
        <v>6.6</v>
      </c>
      <c r="T345" s="458">
        <f>'Width Wise'!G346</f>
        <v>5.15</v>
      </c>
      <c r="U345" s="456">
        <f>'Width Wise'!L346</f>
        <v>5.15</v>
      </c>
      <c r="V345" s="625">
        <f t="shared" si="141"/>
        <v>1</v>
      </c>
      <c r="W345" s="459">
        <f t="shared" si="142"/>
        <v>0</v>
      </c>
      <c r="X345" s="1086"/>
      <c r="Y345" s="1105"/>
      <c r="Z345" s="1072"/>
      <c r="AA345" s="656" t="s">
        <v>1410</v>
      </c>
      <c r="AB345" s="904"/>
      <c r="AC345" s="514"/>
      <c r="AJ345" s="622">
        <v>337</v>
      </c>
      <c r="AK345" s="460">
        <v>1258.7395100000001</v>
      </c>
      <c r="AY345" s="1086"/>
    </row>
    <row r="346" spans="1:51" s="460" customFormat="1" ht="162" customHeight="1">
      <c r="A346" s="1072"/>
      <c r="B346" s="1072"/>
      <c r="C346" s="704" t="s">
        <v>77</v>
      </c>
      <c r="D346" s="619" t="s">
        <v>764</v>
      </c>
      <c r="E346" s="449" t="s">
        <v>765</v>
      </c>
      <c r="F346" s="455">
        <v>257</v>
      </c>
      <c r="G346" s="480">
        <v>275</v>
      </c>
      <c r="H346" s="1086"/>
      <c r="I346" s="1086"/>
      <c r="J346" s="1086"/>
      <c r="K346" s="1086"/>
      <c r="L346" s="1086"/>
      <c r="M346" s="1086"/>
      <c r="N346" s="1072"/>
      <c r="O346" s="1086"/>
      <c r="P346" s="1086"/>
      <c r="Q346" s="1086"/>
      <c r="R346" s="1086"/>
      <c r="S346" s="459">
        <f>'Width Wise'!F347</f>
        <v>1.78</v>
      </c>
      <c r="T346" s="458">
        <f>'Width Wise'!G347</f>
        <v>1.78</v>
      </c>
      <c r="U346" s="456">
        <f>'Width Wise'!L347</f>
        <v>1.78</v>
      </c>
      <c r="V346" s="625">
        <f t="shared" si="141"/>
        <v>1</v>
      </c>
      <c r="W346" s="459">
        <f t="shared" si="142"/>
        <v>0</v>
      </c>
      <c r="X346" s="1086"/>
      <c r="Y346" s="1105"/>
      <c r="Z346" s="1072"/>
      <c r="AA346" s="656" t="s">
        <v>1410</v>
      </c>
      <c r="AB346" s="904"/>
      <c r="AC346" s="514"/>
      <c r="AJ346" s="622">
        <v>338</v>
      </c>
      <c r="AK346" s="460">
        <v>1656.7109399999999</v>
      </c>
      <c r="AY346" s="1086"/>
    </row>
    <row r="347" spans="1:51" s="460" customFormat="1" ht="230.25" customHeight="1">
      <c r="A347" s="1072">
        <v>125</v>
      </c>
      <c r="B347" s="1072">
        <f>B344+1</f>
        <v>543</v>
      </c>
      <c r="C347" s="704" t="s">
        <v>32</v>
      </c>
      <c r="D347" s="619" t="s">
        <v>1449</v>
      </c>
      <c r="E347" s="463" t="s">
        <v>767</v>
      </c>
      <c r="F347" s="455">
        <v>258</v>
      </c>
      <c r="G347" s="480">
        <v>400</v>
      </c>
      <c r="H347" s="1086">
        <f>G347+G348+G349+G350</f>
        <v>2100</v>
      </c>
      <c r="I347" s="1086">
        <v>1793.48</v>
      </c>
      <c r="J347" s="1086">
        <v>2410.19</v>
      </c>
      <c r="K347" s="1086">
        <v>560.44000000000005</v>
      </c>
      <c r="L347" s="1086">
        <f>J347+K347</f>
        <v>2970.63</v>
      </c>
      <c r="M347" s="1086"/>
      <c r="N347" s="1086">
        <f>(I347*1.4%+L347)*1.18</f>
        <v>3534.9716896</v>
      </c>
      <c r="O347" s="1125" t="s">
        <v>739</v>
      </c>
      <c r="P347" s="1125" t="s">
        <v>740</v>
      </c>
      <c r="Q347" s="1125" t="s">
        <v>741</v>
      </c>
      <c r="R347" s="1125"/>
      <c r="S347" s="459">
        <f>'Width Wise'!F348</f>
        <v>3.67</v>
      </c>
      <c r="T347" s="458">
        <f>'Width Wise'!G348</f>
        <v>2.82</v>
      </c>
      <c r="U347" s="456">
        <f>'Width Wise'!L348</f>
        <v>2.82</v>
      </c>
      <c r="V347" s="625">
        <f t="shared" si="141"/>
        <v>1</v>
      </c>
      <c r="W347" s="459">
        <f t="shared" si="142"/>
        <v>0</v>
      </c>
      <c r="X347" s="1125">
        <v>3465.24</v>
      </c>
      <c r="Y347" s="1091">
        <f>X347/N347</f>
        <v>0.98027376292569668</v>
      </c>
      <c r="Z347" s="1086">
        <f>N347-X347</f>
        <v>69.731689600000209</v>
      </c>
      <c r="AA347" s="656" t="s">
        <v>1410</v>
      </c>
      <c r="AB347" s="904"/>
      <c r="AC347" s="514"/>
      <c r="AD347" s="460">
        <v>23</v>
      </c>
      <c r="AJ347" s="622">
        <v>339</v>
      </c>
      <c r="AK347" s="460">
        <v>1613.8490999999999</v>
      </c>
      <c r="AY347" s="1086"/>
    </row>
    <row r="348" spans="1:51" s="460" customFormat="1" ht="118.5" customHeight="1">
      <c r="A348" s="1072"/>
      <c r="B348" s="1072"/>
      <c r="C348" s="704" t="s">
        <v>38</v>
      </c>
      <c r="D348" s="619" t="s">
        <v>768</v>
      </c>
      <c r="E348" s="463" t="s">
        <v>769</v>
      </c>
      <c r="F348" s="455">
        <v>259</v>
      </c>
      <c r="G348" s="480">
        <v>200</v>
      </c>
      <c r="H348" s="1086"/>
      <c r="I348" s="1086"/>
      <c r="J348" s="1086"/>
      <c r="K348" s="1086"/>
      <c r="L348" s="1086"/>
      <c r="M348" s="1086"/>
      <c r="N348" s="1086"/>
      <c r="O348" s="1125"/>
      <c r="P348" s="1125"/>
      <c r="Q348" s="1125"/>
      <c r="R348" s="1125"/>
      <c r="S348" s="459">
        <f>'Width Wise'!F349</f>
        <v>0.85</v>
      </c>
      <c r="T348" s="458">
        <f>'Width Wise'!G349</f>
        <v>0.85</v>
      </c>
      <c r="U348" s="456">
        <f>'Width Wise'!L349</f>
        <v>0.85</v>
      </c>
      <c r="V348" s="625">
        <f t="shared" si="141"/>
        <v>1</v>
      </c>
      <c r="W348" s="459">
        <f t="shared" si="142"/>
        <v>0</v>
      </c>
      <c r="X348" s="1125"/>
      <c r="Y348" s="1091"/>
      <c r="Z348" s="1072"/>
      <c r="AA348" s="656" t="s">
        <v>1410</v>
      </c>
      <c r="AB348" s="904"/>
      <c r="AC348" s="514"/>
      <c r="AJ348" s="622">
        <v>340</v>
      </c>
      <c r="AK348" s="460">
        <v>2503.1854899999998</v>
      </c>
      <c r="AY348" s="1086"/>
    </row>
    <row r="349" spans="1:51" s="460" customFormat="1" ht="150.75" customHeight="1">
      <c r="A349" s="1072"/>
      <c r="B349" s="1072"/>
      <c r="C349" s="704" t="s">
        <v>77</v>
      </c>
      <c r="D349" s="619" t="s">
        <v>770</v>
      </c>
      <c r="E349" s="463" t="s">
        <v>754</v>
      </c>
      <c r="F349" s="455">
        <v>260</v>
      </c>
      <c r="G349" s="480">
        <v>500</v>
      </c>
      <c r="H349" s="1086"/>
      <c r="I349" s="1086"/>
      <c r="J349" s="1086"/>
      <c r="K349" s="1086"/>
      <c r="L349" s="1086"/>
      <c r="M349" s="1086"/>
      <c r="N349" s="1086"/>
      <c r="O349" s="1125"/>
      <c r="P349" s="1125"/>
      <c r="Q349" s="1125"/>
      <c r="R349" s="1125"/>
      <c r="S349" s="459">
        <f>'Width Wise'!F350</f>
        <v>3.72</v>
      </c>
      <c r="T349" s="458">
        <f>'Width Wise'!G350</f>
        <v>3.72</v>
      </c>
      <c r="U349" s="456">
        <f>'Width Wise'!L350</f>
        <v>3.72</v>
      </c>
      <c r="V349" s="625">
        <f t="shared" si="141"/>
        <v>1</v>
      </c>
      <c r="W349" s="459">
        <f t="shared" si="142"/>
        <v>0</v>
      </c>
      <c r="X349" s="1125"/>
      <c r="Y349" s="1091"/>
      <c r="Z349" s="1072"/>
      <c r="AA349" s="656" t="s">
        <v>1413</v>
      </c>
      <c r="AB349" s="904"/>
      <c r="AC349" s="514"/>
      <c r="AJ349" s="622">
        <v>341</v>
      </c>
      <c r="AK349" s="460">
        <v>2028.42527</v>
      </c>
      <c r="AY349" s="1086"/>
    </row>
    <row r="350" spans="1:51" s="460" customFormat="1" ht="178.5" customHeight="1">
      <c r="A350" s="1072"/>
      <c r="B350" s="1072"/>
      <c r="C350" s="704" t="s">
        <v>143</v>
      </c>
      <c r="D350" s="619" t="s">
        <v>771</v>
      </c>
      <c r="E350" s="463" t="s">
        <v>772</v>
      </c>
      <c r="F350" s="455">
        <v>261</v>
      </c>
      <c r="G350" s="480">
        <v>1000</v>
      </c>
      <c r="H350" s="1086"/>
      <c r="I350" s="1086"/>
      <c r="J350" s="1086"/>
      <c r="K350" s="1086"/>
      <c r="L350" s="1086"/>
      <c r="M350" s="1086"/>
      <c r="N350" s="1086"/>
      <c r="O350" s="1125"/>
      <c r="P350" s="1125"/>
      <c r="Q350" s="1125"/>
      <c r="R350" s="1125"/>
      <c r="S350" s="459">
        <f>'Width Wise'!F351</f>
        <v>1.7</v>
      </c>
      <c r="T350" s="458">
        <f>'Width Wise'!G351</f>
        <v>1.83</v>
      </c>
      <c r="U350" s="456">
        <f>'Width Wise'!L351</f>
        <v>1.83</v>
      </c>
      <c r="V350" s="625">
        <f t="shared" si="141"/>
        <v>1</v>
      </c>
      <c r="W350" s="459">
        <f t="shared" si="142"/>
        <v>0</v>
      </c>
      <c r="X350" s="1125"/>
      <c r="Y350" s="1091"/>
      <c r="Z350" s="1072"/>
      <c r="AA350" s="656" t="s">
        <v>49</v>
      </c>
      <c r="AB350" s="904"/>
      <c r="AC350" s="514"/>
      <c r="AJ350" s="622">
        <v>342</v>
      </c>
      <c r="AK350" s="460">
        <v>2468.2652699999999</v>
      </c>
      <c r="AY350" s="1086"/>
    </row>
    <row r="351" spans="1:51" s="588" customFormat="1" ht="243" customHeight="1">
      <c r="A351" s="1115">
        <v>126</v>
      </c>
      <c r="B351" s="1115">
        <f>B347+1</f>
        <v>544</v>
      </c>
      <c r="C351" s="1028" t="s">
        <v>32</v>
      </c>
      <c r="D351" s="610" t="s">
        <v>773</v>
      </c>
      <c r="E351" s="1031" t="s">
        <v>704</v>
      </c>
      <c r="F351" s="1005">
        <v>262</v>
      </c>
      <c r="G351" s="579">
        <v>200</v>
      </c>
      <c r="H351" s="1114">
        <f>G355+G354+G353+G352+G351</f>
        <v>2250</v>
      </c>
      <c r="I351" s="1114">
        <v>1926.72</v>
      </c>
      <c r="J351" s="1114">
        <v>2372.16</v>
      </c>
      <c r="K351" s="1114">
        <v>226.54</v>
      </c>
      <c r="L351" s="1114">
        <f>J351+K351</f>
        <v>2598.6999999999998</v>
      </c>
      <c r="M351" s="1114"/>
      <c r="N351" s="1142">
        <f>(I351*1.4%+L351)*1.18</f>
        <v>3098.2954143999996</v>
      </c>
      <c r="O351" s="1142" t="s">
        <v>774</v>
      </c>
      <c r="P351" s="1142" t="s">
        <v>733</v>
      </c>
      <c r="Q351" s="1142" t="s">
        <v>734</v>
      </c>
      <c r="R351" s="1142"/>
      <c r="S351" s="585">
        <f>'Width Wise'!F352</f>
        <v>1.1299999999999999</v>
      </c>
      <c r="T351" s="586">
        <f>'Width Wise'!G352</f>
        <v>1.1299999999999999</v>
      </c>
      <c r="U351" s="1032">
        <f>'Width Wise'!L352</f>
        <v>0</v>
      </c>
      <c r="V351" s="1051">
        <f t="shared" si="141"/>
        <v>0</v>
      </c>
      <c r="W351" s="585">
        <f t="shared" si="142"/>
        <v>1.1299999999999999</v>
      </c>
      <c r="X351" s="1109">
        <v>926.06</v>
      </c>
      <c r="Y351" s="1106">
        <f>X351/N351</f>
        <v>0.29889338366378343</v>
      </c>
      <c r="Z351" s="1114">
        <f>N351-X351</f>
        <v>2172.2354143999996</v>
      </c>
      <c r="AA351" s="1035" t="s">
        <v>1592</v>
      </c>
      <c r="AB351" s="1036"/>
      <c r="AC351" s="515"/>
      <c r="AE351" s="1035"/>
      <c r="AJ351" s="589">
        <v>343</v>
      </c>
      <c r="AK351" s="588">
        <v>4918.2486600000002</v>
      </c>
      <c r="AY351" s="1114"/>
    </row>
    <row r="352" spans="1:51" s="588" customFormat="1" ht="173.25" customHeight="1">
      <c r="A352" s="1115"/>
      <c r="B352" s="1115"/>
      <c r="C352" s="1028" t="s">
        <v>38</v>
      </c>
      <c r="D352" s="610" t="s">
        <v>775</v>
      </c>
      <c r="E352" s="1031" t="s">
        <v>704</v>
      </c>
      <c r="F352" s="1005">
        <v>263</v>
      </c>
      <c r="G352" s="579">
        <v>240</v>
      </c>
      <c r="H352" s="1114"/>
      <c r="I352" s="1114"/>
      <c r="J352" s="1114"/>
      <c r="K352" s="1114"/>
      <c r="L352" s="1114"/>
      <c r="M352" s="1114"/>
      <c r="N352" s="1142"/>
      <c r="O352" s="1142"/>
      <c r="P352" s="1142"/>
      <c r="Q352" s="1142"/>
      <c r="R352" s="1142"/>
      <c r="S352" s="585">
        <f>'Width Wise'!F353</f>
        <v>1.83</v>
      </c>
      <c r="T352" s="586">
        <f>'Width Wise'!G353</f>
        <v>1.83</v>
      </c>
      <c r="U352" s="1032">
        <f>'Width Wise'!L353</f>
        <v>1.83</v>
      </c>
      <c r="V352" s="1029">
        <f t="shared" si="141"/>
        <v>1</v>
      </c>
      <c r="W352" s="585">
        <f t="shared" si="142"/>
        <v>0</v>
      </c>
      <c r="X352" s="1110"/>
      <c r="Y352" s="1106"/>
      <c r="Z352" s="1115"/>
      <c r="AA352" s="1035" t="s">
        <v>49</v>
      </c>
      <c r="AB352" s="1036">
        <v>3</v>
      </c>
      <c r="AC352" s="515"/>
      <c r="AJ352" s="589">
        <v>344</v>
      </c>
      <c r="AK352" s="588">
        <v>2418.7884399999998</v>
      </c>
      <c r="AY352" s="1114"/>
    </row>
    <row r="353" spans="1:51" s="588" customFormat="1" ht="243" customHeight="1">
      <c r="A353" s="1115"/>
      <c r="B353" s="1115"/>
      <c r="C353" s="1028" t="s">
        <v>77</v>
      </c>
      <c r="D353" s="610" t="s">
        <v>776</v>
      </c>
      <c r="E353" s="1031" t="s">
        <v>704</v>
      </c>
      <c r="F353" s="1005">
        <v>264</v>
      </c>
      <c r="G353" s="579">
        <v>410</v>
      </c>
      <c r="H353" s="1114"/>
      <c r="I353" s="1114"/>
      <c r="J353" s="1114"/>
      <c r="K353" s="1114"/>
      <c r="L353" s="1114"/>
      <c r="M353" s="1114"/>
      <c r="N353" s="1142"/>
      <c r="O353" s="1142"/>
      <c r="P353" s="1142"/>
      <c r="Q353" s="1142"/>
      <c r="R353" s="1142"/>
      <c r="S353" s="585">
        <f>'Width Wise'!F354</f>
        <v>5.74</v>
      </c>
      <c r="T353" s="586">
        <f>'Width Wise'!G354</f>
        <v>5.74</v>
      </c>
      <c r="U353" s="1032">
        <f>'Width Wise'!L354</f>
        <v>5.74</v>
      </c>
      <c r="V353" s="1029">
        <f t="shared" si="141"/>
        <v>1</v>
      </c>
      <c r="W353" s="585">
        <f t="shared" si="142"/>
        <v>0</v>
      </c>
      <c r="X353" s="1110"/>
      <c r="Y353" s="1106"/>
      <c r="Z353" s="1115"/>
      <c r="AA353" s="1035" t="s">
        <v>1412</v>
      </c>
      <c r="AB353" s="1036"/>
      <c r="AC353" s="515"/>
      <c r="AJ353" s="589">
        <v>345</v>
      </c>
      <c r="AK353" s="588">
        <v>3625.6625100000001</v>
      </c>
      <c r="AY353" s="1114"/>
    </row>
    <row r="354" spans="1:51" s="588" customFormat="1" ht="149.25" customHeight="1">
      <c r="A354" s="1115"/>
      <c r="B354" s="1115"/>
      <c r="C354" s="1028" t="s">
        <v>143</v>
      </c>
      <c r="D354" s="610" t="s">
        <v>777</v>
      </c>
      <c r="E354" s="1031" t="s">
        <v>704</v>
      </c>
      <c r="F354" s="1005">
        <v>454</v>
      </c>
      <c r="G354" s="579">
        <v>700</v>
      </c>
      <c r="H354" s="1114"/>
      <c r="I354" s="1114"/>
      <c r="J354" s="1114"/>
      <c r="K354" s="1114"/>
      <c r="L354" s="1114"/>
      <c r="M354" s="1114"/>
      <c r="N354" s="1142"/>
      <c r="O354" s="1142"/>
      <c r="P354" s="1142"/>
      <c r="Q354" s="1142"/>
      <c r="R354" s="1142"/>
      <c r="S354" s="585">
        <f>'Width Wise'!F355</f>
        <v>6.75</v>
      </c>
      <c r="T354" s="586">
        <f>'Width Wise'!G355</f>
        <v>6.75</v>
      </c>
      <c r="U354" s="1032">
        <f>'Width Wise'!L355</f>
        <v>6.75</v>
      </c>
      <c r="V354" s="1029">
        <f t="shared" si="141"/>
        <v>1</v>
      </c>
      <c r="W354" s="585">
        <f t="shared" si="142"/>
        <v>0</v>
      </c>
      <c r="X354" s="1110"/>
      <c r="Y354" s="1106"/>
      <c r="Z354" s="1115"/>
      <c r="AA354" s="1035" t="s">
        <v>1413</v>
      </c>
      <c r="AB354" s="1036"/>
      <c r="AC354" s="515"/>
      <c r="AJ354" s="589">
        <v>346</v>
      </c>
      <c r="AK354" s="588">
        <v>1878.97828</v>
      </c>
      <c r="AY354" s="1114"/>
    </row>
    <row r="355" spans="1:51" s="588" customFormat="1" ht="168" customHeight="1">
      <c r="A355" s="1115"/>
      <c r="B355" s="1115"/>
      <c r="C355" s="1028" t="s">
        <v>306</v>
      </c>
      <c r="D355" s="610" t="s">
        <v>778</v>
      </c>
      <c r="E355" s="1028" t="s">
        <v>779</v>
      </c>
      <c r="F355" s="1005">
        <v>266</v>
      </c>
      <c r="G355" s="579">
        <v>700</v>
      </c>
      <c r="H355" s="1114"/>
      <c r="I355" s="1114"/>
      <c r="J355" s="1114"/>
      <c r="K355" s="1114"/>
      <c r="L355" s="1114"/>
      <c r="M355" s="1114"/>
      <c r="N355" s="1142"/>
      <c r="O355" s="1142"/>
      <c r="P355" s="1142"/>
      <c r="Q355" s="1142"/>
      <c r="R355" s="1142"/>
      <c r="S355" s="585">
        <f>'Width Wise'!F356</f>
        <v>4.28</v>
      </c>
      <c r="T355" s="586">
        <f>'Width Wise'!G356</f>
        <v>4.28</v>
      </c>
      <c r="U355" s="1032">
        <f>'Width Wise'!L356</f>
        <v>4.28</v>
      </c>
      <c r="V355" s="1029">
        <f t="shared" si="141"/>
        <v>1</v>
      </c>
      <c r="W355" s="585">
        <f t="shared" si="142"/>
        <v>0</v>
      </c>
      <c r="X355" s="1111"/>
      <c r="Y355" s="1106"/>
      <c r="Z355" s="1115"/>
      <c r="AA355" s="1035" t="s">
        <v>1413</v>
      </c>
      <c r="AB355" s="1036"/>
      <c r="AC355" s="515"/>
      <c r="AJ355" s="589">
        <v>347</v>
      </c>
      <c r="AK355" s="588">
        <v>2764.0105800000001</v>
      </c>
      <c r="AY355" s="1114"/>
    </row>
    <row r="356" spans="1:51" s="460" customFormat="1" ht="64.5">
      <c r="A356" s="449"/>
      <c r="B356" s="449"/>
      <c r="C356" s="704"/>
      <c r="D356" s="489" t="s">
        <v>53</v>
      </c>
      <c r="E356" s="448"/>
      <c r="F356" s="455"/>
      <c r="G356" s="447">
        <f t="shared" ref="G356:N356" si="143">SUM(G333:G355)</f>
        <v>14800</v>
      </c>
      <c r="H356" s="447">
        <f t="shared" si="143"/>
        <v>14800</v>
      </c>
      <c r="I356" s="447">
        <f t="shared" si="143"/>
        <v>12686.32</v>
      </c>
      <c r="J356" s="447">
        <f t="shared" si="143"/>
        <v>15244.270000000002</v>
      </c>
      <c r="K356" s="942">
        <f t="shared" si="143"/>
        <v>3052.71</v>
      </c>
      <c r="L356" s="447">
        <f t="shared" si="143"/>
        <v>18296.980000000003</v>
      </c>
      <c r="M356" s="447"/>
      <c r="N356" s="447">
        <f t="shared" si="143"/>
        <v>21800.014406399998</v>
      </c>
      <c r="O356" s="449"/>
      <c r="P356" s="466"/>
      <c r="Q356" s="466"/>
      <c r="R356" s="466"/>
      <c r="S356" s="447">
        <f t="shared" ref="S356:T356" si="144">SUM(S333:S355)</f>
        <v>90.379999999999981</v>
      </c>
      <c r="T356" s="447">
        <f t="shared" si="144"/>
        <v>83.149999999999991</v>
      </c>
      <c r="U356" s="447">
        <f t="shared" ref="U356:W356" si="145">SUM(U333:U355)</f>
        <v>82.02</v>
      </c>
      <c r="V356" s="447"/>
      <c r="W356" s="476">
        <f t="shared" si="145"/>
        <v>1.1299999999999999</v>
      </c>
      <c r="X356" s="476">
        <f>SUM(X333:X355)</f>
        <v>15838.46</v>
      </c>
      <c r="Y356" s="449"/>
      <c r="Z356" s="447">
        <f>SUM(Z333:Z355)</f>
        <v>5961.5544063999987</v>
      </c>
      <c r="AA356" s="464"/>
      <c r="AB356" s="801"/>
      <c r="AC356" s="514"/>
      <c r="AJ356" s="461">
        <v>348</v>
      </c>
      <c r="AK356" s="460">
        <v>4204.26998</v>
      </c>
      <c r="AY356" s="447"/>
    </row>
    <row r="357" spans="1:51" s="460" customFormat="1" ht="64.5">
      <c r="A357" s="449"/>
      <c r="B357" s="449"/>
      <c r="C357" s="704"/>
      <c r="D357" s="489" t="s">
        <v>780</v>
      </c>
      <c r="E357" s="448"/>
      <c r="F357" s="455"/>
      <c r="G357" s="447">
        <f t="shared" ref="G357:N357" si="146">G356+G331</f>
        <v>26050</v>
      </c>
      <c r="H357" s="447">
        <f t="shared" si="146"/>
        <v>26050</v>
      </c>
      <c r="I357" s="447">
        <f t="shared" si="146"/>
        <v>22296.62</v>
      </c>
      <c r="J357" s="447">
        <f t="shared" si="146"/>
        <v>26641.940000000002</v>
      </c>
      <c r="K357" s="942">
        <f t="shared" si="146"/>
        <v>5274.12</v>
      </c>
      <c r="L357" s="447">
        <f t="shared" si="146"/>
        <v>31916.06</v>
      </c>
      <c r="M357" s="447"/>
      <c r="N357" s="447">
        <f t="shared" si="146"/>
        <v>38029.290962400002</v>
      </c>
      <c r="O357" s="449"/>
      <c r="P357" s="466"/>
      <c r="Q357" s="466"/>
      <c r="R357" s="466"/>
      <c r="S357" s="447">
        <f t="shared" ref="S357:T357" si="147">S356+S331</f>
        <v>156.202</v>
      </c>
      <c r="T357" s="447">
        <f t="shared" si="147"/>
        <v>144.791</v>
      </c>
      <c r="U357" s="447">
        <f t="shared" ref="U357:X357" si="148">U356+U331</f>
        <v>143.44900000000001</v>
      </c>
      <c r="V357" s="447"/>
      <c r="W357" s="476">
        <f t="shared" si="148"/>
        <v>1.341999999999999</v>
      </c>
      <c r="X357" s="476">
        <f t="shared" si="148"/>
        <v>30899.329999999998</v>
      </c>
      <c r="Y357" s="449"/>
      <c r="Z357" s="447">
        <f>Z356+Z331</f>
        <v>7129.9609623999986</v>
      </c>
      <c r="AA357" s="464"/>
      <c r="AB357" s="801"/>
      <c r="AC357" s="514"/>
      <c r="AJ357" s="461">
        <v>349</v>
      </c>
      <c r="AK357" s="460">
        <v>5274.0310799999997</v>
      </c>
      <c r="AY357" s="447"/>
    </row>
    <row r="358" spans="1:51" s="460" customFormat="1" ht="52.5" customHeight="1">
      <c r="A358" s="1092" t="s">
        <v>781</v>
      </c>
      <c r="B358" s="1092"/>
      <c r="C358" s="1092"/>
      <c r="D358" s="1092"/>
      <c r="E358" s="1092"/>
      <c r="F358" s="1092"/>
      <c r="G358" s="457"/>
      <c r="H358" s="449"/>
      <c r="I358" s="449"/>
      <c r="J358" s="449"/>
      <c r="K358" s="935"/>
      <c r="L358" s="449"/>
      <c r="M358" s="449"/>
      <c r="N358" s="449"/>
      <c r="O358" s="449"/>
      <c r="P358" s="466"/>
      <c r="Q358" s="466"/>
      <c r="R358" s="466"/>
      <c r="S358" s="459"/>
      <c r="T358" s="458"/>
      <c r="U358" s="456"/>
      <c r="V358" s="449"/>
      <c r="W358" s="459"/>
      <c r="X358" s="953"/>
      <c r="Y358" s="449"/>
      <c r="Z358" s="449"/>
      <c r="AA358" s="464"/>
      <c r="AB358" s="801"/>
      <c r="AC358" s="514"/>
      <c r="AJ358" s="461">
        <v>350</v>
      </c>
      <c r="AK358" s="460">
        <v>3832.0961600000001</v>
      </c>
      <c r="AY358" s="449"/>
    </row>
    <row r="359" spans="1:51" s="460" customFormat="1" ht="64.5">
      <c r="A359" s="1092" t="s">
        <v>782</v>
      </c>
      <c r="B359" s="1092"/>
      <c r="C359" s="1092"/>
      <c r="D359" s="1092"/>
      <c r="E359" s="446"/>
      <c r="F359" s="440"/>
      <c r="G359" s="457"/>
      <c r="H359" s="449"/>
      <c r="I359" s="449"/>
      <c r="J359" s="449"/>
      <c r="K359" s="935"/>
      <c r="L359" s="449"/>
      <c r="M359" s="449"/>
      <c r="N359" s="449"/>
      <c r="O359" s="449"/>
      <c r="P359" s="466"/>
      <c r="Q359" s="466"/>
      <c r="R359" s="466"/>
      <c r="S359" s="459"/>
      <c r="T359" s="458"/>
      <c r="U359" s="456"/>
      <c r="V359" s="449"/>
      <c r="W359" s="459"/>
      <c r="X359" s="953"/>
      <c r="Y359" s="449"/>
      <c r="Z359" s="449"/>
      <c r="AA359" s="464"/>
      <c r="AB359" s="801"/>
      <c r="AC359" s="514"/>
      <c r="AJ359" s="461">
        <v>351</v>
      </c>
      <c r="AK359" s="460">
        <v>4598.4748300000001</v>
      </c>
      <c r="AY359" s="449"/>
    </row>
    <row r="360" spans="1:51" s="460" customFormat="1" ht="207" customHeight="1">
      <c r="A360" s="1072">
        <v>127</v>
      </c>
      <c r="B360" s="1090">
        <v>545</v>
      </c>
      <c r="C360" s="706" t="s">
        <v>32</v>
      </c>
      <c r="D360" s="619" t="s">
        <v>783</v>
      </c>
      <c r="E360" s="463" t="s">
        <v>784</v>
      </c>
      <c r="F360" s="455">
        <v>273</v>
      </c>
      <c r="G360" s="480">
        <v>350</v>
      </c>
      <c r="H360" s="1125">
        <f>G360+G361+G362+G363+G364+G365+G366+G367+G368+G369</f>
        <v>5800</v>
      </c>
      <c r="I360" s="1125">
        <v>4961.68</v>
      </c>
      <c r="J360" s="1125">
        <v>6005.7179999999998</v>
      </c>
      <c r="K360" s="1125">
        <v>1365</v>
      </c>
      <c r="L360" s="1125">
        <f>J360+K360</f>
        <v>7370.7179999999998</v>
      </c>
      <c r="M360" s="1125"/>
      <c r="N360" s="1125">
        <f>(I360*1.4%+L360)*1.18</f>
        <v>8779.4141935999996</v>
      </c>
      <c r="O360" s="1090" t="s">
        <v>785</v>
      </c>
      <c r="P360" s="1070">
        <v>44855</v>
      </c>
      <c r="Q360" s="1070">
        <v>45403</v>
      </c>
      <c r="R360" s="1090" t="s">
        <v>1568</v>
      </c>
      <c r="S360" s="458">
        <f>'Width Wise'!F361</f>
        <v>3.2</v>
      </c>
      <c r="T360" s="458">
        <f>'Width Wise'!G361</f>
        <v>3.25</v>
      </c>
      <c r="U360" s="456">
        <f>'Width Wise'!L361</f>
        <v>3.25</v>
      </c>
      <c r="V360" s="625">
        <f>U360/T360</f>
        <v>1</v>
      </c>
      <c r="W360" s="458">
        <f>T360-U360</f>
        <v>0</v>
      </c>
      <c r="X360" s="1086">
        <v>6048.33</v>
      </c>
      <c r="Y360" s="1091">
        <f>X360/N360</f>
        <v>0.68892181945454856</v>
      </c>
      <c r="Z360" s="1086">
        <f>N360-X360</f>
        <v>2731.0841935999997</v>
      </c>
      <c r="AA360" s="617" t="s">
        <v>49</v>
      </c>
      <c r="AB360" s="896"/>
      <c r="AC360" s="514"/>
      <c r="AJ360" s="622">
        <v>352</v>
      </c>
      <c r="AK360" s="460">
        <v>3478.0391800000002</v>
      </c>
      <c r="AY360" s="1125"/>
    </row>
    <row r="361" spans="1:51" s="460" customFormat="1" ht="187.5" customHeight="1">
      <c r="A361" s="1072"/>
      <c r="B361" s="1090"/>
      <c r="C361" s="706" t="s">
        <v>38</v>
      </c>
      <c r="D361" s="619" t="s">
        <v>786</v>
      </c>
      <c r="E361" s="449" t="s">
        <v>96</v>
      </c>
      <c r="F361" s="455">
        <f>F360+1</f>
        <v>274</v>
      </c>
      <c r="G361" s="480">
        <v>450</v>
      </c>
      <c r="H361" s="1090"/>
      <c r="I361" s="1090"/>
      <c r="J361" s="1090"/>
      <c r="K361" s="1090"/>
      <c r="L361" s="1090"/>
      <c r="M361" s="1125"/>
      <c r="N361" s="1125"/>
      <c r="O361" s="1090"/>
      <c r="P361" s="1090"/>
      <c r="Q361" s="1090"/>
      <c r="R361" s="1090"/>
      <c r="S361" s="458">
        <f>'Width Wise'!F362</f>
        <v>2.2000000000000002</v>
      </c>
      <c r="T361" s="458">
        <f>'Width Wise'!G362</f>
        <v>2.4</v>
      </c>
      <c r="U361" s="456">
        <f>'Width Wise'!L362</f>
        <v>2.4</v>
      </c>
      <c r="V361" s="625">
        <f t="shared" ref="V361:V383" si="149">U361/T361</f>
        <v>1</v>
      </c>
      <c r="W361" s="458">
        <f t="shared" ref="W361:W384" si="150">T361-U361</f>
        <v>0</v>
      </c>
      <c r="X361" s="1086"/>
      <c r="Y361" s="1091"/>
      <c r="Z361" s="1072"/>
      <c r="AA361" s="617" t="s">
        <v>1598</v>
      </c>
      <c r="AB361" s="896"/>
      <c r="AC361" s="514">
        <v>16</v>
      </c>
      <c r="AJ361" s="622">
        <v>353</v>
      </c>
      <c r="AK361" s="460">
        <v>1365.94715</v>
      </c>
      <c r="AY361" s="1125"/>
    </row>
    <row r="362" spans="1:51" s="460" customFormat="1" ht="379.5" customHeight="1">
      <c r="A362" s="1072"/>
      <c r="B362" s="1090"/>
      <c r="C362" s="706" t="s">
        <v>77</v>
      </c>
      <c r="D362" s="619" t="s">
        <v>787</v>
      </c>
      <c r="E362" s="463" t="s">
        <v>788</v>
      </c>
      <c r="F362" s="455">
        <f>F361+1</f>
        <v>275</v>
      </c>
      <c r="G362" s="480">
        <v>1000</v>
      </c>
      <c r="H362" s="1090"/>
      <c r="I362" s="1090"/>
      <c r="J362" s="1090"/>
      <c r="K362" s="1090"/>
      <c r="L362" s="1090"/>
      <c r="M362" s="1125"/>
      <c r="N362" s="1125"/>
      <c r="O362" s="1090"/>
      <c r="P362" s="1090"/>
      <c r="Q362" s="1090"/>
      <c r="R362" s="1090"/>
      <c r="S362" s="458">
        <f>'Width Wise'!F363</f>
        <v>4.8049999999999997</v>
      </c>
      <c r="T362" s="458">
        <f>'Width Wise'!G363</f>
        <v>3.7669999999999999</v>
      </c>
      <c r="U362" s="456">
        <f>'Width Wise'!L363</f>
        <v>3.7669999999999999</v>
      </c>
      <c r="V362" s="625">
        <f t="shared" si="149"/>
        <v>1</v>
      </c>
      <c r="W362" s="458">
        <f t="shared" si="150"/>
        <v>0</v>
      </c>
      <c r="X362" s="1086"/>
      <c r="Y362" s="1091"/>
      <c r="Z362" s="1072"/>
      <c r="AA362" s="617" t="s">
        <v>49</v>
      </c>
      <c r="AB362" s="896"/>
      <c r="AC362" s="514"/>
      <c r="AF362" s="617" t="s">
        <v>1414</v>
      </c>
      <c r="AJ362" s="622">
        <v>354</v>
      </c>
      <c r="AK362" s="460">
        <v>2176.3882899999999</v>
      </c>
      <c r="AY362" s="1125"/>
    </row>
    <row r="363" spans="1:51" s="460" customFormat="1" ht="409.5" customHeight="1">
      <c r="A363" s="1072"/>
      <c r="B363" s="1090"/>
      <c r="C363" s="706" t="s">
        <v>143</v>
      </c>
      <c r="D363" s="619" t="s">
        <v>789</v>
      </c>
      <c r="E363" s="463" t="s">
        <v>42</v>
      </c>
      <c r="F363" s="455">
        <f t="shared" ref="F363:F369" si="151">F362+1</f>
        <v>276</v>
      </c>
      <c r="G363" s="480">
        <v>1300</v>
      </c>
      <c r="H363" s="1090"/>
      <c r="I363" s="1090"/>
      <c r="J363" s="1090"/>
      <c r="K363" s="1090"/>
      <c r="L363" s="1090"/>
      <c r="M363" s="1125"/>
      <c r="N363" s="1125"/>
      <c r="O363" s="1090"/>
      <c r="P363" s="1090"/>
      <c r="Q363" s="1090"/>
      <c r="R363" s="1090"/>
      <c r="S363" s="458">
        <f>'Width Wise'!F364</f>
        <v>6.08</v>
      </c>
      <c r="T363" s="458">
        <f>'Width Wise'!G364</f>
        <v>7.4119999999999999</v>
      </c>
      <c r="U363" s="456">
        <f>'Width Wise'!L364</f>
        <v>7.4119999999999999</v>
      </c>
      <c r="V363" s="625">
        <f t="shared" si="149"/>
        <v>1</v>
      </c>
      <c r="W363" s="458">
        <f t="shared" si="150"/>
        <v>0</v>
      </c>
      <c r="X363" s="1086"/>
      <c r="Y363" s="1091"/>
      <c r="Z363" s="1072"/>
      <c r="AA363" s="617" t="s">
        <v>49</v>
      </c>
      <c r="AB363" s="896"/>
      <c r="AC363" s="514"/>
      <c r="AJ363" s="622">
        <v>355</v>
      </c>
      <c r="AK363" s="460">
        <v>2340.9262699999999</v>
      </c>
      <c r="AY363" s="1125"/>
    </row>
    <row r="364" spans="1:51" s="460" customFormat="1" ht="194.25" customHeight="1">
      <c r="A364" s="1072"/>
      <c r="B364" s="1090"/>
      <c r="C364" s="706" t="s">
        <v>306</v>
      </c>
      <c r="D364" s="619" t="s">
        <v>790</v>
      </c>
      <c r="E364" s="463" t="s">
        <v>791</v>
      </c>
      <c r="F364" s="455">
        <f t="shared" si="151"/>
        <v>277</v>
      </c>
      <c r="G364" s="480">
        <v>300</v>
      </c>
      <c r="H364" s="1090"/>
      <c r="I364" s="1090"/>
      <c r="J364" s="1090"/>
      <c r="K364" s="1090"/>
      <c r="L364" s="1090"/>
      <c r="M364" s="1125"/>
      <c r="N364" s="1125"/>
      <c r="O364" s="1090"/>
      <c r="P364" s="1090"/>
      <c r="Q364" s="1090"/>
      <c r="R364" s="1090"/>
      <c r="S364" s="458">
        <f>'Width Wise'!F365</f>
        <v>2.2999999999999998</v>
      </c>
      <c r="T364" s="458">
        <f>'Width Wise'!G365</f>
        <v>8.5</v>
      </c>
      <c r="U364" s="456">
        <f>'Width Wise'!L365</f>
        <v>8.5</v>
      </c>
      <c r="V364" s="625">
        <f t="shared" si="149"/>
        <v>1</v>
      </c>
      <c r="W364" s="458">
        <f t="shared" si="150"/>
        <v>0</v>
      </c>
      <c r="X364" s="1086"/>
      <c r="Y364" s="1091"/>
      <c r="Z364" s="1072"/>
      <c r="AA364" s="617" t="s">
        <v>49</v>
      </c>
      <c r="AB364" s="896"/>
      <c r="AC364" s="514"/>
      <c r="AJ364" s="622">
        <v>356</v>
      </c>
      <c r="AK364" s="460">
        <v>3402.8851500000001</v>
      </c>
      <c r="AY364" s="1125"/>
    </row>
    <row r="365" spans="1:51" s="460" customFormat="1" ht="181.5" customHeight="1">
      <c r="A365" s="1072"/>
      <c r="B365" s="1090"/>
      <c r="C365" s="706" t="s">
        <v>309</v>
      </c>
      <c r="D365" s="619" t="s">
        <v>792</v>
      </c>
      <c r="E365" s="463" t="s">
        <v>793</v>
      </c>
      <c r="F365" s="455">
        <f t="shared" si="151"/>
        <v>278</v>
      </c>
      <c r="G365" s="480">
        <v>300</v>
      </c>
      <c r="H365" s="1090"/>
      <c r="I365" s="1090"/>
      <c r="J365" s="1090"/>
      <c r="K365" s="1090"/>
      <c r="L365" s="1090"/>
      <c r="M365" s="1125"/>
      <c r="N365" s="1125"/>
      <c r="O365" s="1090"/>
      <c r="P365" s="1090"/>
      <c r="Q365" s="1090"/>
      <c r="R365" s="1090"/>
      <c r="S365" s="458">
        <f>'Width Wise'!F366</f>
        <v>2</v>
      </c>
      <c r="T365" s="458">
        <f>'Width Wise'!G366</f>
        <v>1.87</v>
      </c>
      <c r="U365" s="456">
        <f>'Width Wise'!L366</f>
        <v>1.87</v>
      </c>
      <c r="V365" s="625">
        <f t="shared" si="149"/>
        <v>1</v>
      </c>
      <c r="W365" s="458">
        <f t="shared" si="150"/>
        <v>0</v>
      </c>
      <c r="X365" s="1086"/>
      <c r="Y365" s="1091"/>
      <c r="Z365" s="1072"/>
      <c r="AA365" s="617" t="s">
        <v>49</v>
      </c>
      <c r="AB365" s="896"/>
      <c r="AC365" s="514"/>
      <c r="AJ365" s="622">
        <v>357</v>
      </c>
      <c r="AK365" s="460">
        <v>1834.0382400000001</v>
      </c>
      <c r="AY365" s="1125"/>
    </row>
    <row r="366" spans="1:51" s="460" customFormat="1" ht="306.75" customHeight="1">
      <c r="A366" s="1072"/>
      <c r="B366" s="1090"/>
      <c r="C366" s="706" t="s">
        <v>312</v>
      </c>
      <c r="D366" s="619" t="s">
        <v>794</v>
      </c>
      <c r="E366" s="463" t="s">
        <v>420</v>
      </c>
      <c r="F366" s="455">
        <f t="shared" si="151"/>
        <v>279</v>
      </c>
      <c r="G366" s="480">
        <v>800</v>
      </c>
      <c r="H366" s="1090"/>
      <c r="I366" s="1090"/>
      <c r="J366" s="1090"/>
      <c r="K366" s="1090"/>
      <c r="L366" s="1090"/>
      <c r="M366" s="1125"/>
      <c r="N366" s="1125"/>
      <c r="O366" s="1090"/>
      <c r="P366" s="1090"/>
      <c r="Q366" s="1090"/>
      <c r="R366" s="1090"/>
      <c r="S366" s="458">
        <f>'Width Wise'!F367</f>
        <v>6.05</v>
      </c>
      <c r="T366" s="458">
        <f>'Width Wise'!G367</f>
        <v>6.56</v>
      </c>
      <c r="U366" s="456">
        <f>'Width Wise'!L367</f>
        <v>6.5600000000000005</v>
      </c>
      <c r="V366" s="625">
        <f t="shared" si="149"/>
        <v>1.0000000000000002</v>
      </c>
      <c r="W366" s="458">
        <f t="shared" si="150"/>
        <v>0</v>
      </c>
      <c r="X366" s="1086"/>
      <c r="Y366" s="1091"/>
      <c r="Z366" s="1072"/>
      <c r="AA366" s="617" t="s">
        <v>49</v>
      </c>
      <c r="AB366" s="896"/>
      <c r="AC366" s="514"/>
      <c r="AJ366" s="622">
        <v>358</v>
      </c>
      <c r="AK366" s="460">
        <v>2405.9629399999999</v>
      </c>
      <c r="AY366" s="1125"/>
    </row>
    <row r="367" spans="1:51" s="460" customFormat="1" ht="199.5" customHeight="1">
      <c r="A367" s="1072"/>
      <c r="B367" s="1090"/>
      <c r="C367" s="706" t="s">
        <v>689</v>
      </c>
      <c r="D367" s="619" t="s">
        <v>795</v>
      </c>
      <c r="E367" s="463" t="s">
        <v>96</v>
      </c>
      <c r="F367" s="455">
        <f t="shared" si="151"/>
        <v>280</v>
      </c>
      <c r="G367" s="480">
        <v>300</v>
      </c>
      <c r="H367" s="1090"/>
      <c r="I367" s="1090"/>
      <c r="J367" s="1090"/>
      <c r="K367" s="1090"/>
      <c r="L367" s="1090"/>
      <c r="M367" s="1125"/>
      <c r="N367" s="1125"/>
      <c r="O367" s="1090"/>
      <c r="P367" s="1090"/>
      <c r="Q367" s="1090"/>
      <c r="R367" s="1090"/>
      <c r="S367" s="458">
        <f>'Width Wise'!F368</f>
        <v>1.85</v>
      </c>
      <c r="T367" s="458">
        <f>'Width Wise'!G368</f>
        <v>1.85</v>
      </c>
      <c r="U367" s="456">
        <f>'Width Wise'!L368</f>
        <v>1.85</v>
      </c>
      <c r="V367" s="625">
        <f t="shared" si="149"/>
        <v>1</v>
      </c>
      <c r="W367" s="458">
        <f t="shared" si="150"/>
        <v>0</v>
      </c>
      <c r="X367" s="1086"/>
      <c r="Y367" s="1091"/>
      <c r="Z367" s="1072"/>
      <c r="AA367" s="617" t="s">
        <v>49</v>
      </c>
      <c r="AB367" s="896"/>
      <c r="AC367" s="514"/>
      <c r="AJ367" s="622">
        <v>359</v>
      </c>
      <c r="AK367" s="460">
        <v>2240.7480599999999</v>
      </c>
      <c r="AY367" s="1125"/>
    </row>
    <row r="368" spans="1:51" s="460" customFormat="1" ht="142.5" customHeight="1">
      <c r="A368" s="1072"/>
      <c r="B368" s="1090"/>
      <c r="C368" s="706" t="s">
        <v>691</v>
      </c>
      <c r="D368" s="619" t="s">
        <v>796</v>
      </c>
      <c r="E368" s="463" t="s">
        <v>96</v>
      </c>
      <c r="F368" s="455">
        <f t="shared" si="151"/>
        <v>281</v>
      </c>
      <c r="G368" s="480">
        <v>180</v>
      </c>
      <c r="H368" s="1090"/>
      <c r="I368" s="1090"/>
      <c r="J368" s="1090"/>
      <c r="K368" s="1090"/>
      <c r="L368" s="1090"/>
      <c r="M368" s="1125"/>
      <c r="N368" s="1125"/>
      <c r="O368" s="1090"/>
      <c r="P368" s="1090"/>
      <c r="Q368" s="1090"/>
      <c r="R368" s="1090"/>
      <c r="S368" s="458">
        <f>'Width Wise'!F369</f>
        <v>1.4</v>
      </c>
      <c r="T368" s="458">
        <f>'Width Wise'!G369</f>
        <v>1.1180000000000001</v>
      </c>
      <c r="U368" s="458">
        <f>'Width Wise'!L369</f>
        <v>1.1180000000000001</v>
      </c>
      <c r="V368" s="625">
        <f t="shared" si="149"/>
        <v>1</v>
      </c>
      <c r="W368" s="458">
        <f t="shared" si="150"/>
        <v>0</v>
      </c>
      <c r="X368" s="1086"/>
      <c r="Y368" s="1091"/>
      <c r="Z368" s="1072"/>
      <c r="AA368" s="617" t="s">
        <v>49</v>
      </c>
      <c r="AB368" s="896"/>
      <c r="AC368" s="514"/>
      <c r="AJ368" s="622">
        <v>360</v>
      </c>
      <c r="AK368" s="460">
        <v>5658.9427699999997</v>
      </c>
      <c r="AY368" s="1125"/>
    </row>
    <row r="369" spans="1:51" s="460" customFormat="1" ht="198.75" customHeight="1">
      <c r="A369" s="1072"/>
      <c r="B369" s="1090"/>
      <c r="C369" s="706" t="s">
        <v>693</v>
      </c>
      <c r="D369" s="619" t="s">
        <v>797</v>
      </c>
      <c r="E369" s="463" t="s">
        <v>96</v>
      </c>
      <c r="F369" s="455">
        <f t="shared" si="151"/>
        <v>282</v>
      </c>
      <c r="G369" s="480">
        <v>820</v>
      </c>
      <c r="H369" s="1090"/>
      <c r="I369" s="1090"/>
      <c r="J369" s="1090"/>
      <c r="K369" s="1090"/>
      <c r="L369" s="1090"/>
      <c r="M369" s="1125"/>
      <c r="N369" s="1125"/>
      <c r="O369" s="1090"/>
      <c r="P369" s="1090"/>
      <c r="Q369" s="1090"/>
      <c r="R369" s="1090"/>
      <c r="S369" s="458">
        <f>'Width Wise'!F370</f>
        <v>4.3</v>
      </c>
      <c r="T369" s="458">
        <f>'Width Wise'!G370</f>
        <v>6.3470000000000004</v>
      </c>
      <c r="U369" s="458">
        <f>'Width Wise'!L370</f>
        <v>6.3470000000000004</v>
      </c>
      <c r="V369" s="625">
        <f t="shared" si="149"/>
        <v>1</v>
      </c>
      <c r="W369" s="458">
        <f t="shared" si="150"/>
        <v>0</v>
      </c>
      <c r="X369" s="1086"/>
      <c r="Y369" s="1091"/>
      <c r="Z369" s="1072"/>
      <c r="AA369" s="617" t="s">
        <v>49</v>
      </c>
      <c r="AB369" s="896"/>
      <c r="AC369" s="514"/>
      <c r="AJ369" s="622">
        <v>361</v>
      </c>
      <c r="AK369" s="460">
        <v>4055.3390800000002</v>
      </c>
      <c r="AY369" s="1125"/>
    </row>
    <row r="370" spans="1:51" s="460" customFormat="1" ht="159" customHeight="1">
      <c r="A370" s="1072">
        <v>128</v>
      </c>
      <c r="B370" s="1072">
        <v>546</v>
      </c>
      <c r="C370" s="1024" t="s">
        <v>32</v>
      </c>
      <c r="D370" s="619" t="s">
        <v>798</v>
      </c>
      <c r="E370" s="1025" t="s">
        <v>96</v>
      </c>
      <c r="F370" s="455">
        <f>F368+1</f>
        <v>282</v>
      </c>
      <c r="G370" s="480">
        <v>450</v>
      </c>
      <c r="H370" s="1125">
        <f>G370+G371+G372</f>
        <v>900</v>
      </c>
      <c r="I370" s="1125">
        <v>767.38</v>
      </c>
      <c r="J370" s="1125">
        <v>813.38</v>
      </c>
      <c r="K370" s="1125">
        <v>78.180000000000007</v>
      </c>
      <c r="L370" s="1125">
        <f>J370+K370</f>
        <v>891.56</v>
      </c>
      <c r="M370" s="1125"/>
      <c r="N370" s="1125">
        <f>(I370*1.4%+L370)*1.18</f>
        <v>1064.7179176</v>
      </c>
      <c r="O370" s="1143" t="s">
        <v>799</v>
      </c>
      <c r="P370" s="1151">
        <v>44897</v>
      </c>
      <c r="Q370" s="1151">
        <v>45232</v>
      </c>
      <c r="R370" s="1143"/>
      <c r="S370" s="458">
        <f>'Width Wise'!F371</f>
        <v>4</v>
      </c>
      <c r="T370" s="458">
        <f>'Width Wise'!G371</f>
        <v>3.96</v>
      </c>
      <c r="U370" s="1030">
        <f>'Width Wise'!L371</f>
        <v>3.96</v>
      </c>
      <c r="V370" s="1026">
        <f t="shared" si="149"/>
        <v>1</v>
      </c>
      <c r="W370" s="458">
        <f t="shared" si="150"/>
        <v>0</v>
      </c>
      <c r="X370" s="1087">
        <v>376.2</v>
      </c>
      <c r="Y370" s="1105">
        <f>X370/N370</f>
        <v>0.35333302256056631</v>
      </c>
      <c r="Z370" s="1086">
        <f>N370-X370</f>
        <v>688.51791759999992</v>
      </c>
      <c r="AA370" s="1027" t="s">
        <v>49</v>
      </c>
      <c r="AB370" s="896"/>
      <c r="AC370" s="514"/>
      <c r="AD370" s="460" t="s">
        <v>1506</v>
      </c>
      <c r="AF370" s="1037" t="s">
        <v>1529</v>
      </c>
      <c r="AJ370" s="622">
        <v>362</v>
      </c>
      <c r="AK370" s="460">
        <v>2931.4676100000001</v>
      </c>
      <c r="AY370" s="1125"/>
    </row>
    <row r="371" spans="1:51" s="460" customFormat="1" ht="168.75" customHeight="1">
      <c r="A371" s="1072"/>
      <c r="B371" s="1072"/>
      <c r="C371" s="1024" t="s">
        <v>38</v>
      </c>
      <c r="D371" s="619" t="s">
        <v>800</v>
      </c>
      <c r="E371" s="1025" t="s">
        <v>96</v>
      </c>
      <c r="F371" s="455">
        <f>F370+1</f>
        <v>283</v>
      </c>
      <c r="G371" s="480">
        <v>250</v>
      </c>
      <c r="H371" s="1125"/>
      <c r="I371" s="1125"/>
      <c r="J371" s="1125"/>
      <c r="K371" s="1125"/>
      <c r="L371" s="1125"/>
      <c r="M371" s="1125"/>
      <c r="N371" s="1125"/>
      <c r="O371" s="1143"/>
      <c r="P371" s="1151"/>
      <c r="Q371" s="1151"/>
      <c r="R371" s="1143"/>
      <c r="S371" s="458">
        <f>'Width Wise'!F372</f>
        <v>1.2</v>
      </c>
      <c r="T371" s="458">
        <f>'Width Wise'!G372</f>
        <v>1.2</v>
      </c>
      <c r="U371" s="1030">
        <f>'Width Wise'!L372</f>
        <v>1.2</v>
      </c>
      <c r="V371" s="1026">
        <f t="shared" si="149"/>
        <v>1</v>
      </c>
      <c r="W371" s="458">
        <f t="shared" si="150"/>
        <v>0</v>
      </c>
      <c r="X371" s="1088"/>
      <c r="Y371" s="1105"/>
      <c r="Z371" s="1072"/>
      <c r="AA371" s="1027" t="s">
        <v>1593</v>
      </c>
      <c r="AB371" s="1038"/>
      <c r="AC371" s="514"/>
      <c r="AF371" s="1037" t="s">
        <v>1478</v>
      </c>
      <c r="AJ371" s="622">
        <v>363</v>
      </c>
      <c r="AK371" s="460">
        <v>1606.2929799999999</v>
      </c>
      <c r="AY371" s="1125"/>
    </row>
    <row r="372" spans="1:51" s="460" customFormat="1" ht="233.25" customHeight="1">
      <c r="A372" s="1072"/>
      <c r="B372" s="1072"/>
      <c r="C372" s="1024" t="s">
        <v>77</v>
      </c>
      <c r="D372" s="619" t="s">
        <v>801</v>
      </c>
      <c r="E372" s="1025" t="s">
        <v>96</v>
      </c>
      <c r="F372" s="455">
        <f>F371+1</f>
        <v>284</v>
      </c>
      <c r="G372" s="480">
        <v>200</v>
      </c>
      <c r="H372" s="1125"/>
      <c r="I372" s="1125"/>
      <c r="J372" s="1125"/>
      <c r="K372" s="1125"/>
      <c r="L372" s="1125"/>
      <c r="M372" s="1125"/>
      <c r="N372" s="1125"/>
      <c r="O372" s="1143"/>
      <c r="P372" s="1151"/>
      <c r="Q372" s="1151"/>
      <c r="R372" s="1143"/>
      <c r="S372" s="458">
        <f>'Width Wise'!F373</f>
        <v>1.56</v>
      </c>
      <c r="T372" s="458">
        <f>'Width Wise'!G373</f>
        <v>0.94</v>
      </c>
      <c r="U372" s="1030">
        <f>'Width Wise'!L373</f>
        <v>0.94</v>
      </c>
      <c r="V372" s="1026">
        <f t="shared" si="149"/>
        <v>1</v>
      </c>
      <c r="W372" s="458">
        <f t="shared" si="150"/>
        <v>0</v>
      </c>
      <c r="X372" s="1089"/>
      <c r="Y372" s="1105"/>
      <c r="Z372" s="1072"/>
      <c r="AA372" s="1027" t="s">
        <v>49</v>
      </c>
      <c r="AB372" s="1039"/>
      <c r="AC372" s="514"/>
      <c r="AJ372" s="622">
        <v>364</v>
      </c>
      <c r="AK372" s="460">
        <v>1989.21551</v>
      </c>
      <c r="AY372" s="1125"/>
    </row>
    <row r="373" spans="1:51" s="460" customFormat="1" ht="274.5" customHeight="1">
      <c r="A373" s="1072">
        <v>129</v>
      </c>
      <c r="B373" s="1072">
        <v>547</v>
      </c>
      <c r="C373" s="1024" t="s">
        <v>32</v>
      </c>
      <c r="D373" s="619" t="s">
        <v>802</v>
      </c>
      <c r="E373" s="1025" t="s">
        <v>803</v>
      </c>
      <c r="F373" s="455">
        <v>286</v>
      </c>
      <c r="G373" s="480">
        <v>1100</v>
      </c>
      <c r="H373" s="1086">
        <f>G373+G374</f>
        <v>2100</v>
      </c>
      <c r="I373" s="1086">
        <v>1706.8</v>
      </c>
      <c r="J373" s="1086">
        <v>1908.91</v>
      </c>
      <c r="K373" s="1086">
        <v>174.05</v>
      </c>
      <c r="L373" s="1086">
        <f>J373+K373</f>
        <v>2082.96</v>
      </c>
      <c r="M373" s="1086"/>
      <c r="N373" s="1086">
        <f>(I373*1.4%+L373)*1.18</f>
        <v>2486.0891360000001</v>
      </c>
      <c r="O373" s="1090" t="s">
        <v>804</v>
      </c>
      <c r="P373" s="1151" t="s">
        <v>1447</v>
      </c>
      <c r="Q373" s="1151" t="s">
        <v>1448</v>
      </c>
      <c r="R373" s="1144"/>
      <c r="S373" s="458">
        <f>'Width Wise'!F374</f>
        <v>6.46</v>
      </c>
      <c r="T373" s="458">
        <f>'Width Wise'!G374</f>
        <v>5.18</v>
      </c>
      <c r="U373" s="1030">
        <f>'Width Wise'!L374</f>
        <v>5.08</v>
      </c>
      <c r="V373" s="1026">
        <f t="shared" si="149"/>
        <v>0.98069498069498073</v>
      </c>
      <c r="W373" s="458">
        <f t="shared" si="150"/>
        <v>9.9999999999999645E-2</v>
      </c>
      <c r="X373" s="1125">
        <v>416.61</v>
      </c>
      <c r="Y373" s="1105">
        <f>X373/N373</f>
        <v>0.16757645330058674</v>
      </c>
      <c r="Z373" s="1086">
        <f>N373-X373</f>
        <v>2069.4791359999999</v>
      </c>
      <c r="AA373" s="1040" t="s">
        <v>1578</v>
      </c>
      <c r="AB373" s="1038"/>
      <c r="AC373" s="514"/>
      <c r="AD373" s="460" t="s">
        <v>1507</v>
      </c>
      <c r="AF373" s="1041" t="s">
        <v>1493</v>
      </c>
      <c r="AJ373" s="622">
        <v>365</v>
      </c>
      <c r="AK373" s="460">
        <v>2636.0341699999999</v>
      </c>
      <c r="AY373" s="1086"/>
    </row>
    <row r="374" spans="1:51" s="460" customFormat="1" ht="235.5" customHeight="1">
      <c r="A374" s="1072"/>
      <c r="B374" s="1072"/>
      <c r="C374" s="1024" t="s">
        <v>38</v>
      </c>
      <c r="D374" s="619" t="s">
        <v>805</v>
      </c>
      <c r="E374" s="1025" t="s">
        <v>96</v>
      </c>
      <c r="F374" s="455">
        <v>287</v>
      </c>
      <c r="G374" s="480">
        <v>1000</v>
      </c>
      <c r="H374" s="1072"/>
      <c r="I374" s="1072"/>
      <c r="J374" s="1072"/>
      <c r="K374" s="1072"/>
      <c r="L374" s="1072"/>
      <c r="M374" s="1086"/>
      <c r="N374" s="1086"/>
      <c r="O374" s="1090"/>
      <c r="P374" s="1152"/>
      <c r="Q374" s="1152"/>
      <c r="R374" s="1144"/>
      <c r="S374" s="458">
        <f>'Width Wise'!F375</f>
        <v>7.9</v>
      </c>
      <c r="T374" s="458">
        <f>'Width Wise'!G375</f>
        <v>7.6529999999999996</v>
      </c>
      <c r="U374" s="458">
        <f>'Width Wise'!L375</f>
        <v>7.6530000000000005</v>
      </c>
      <c r="V374" s="1026">
        <f t="shared" si="149"/>
        <v>1.0000000000000002</v>
      </c>
      <c r="W374" s="458">
        <f t="shared" si="150"/>
        <v>0</v>
      </c>
      <c r="X374" s="1125"/>
      <c r="Y374" s="1105"/>
      <c r="Z374" s="1072"/>
      <c r="AA374" s="1027" t="s">
        <v>1583</v>
      </c>
      <c r="AB374" s="1042"/>
      <c r="AC374" s="1043"/>
      <c r="AF374" s="1041" t="s">
        <v>1494</v>
      </c>
      <c r="AJ374" s="622">
        <v>366</v>
      </c>
      <c r="AK374" s="460">
        <v>2949.3616499999998</v>
      </c>
      <c r="AY374" s="1086"/>
    </row>
    <row r="375" spans="1:51" s="588" customFormat="1" ht="242.25" customHeight="1">
      <c r="A375" s="591">
        <v>130</v>
      </c>
      <c r="B375" s="1115">
        <v>548</v>
      </c>
      <c r="C375" s="1115"/>
      <c r="D375" s="610" t="s">
        <v>806</v>
      </c>
      <c r="E375" s="593" t="s">
        <v>96</v>
      </c>
      <c r="F375" s="601">
        <v>288</v>
      </c>
      <c r="G375" s="579">
        <v>1500</v>
      </c>
      <c r="H375" s="592">
        <f>G375</f>
        <v>1500</v>
      </c>
      <c r="I375" s="592">
        <v>1303.47</v>
      </c>
      <c r="J375" s="591">
        <v>1333.33</v>
      </c>
      <c r="K375" s="1068">
        <v>126.45</v>
      </c>
      <c r="L375" s="591">
        <f>J375+K375</f>
        <v>1459.78</v>
      </c>
      <c r="M375" s="591"/>
      <c r="N375" s="592">
        <f>(I375*1.4%+L375)*1.18</f>
        <v>1744.0737243999997</v>
      </c>
      <c r="O375" s="594" t="s">
        <v>807</v>
      </c>
      <c r="P375" s="609">
        <v>44868</v>
      </c>
      <c r="Q375" s="609">
        <v>45325</v>
      </c>
      <c r="R375" s="594"/>
      <c r="S375" s="586">
        <f>'Width Wise'!F376</f>
        <v>9.1999999999999993</v>
      </c>
      <c r="T375" s="586">
        <f>'Width Wise'!G376</f>
        <v>4.5</v>
      </c>
      <c r="U375" s="594">
        <f>'Width Wise'!L376</f>
        <v>0.7</v>
      </c>
      <c r="V375" s="587">
        <f t="shared" si="149"/>
        <v>0.15555555555555556</v>
      </c>
      <c r="W375" s="586">
        <f t="shared" si="150"/>
        <v>3.8</v>
      </c>
      <c r="X375" s="957">
        <v>114.28</v>
      </c>
      <c r="Y375" s="595">
        <f>X375/N375</f>
        <v>6.5524752997075775E-2</v>
      </c>
      <c r="Z375" s="592">
        <f>N375-X375</f>
        <v>1629.7937243999997</v>
      </c>
      <c r="AA375" s="1062" t="s">
        <v>1604</v>
      </c>
      <c r="AB375" s="951">
        <v>1</v>
      </c>
      <c r="AC375" s="515"/>
      <c r="AD375" s="611" t="s">
        <v>1508</v>
      </c>
      <c r="AE375" s="950" t="s">
        <v>1558</v>
      </c>
      <c r="AF375" s="762" t="s">
        <v>1496</v>
      </c>
      <c r="AJ375" s="589">
        <v>367</v>
      </c>
      <c r="AK375" s="588">
        <v>2296.1314900000002</v>
      </c>
      <c r="AY375" s="591"/>
    </row>
    <row r="376" spans="1:51" s="460" customFormat="1" ht="163.5" customHeight="1">
      <c r="A376" s="1072">
        <v>131</v>
      </c>
      <c r="B376" s="1072">
        <v>549</v>
      </c>
      <c r="C376" s="704" t="s">
        <v>32</v>
      </c>
      <c r="D376" s="619" t="s">
        <v>808</v>
      </c>
      <c r="E376" s="463" t="s">
        <v>809</v>
      </c>
      <c r="F376" s="455">
        <f>F374+1</f>
        <v>288</v>
      </c>
      <c r="G376" s="480">
        <v>400</v>
      </c>
      <c r="H376" s="1086">
        <f>G376+G377</f>
        <v>950</v>
      </c>
      <c r="I376" s="1086">
        <v>823.82</v>
      </c>
      <c r="J376" s="1086">
        <v>897.96</v>
      </c>
      <c r="K376" s="1086">
        <v>25.84</v>
      </c>
      <c r="L376" s="1086">
        <f>J376+K376</f>
        <v>923.80000000000007</v>
      </c>
      <c r="M376" s="1086"/>
      <c r="N376" s="1086">
        <f>(I376*1.4%+L376)*1.18</f>
        <v>1103.6935064000002</v>
      </c>
      <c r="O376" s="1125" t="s">
        <v>810</v>
      </c>
      <c r="P376" s="1070">
        <v>44897</v>
      </c>
      <c r="Q376" s="1070">
        <v>44968</v>
      </c>
      <c r="R376" s="1145"/>
      <c r="S376" s="458">
        <f>'Width Wise'!F377</f>
        <v>2.9</v>
      </c>
      <c r="T376" s="458">
        <f>'Width Wise'!G377</f>
        <v>2.69</v>
      </c>
      <c r="U376" s="456">
        <f>'Width Wise'!L377</f>
        <v>2.6850000000000001</v>
      </c>
      <c r="V376" s="625">
        <v>1</v>
      </c>
      <c r="W376" s="458">
        <f t="shared" si="150"/>
        <v>4.9999999999998934E-3</v>
      </c>
      <c r="X376" s="1087">
        <v>556.78</v>
      </c>
      <c r="Y376" s="1105">
        <f>X376/N376</f>
        <v>0.50446976155191037</v>
      </c>
      <c r="Z376" s="1086">
        <f>N376-X376</f>
        <v>546.91350640000019</v>
      </c>
      <c r="AA376" s="617" t="s">
        <v>49</v>
      </c>
      <c r="AB376" s="896"/>
      <c r="AC376" s="514">
        <v>1</v>
      </c>
      <c r="AJ376" s="622">
        <v>368</v>
      </c>
      <c r="AK376" s="460">
        <v>1704.1555900000001</v>
      </c>
      <c r="AY376" s="1086"/>
    </row>
    <row r="377" spans="1:51" s="460" customFormat="1" ht="259.5" customHeight="1">
      <c r="A377" s="1072"/>
      <c r="B377" s="1072"/>
      <c r="C377" s="704" t="s">
        <v>38</v>
      </c>
      <c r="D377" s="619" t="s">
        <v>811</v>
      </c>
      <c r="E377" s="463" t="s">
        <v>96</v>
      </c>
      <c r="F377" s="455">
        <f>F376+1</f>
        <v>289</v>
      </c>
      <c r="G377" s="480">
        <v>550</v>
      </c>
      <c r="H377" s="1072"/>
      <c r="I377" s="1072"/>
      <c r="J377" s="1072"/>
      <c r="K377" s="1072"/>
      <c r="L377" s="1072"/>
      <c r="M377" s="1086"/>
      <c r="N377" s="1086"/>
      <c r="O377" s="1090"/>
      <c r="P377" s="1070"/>
      <c r="Q377" s="1070"/>
      <c r="R377" s="1145"/>
      <c r="S377" s="458">
        <f>'Width Wise'!F378</f>
        <v>5.3</v>
      </c>
      <c r="T377" s="458">
        <f>'Width Wise'!G378</f>
        <v>4.6900000000000004</v>
      </c>
      <c r="U377" s="456">
        <f>'Width Wise'!L378</f>
        <v>4.6899999999999995</v>
      </c>
      <c r="V377" s="625">
        <f t="shared" si="149"/>
        <v>0.99999999999999978</v>
      </c>
      <c r="W377" s="458">
        <f t="shared" si="150"/>
        <v>0</v>
      </c>
      <c r="X377" s="1089"/>
      <c r="Y377" s="1105"/>
      <c r="Z377" s="1072"/>
      <c r="AA377" s="617" t="s">
        <v>49</v>
      </c>
      <c r="AB377" s="896"/>
      <c r="AC377" s="514"/>
      <c r="AJ377" s="622">
        <v>369</v>
      </c>
      <c r="AK377" s="460">
        <v>2712.4828000000002</v>
      </c>
      <c r="AY377" s="1086"/>
    </row>
    <row r="378" spans="1:51" s="460" customFormat="1" ht="237.75" customHeight="1">
      <c r="A378" s="1072">
        <v>132</v>
      </c>
      <c r="B378" s="1072">
        <v>550</v>
      </c>
      <c r="C378" s="1055" t="s">
        <v>32</v>
      </c>
      <c r="D378" s="619" t="s">
        <v>812</v>
      </c>
      <c r="E378" s="1056" t="s">
        <v>813</v>
      </c>
      <c r="F378" s="1060">
        <f>F376+1</f>
        <v>289</v>
      </c>
      <c r="G378" s="480">
        <v>475</v>
      </c>
      <c r="H378" s="1086">
        <f>G378+G379+G380+G381+G382+G383+G384</f>
        <v>3800</v>
      </c>
      <c r="I378" s="1086">
        <v>3285.45</v>
      </c>
      <c r="J378" s="1086">
        <v>3903.51</v>
      </c>
      <c r="K378" s="1086">
        <v>960.4</v>
      </c>
      <c r="L378" s="1086">
        <f>J378+K378</f>
        <v>4863.91</v>
      </c>
      <c r="M378" s="1086"/>
      <c r="N378" s="1086">
        <f>(I378*1.4%+L378)*1.18</f>
        <v>5793.689433999999</v>
      </c>
      <c r="O378" s="1119" t="s">
        <v>814</v>
      </c>
      <c r="P378" s="1071">
        <v>45009</v>
      </c>
      <c r="Q378" s="1071">
        <v>45558</v>
      </c>
      <c r="R378" s="1146"/>
      <c r="S378" s="458">
        <f>'Width Wise'!F379</f>
        <v>4.9000000000000004</v>
      </c>
      <c r="T378" s="458">
        <f>'Width Wise'!G379</f>
        <v>4.9000000000000004</v>
      </c>
      <c r="U378" s="1058">
        <f>'Width Wise'!L379</f>
        <v>4.9000000000000004</v>
      </c>
      <c r="V378" s="1057">
        <f t="shared" si="149"/>
        <v>1</v>
      </c>
      <c r="W378" s="458">
        <f t="shared" si="150"/>
        <v>0</v>
      </c>
      <c r="X378" s="1087">
        <v>2198.54</v>
      </c>
      <c r="Y378" s="1091">
        <f>X378/N378</f>
        <v>0.37947149653862522</v>
      </c>
      <c r="Z378" s="1086">
        <f>N378-X378</f>
        <v>3595.149433999999</v>
      </c>
      <c r="AA378" s="1059" t="s">
        <v>1597</v>
      </c>
      <c r="AB378" s="896"/>
      <c r="AC378" s="514"/>
      <c r="AD378" s="460" t="s">
        <v>1509</v>
      </c>
      <c r="AF378" s="1041" t="s">
        <v>1530</v>
      </c>
      <c r="AJ378" s="622">
        <v>370</v>
      </c>
      <c r="AK378" s="460">
        <v>4938.6349399999999</v>
      </c>
      <c r="AY378" s="1086"/>
    </row>
    <row r="379" spans="1:51" s="460" customFormat="1" ht="188.25" customHeight="1">
      <c r="A379" s="1072"/>
      <c r="B379" s="1072"/>
      <c r="C379" s="1055" t="s">
        <v>38</v>
      </c>
      <c r="D379" s="619" t="s">
        <v>815</v>
      </c>
      <c r="E379" s="1056" t="s">
        <v>816</v>
      </c>
      <c r="F379" s="1060">
        <f t="shared" ref="F379:F384" si="152">F378+1</f>
        <v>290</v>
      </c>
      <c r="G379" s="480">
        <v>475</v>
      </c>
      <c r="H379" s="1072"/>
      <c r="I379" s="1072"/>
      <c r="J379" s="1072"/>
      <c r="K379" s="1072"/>
      <c r="L379" s="1072"/>
      <c r="M379" s="1086"/>
      <c r="N379" s="1086"/>
      <c r="O379" s="1149"/>
      <c r="P379" s="1072"/>
      <c r="Q379" s="1072"/>
      <c r="R379" s="1146"/>
      <c r="S379" s="458">
        <f>'Width Wise'!F380</f>
        <v>4.6040000000000001</v>
      </c>
      <c r="T379" s="458">
        <f>'Width Wise'!G380</f>
        <v>4.6040000000000001</v>
      </c>
      <c r="U379" s="1058">
        <f>'Width Wise'!L380</f>
        <v>4.6040000000000001</v>
      </c>
      <c r="V379" s="1057">
        <f t="shared" si="149"/>
        <v>1</v>
      </c>
      <c r="W379" s="458">
        <f t="shared" si="150"/>
        <v>0</v>
      </c>
      <c r="X379" s="1088"/>
      <c r="Y379" s="1091"/>
      <c r="Z379" s="1072"/>
      <c r="AA379" s="1059" t="s">
        <v>1597</v>
      </c>
      <c r="AB379" s="896"/>
      <c r="AC379" s="514"/>
      <c r="AJ379" s="622">
        <v>371</v>
      </c>
      <c r="AK379" s="460">
        <v>1375.8605</v>
      </c>
      <c r="AY379" s="1086"/>
    </row>
    <row r="380" spans="1:51" s="460" customFormat="1" ht="189" customHeight="1">
      <c r="A380" s="1072"/>
      <c r="B380" s="1072"/>
      <c r="C380" s="1055" t="s">
        <v>77</v>
      </c>
      <c r="D380" s="619" t="s">
        <v>817</v>
      </c>
      <c r="E380" s="1056" t="s">
        <v>818</v>
      </c>
      <c r="F380" s="1060">
        <f t="shared" si="152"/>
        <v>291</v>
      </c>
      <c r="G380" s="480">
        <v>450</v>
      </c>
      <c r="H380" s="1072"/>
      <c r="I380" s="1072"/>
      <c r="J380" s="1072"/>
      <c r="K380" s="1072"/>
      <c r="L380" s="1072"/>
      <c r="M380" s="1086"/>
      <c r="N380" s="1086"/>
      <c r="O380" s="1149"/>
      <c r="P380" s="1072"/>
      <c r="Q380" s="1072"/>
      <c r="R380" s="1146"/>
      <c r="S380" s="458">
        <f>'Width Wise'!F381</f>
        <v>5.0999999999999996</v>
      </c>
      <c r="T380" s="458">
        <f>'Width Wise'!G381</f>
        <v>5.0999999999999996</v>
      </c>
      <c r="U380" s="1058">
        <f>'Width Wise'!L381</f>
        <v>5.0999999999999996</v>
      </c>
      <c r="V380" s="1057">
        <f t="shared" si="149"/>
        <v>1</v>
      </c>
      <c r="W380" s="458">
        <f t="shared" si="150"/>
        <v>0</v>
      </c>
      <c r="X380" s="1088"/>
      <c r="Y380" s="1091"/>
      <c r="Z380" s="1072"/>
      <c r="AA380" s="1059" t="s">
        <v>1413</v>
      </c>
      <c r="AB380" s="896"/>
      <c r="AC380" s="514"/>
      <c r="AJ380" s="622">
        <v>372</v>
      </c>
      <c r="AK380" s="460">
        <v>6139.5437400000001</v>
      </c>
      <c r="AY380" s="1086"/>
    </row>
    <row r="381" spans="1:51" s="460" customFormat="1" ht="209.25" customHeight="1">
      <c r="A381" s="1072"/>
      <c r="B381" s="1072"/>
      <c r="C381" s="1055" t="s">
        <v>143</v>
      </c>
      <c r="D381" s="619" t="s">
        <v>819</v>
      </c>
      <c r="E381" s="1056" t="s">
        <v>96</v>
      </c>
      <c r="F381" s="1060">
        <f t="shared" si="152"/>
        <v>292</v>
      </c>
      <c r="G381" s="480">
        <v>500</v>
      </c>
      <c r="H381" s="1072"/>
      <c r="I381" s="1072"/>
      <c r="J381" s="1072"/>
      <c r="K381" s="1072"/>
      <c r="L381" s="1072"/>
      <c r="M381" s="1086"/>
      <c r="N381" s="1086"/>
      <c r="O381" s="1149"/>
      <c r="P381" s="1072"/>
      <c r="Q381" s="1072"/>
      <c r="R381" s="1146"/>
      <c r="S381" s="458">
        <f>'Width Wise'!F382</f>
        <v>2.66</v>
      </c>
      <c r="T381" s="458">
        <f>'Width Wise'!G382</f>
        <v>1.96</v>
      </c>
      <c r="U381" s="1058">
        <f>'Width Wise'!L382</f>
        <v>1.96</v>
      </c>
      <c r="V381" s="1057">
        <f t="shared" si="149"/>
        <v>1</v>
      </c>
      <c r="W381" s="458">
        <f t="shared" si="150"/>
        <v>0</v>
      </c>
      <c r="X381" s="1088"/>
      <c r="Y381" s="1091"/>
      <c r="Z381" s="1072"/>
      <c r="AA381" s="1059" t="s">
        <v>1413</v>
      </c>
      <c r="AB381" s="896"/>
      <c r="AC381" s="514"/>
      <c r="AJ381" s="622">
        <v>373</v>
      </c>
      <c r="AK381" s="460">
        <v>2508.2059399999998</v>
      </c>
      <c r="AY381" s="1086"/>
    </row>
    <row r="382" spans="1:51" s="460" customFormat="1" ht="205.5" customHeight="1">
      <c r="A382" s="1072"/>
      <c r="B382" s="1072"/>
      <c r="C382" s="1055" t="s">
        <v>306</v>
      </c>
      <c r="D382" s="619" t="s">
        <v>820</v>
      </c>
      <c r="E382" s="1056" t="s">
        <v>821</v>
      </c>
      <c r="F382" s="1060">
        <f t="shared" si="152"/>
        <v>293</v>
      </c>
      <c r="G382" s="480">
        <v>950</v>
      </c>
      <c r="H382" s="1072"/>
      <c r="I382" s="1072"/>
      <c r="J382" s="1072"/>
      <c r="K382" s="1072"/>
      <c r="L382" s="1072"/>
      <c r="M382" s="1086"/>
      <c r="N382" s="1086"/>
      <c r="O382" s="1149"/>
      <c r="P382" s="1072"/>
      <c r="Q382" s="1072"/>
      <c r="R382" s="1146"/>
      <c r="S382" s="458">
        <f>'Width Wise'!F383</f>
        <v>9.25</v>
      </c>
      <c r="T382" s="458">
        <f>'Width Wise'!G383</f>
        <v>7.15</v>
      </c>
      <c r="U382" s="1058">
        <f>'Width Wise'!L383</f>
        <v>7.15</v>
      </c>
      <c r="V382" s="1057">
        <f t="shared" si="149"/>
        <v>1</v>
      </c>
      <c r="W382" s="458">
        <f t="shared" si="150"/>
        <v>0</v>
      </c>
      <c r="X382" s="1088"/>
      <c r="Y382" s="1091"/>
      <c r="Z382" s="1072"/>
      <c r="AA382" s="1063" t="s">
        <v>1593</v>
      </c>
      <c r="AB382" s="896"/>
      <c r="AC382" s="514"/>
      <c r="AF382" s="1037" t="s">
        <v>1531</v>
      </c>
      <c r="AJ382" s="622">
        <v>374</v>
      </c>
      <c r="AK382" s="460">
        <v>4499.8954400000002</v>
      </c>
      <c r="AY382" s="1086"/>
    </row>
    <row r="383" spans="1:51" s="460" customFormat="1" ht="156.75" customHeight="1">
      <c r="A383" s="1072"/>
      <c r="B383" s="1072"/>
      <c r="C383" s="1055" t="s">
        <v>309</v>
      </c>
      <c r="D383" s="619" t="s">
        <v>822</v>
      </c>
      <c r="E383" s="1056" t="s">
        <v>823</v>
      </c>
      <c r="F383" s="1060">
        <f t="shared" si="152"/>
        <v>294</v>
      </c>
      <c r="G383" s="480">
        <v>500</v>
      </c>
      <c r="H383" s="1072"/>
      <c r="I383" s="1072"/>
      <c r="J383" s="1072"/>
      <c r="K383" s="1072"/>
      <c r="L383" s="1072"/>
      <c r="M383" s="1086"/>
      <c r="N383" s="1086"/>
      <c r="O383" s="1149"/>
      <c r="P383" s="1072"/>
      <c r="Q383" s="1072"/>
      <c r="R383" s="1146"/>
      <c r="S383" s="458">
        <f>'Width Wise'!F384</f>
        <v>1.4</v>
      </c>
      <c r="T383" s="458">
        <f>'Width Wise'!G384</f>
        <v>1.62</v>
      </c>
      <c r="U383" s="1058">
        <f>'Width Wise'!L384</f>
        <v>1.62</v>
      </c>
      <c r="V383" s="1057">
        <f t="shared" si="149"/>
        <v>1</v>
      </c>
      <c r="W383" s="458">
        <f t="shared" si="150"/>
        <v>0</v>
      </c>
      <c r="X383" s="1088"/>
      <c r="Y383" s="1091"/>
      <c r="Z383" s="1072"/>
      <c r="AA383" s="1059" t="s">
        <v>1413</v>
      </c>
      <c r="AB383" s="896"/>
      <c r="AC383" s="514"/>
      <c r="AF383" s="1037" t="s">
        <v>1532</v>
      </c>
      <c r="AJ383" s="622">
        <v>375</v>
      </c>
      <c r="AK383" s="460">
        <v>3414.5569099999998</v>
      </c>
      <c r="AY383" s="1086"/>
    </row>
    <row r="384" spans="1:51" s="460" customFormat="1" ht="177.75" customHeight="1">
      <c r="A384" s="1072"/>
      <c r="B384" s="1072"/>
      <c r="C384" s="1055" t="s">
        <v>312</v>
      </c>
      <c r="D384" s="619" t="s">
        <v>825</v>
      </c>
      <c r="E384" s="1056" t="s">
        <v>826</v>
      </c>
      <c r="F384" s="1060">
        <f t="shared" si="152"/>
        <v>295</v>
      </c>
      <c r="G384" s="480">
        <v>450</v>
      </c>
      <c r="H384" s="1072"/>
      <c r="I384" s="1072"/>
      <c r="J384" s="1072"/>
      <c r="K384" s="1072"/>
      <c r="L384" s="1072"/>
      <c r="M384" s="1086"/>
      <c r="N384" s="1086"/>
      <c r="O384" s="1120"/>
      <c r="P384" s="1072"/>
      <c r="Q384" s="1072"/>
      <c r="R384" s="1146"/>
      <c r="S384" s="458">
        <f>'Width Wise'!F385</f>
        <v>1.47</v>
      </c>
      <c r="T384" s="458">
        <f>'Width Wise'!G385</f>
        <v>0</v>
      </c>
      <c r="U384" s="1058"/>
      <c r="V384" s="1057"/>
      <c r="W384" s="458">
        <f t="shared" si="150"/>
        <v>0</v>
      </c>
      <c r="X384" s="1089"/>
      <c r="Y384" s="1091"/>
      <c r="Z384" s="1072"/>
      <c r="AA384" s="1059" t="s">
        <v>1495</v>
      </c>
      <c r="AB384" s="896"/>
      <c r="AC384" s="514"/>
      <c r="AJ384" s="622">
        <v>376</v>
      </c>
      <c r="AK384" s="460">
        <v>2229.7274900000002</v>
      </c>
      <c r="AY384" s="1086"/>
    </row>
    <row r="385" spans="1:51" s="460" customFormat="1" ht="64.5">
      <c r="A385" s="449"/>
      <c r="B385" s="449"/>
      <c r="C385" s="704"/>
      <c r="D385" s="1202" t="s">
        <v>53</v>
      </c>
      <c r="E385" s="1202"/>
      <c r="F385" s="1202"/>
      <c r="G385" s="447">
        <f t="shared" ref="G385:N385" si="153">SUM(G360:G384)</f>
        <v>15050</v>
      </c>
      <c r="H385" s="447">
        <f t="shared" si="153"/>
        <v>15050</v>
      </c>
      <c r="I385" s="447">
        <f t="shared" si="153"/>
        <v>12848.599999999999</v>
      </c>
      <c r="J385" s="447">
        <f t="shared" si="153"/>
        <v>14862.807999999999</v>
      </c>
      <c r="K385" s="942">
        <f t="shared" si="153"/>
        <v>2729.92</v>
      </c>
      <c r="L385" s="447">
        <f t="shared" si="153"/>
        <v>17592.728000000003</v>
      </c>
      <c r="M385" s="447"/>
      <c r="N385" s="447">
        <f t="shared" si="153"/>
        <v>20971.677911999999</v>
      </c>
      <c r="O385" s="449"/>
      <c r="P385" s="466"/>
      <c r="Q385" s="466"/>
      <c r="R385" s="466"/>
      <c r="S385" s="447">
        <f t="shared" ref="S385:W385" si="154">SUM(S360:S384)</f>
        <v>102.08900000000001</v>
      </c>
      <c r="T385" s="447">
        <f t="shared" si="154"/>
        <v>99.221000000000004</v>
      </c>
      <c r="U385" s="447">
        <f t="shared" si="154"/>
        <v>95.316000000000003</v>
      </c>
      <c r="V385" s="447"/>
      <c r="W385" s="476">
        <f t="shared" si="154"/>
        <v>3.9049999999999994</v>
      </c>
      <c r="X385" s="959">
        <f>SUM(X360:X384)</f>
        <v>9710.739999999998</v>
      </c>
      <c r="Y385" s="449"/>
      <c r="Z385" s="447">
        <f>SUM(Z360:Z384)</f>
        <v>11260.937911999998</v>
      </c>
      <c r="AA385" s="490"/>
      <c r="AB385" s="801"/>
      <c r="AC385" s="514"/>
      <c r="AJ385" s="461">
        <v>377</v>
      </c>
      <c r="AK385" s="460">
        <v>3765.1069600000001</v>
      </c>
      <c r="AY385" s="447"/>
    </row>
    <row r="386" spans="1:51" s="460" customFormat="1" ht="64.5">
      <c r="A386" s="1092" t="s">
        <v>827</v>
      </c>
      <c r="B386" s="1092"/>
      <c r="C386" s="1092"/>
      <c r="D386" s="1092"/>
      <c r="E386" s="1092"/>
      <c r="F386" s="1092"/>
      <c r="G386" s="457"/>
      <c r="H386" s="449"/>
      <c r="I386" s="449"/>
      <c r="J386" s="449"/>
      <c r="K386" s="935"/>
      <c r="L386" s="449"/>
      <c r="M386" s="449"/>
      <c r="N386" s="449"/>
      <c r="O386" s="449"/>
      <c r="P386" s="466"/>
      <c r="Q386" s="466"/>
      <c r="R386" s="466"/>
      <c r="S386" s="459"/>
      <c r="T386" s="458">
        <f>'Width Wise'!G387</f>
        <v>0</v>
      </c>
      <c r="U386" s="456"/>
      <c r="V386" s="449"/>
      <c r="W386" s="459"/>
      <c r="X386" s="953"/>
      <c r="Y386" s="449"/>
      <c r="Z386" s="449"/>
      <c r="AA386" s="490"/>
      <c r="AB386" s="801"/>
      <c r="AC386" s="514"/>
      <c r="AJ386" s="461">
        <v>378</v>
      </c>
      <c r="AK386" s="460">
        <v>2087.87282</v>
      </c>
      <c r="AY386" s="449"/>
    </row>
    <row r="387" spans="1:51" s="460" customFormat="1" ht="275.25" customHeight="1">
      <c r="A387" s="1072">
        <v>133</v>
      </c>
      <c r="B387" s="1072">
        <v>551</v>
      </c>
      <c r="C387" s="704" t="s">
        <v>32</v>
      </c>
      <c r="D387" s="619" t="s">
        <v>828</v>
      </c>
      <c r="E387" s="463" t="s">
        <v>96</v>
      </c>
      <c r="F387" s="455">
        <v>327</v>
      </c>
      <c r="G387" s="480">
        <v>250</v>
      </c>
      <c r="H387" s="1086">
        <f>G387+G388+G389+G390</f>
        <v>2100</v>
      </c>
      <c r="I387" s="1086">
        <v>1772.07</v>
      </c>
      <c r="J387" s="1072">
        <v>2180.6</v>
      </c>
      <c r="K387" s="1072">
        <v>520.74</v>
      </c>
      <c r="L387" s="1072">
        <f>J387+K387</f>
        <v>2701.34</v>
      </c>
      <c r="M387" s="1146"/>
      <c r="N387" s="1086">
        <f>(I387*1.4%+L387)*1.18</f>
        <v>3216.8557963999997</v>
      </c>
      <c r="O387" s="1090" t="s">
        <v>799</v>
      </c>
      <c r="P387" s="1156" t="s">
        <v>1480</v>
      </c>
      <c r="Q387" s="1156" t="s">
        <v>1481</v>
      </c>
      <c r="R387" s="1090" t="s">
        <v>1569</v>
      </c>
      <c r="S387" s="458">
        <f>'Width Wise'!F388</f>
        <v>1.875</v>
      </c>
      <c r="T387" s="458">
        <f>'Width Wise'!G388</f>
        <v>2</v>
      </c>
      <c r="U387" s="456">
        <f>'Width Wise'!L388</f>
        <v>2</v>
      </c>
      <c r="V387" s="625">
        <f>U387/T387</f>
        <v>1</v>
      </c>
      <c r="W387" s="459">
        <f>T387-U387</f>
        <v>0</v>
      </c>
      <c r="X387" s="1087">
        <v>2502.9499999999998</v>
      </c>
      <c r="Y387" s="1091">
        <f>X387/N387</f>
        <v>0.77807342275058289</v>
      </c>
      <c r="Z387" s="1086">
        <f>N387-X387</f>
        <v>713.90579639999987</v>
      </c>
      <c r="AA387" s="617" t="s">
        <v>303</v>
      </c>
      <c r="AB387" s="896"/>
      <c r="AC387" s="514"/>
      <c r="AJ387" s="622">
        <v>379</v>
      </c>
      <c r="AK387" s="460">
        <v>6633.6047399999998</v>
      </c>
      <c r="AY387" s="1146"/>
    </row>
    <row r="388" spans="1:51" s="460" customFormat="1" ht="285.75" customHeight="1">
      <c r="A388" s="1072"/>
      <c r="B388" s="1072"/>
      <c r="C388" s="704" t="s">
        <v>38</v>
      </c>
      <c r="D388" s="619" t="s">
        <v>829</v>
      </c>
      <c r="E388" s="463" t="s">
        <v>830</v>
      </c>
      <c r="F388" s="455">
        <f>F387+1</f>
        <v>328</v>
      </c>
      <c r="G388" s="480">
        <v>550</v>
      </c>
      <c r="H388" s="1072"/>
      <c r="I388" s="1072"/>
      <c r="J388" s="1072"/>
      <c r="K388" s="1072"/>
      <c r="L388" s="1072"/>
      <c r="M388" s="1146"/>
      <c r="N388" s="1086"/>
      <c r="O388" s="1090"/>
      <c r="P388" s="1157"/>
      <c r="Q388" s="1157"/>
      <c r="R388" s="1144"/>
      <c r="S388" s="458">
        <f>'Width Wise'!F389</f>
        <v>6.2</v>
      </c>
      <c r="T388" s="458">
        <f>'Width Wise'!G389</f>
        <v>7.97</v>
      </c>
      <c r="U388" s="456">
        <f>'Width Wise'!L389</f>
        <v>7.97</v>
      </c>
      <c r="V388" s="625">
        <f t="shared" ref="V388:V391" si="155">U388/T388</f>
        <v>1</v>
      </c>
      <c r="W388" s="459">
        <f t="shared" ref="W388:W391" si="156">T388-U388</f>
        <v>0</v>
      </c>
      <c r="X388" s="1088"/>
      <c r="Y388" s="1091"/>
      <c r="Z388" s="1072"/>
      <c r="AA388" s="617" t="s">
        <v>303</v>
      </c>
      <c r="AB388" s="896"/>
      <c r="AC388" s="514">
        <v>2</v>
      </c>
      <c r="AJ388" s="622">
        <v>380</v>
      </c>
      <c r="AK388" s="460">
        <v>3204.8824399999999</v>
      </c>
      <c r="AY388" s="1146"/>
    </row>
    <row r="389" spans="1:51" s="460" customFormat="1" ht="226.5" customHeight="1">
      <c r="A389" s="1072"/>
      <c r="B389" s="1072"/>
      <c r="C389" s="704" t="s">
        <v>77</v>
      </c>
      <c r="D389" s="619" t="s">
        <v>831</v>
      </c>
      <c r="E389" s="463" t="s">
        <v>96</v>
      </c>
      <c r="F389" s="455">
        <f>F388+1</f>
        <v>329</v>
      </c>
      <c r="G389" s="480">
        <v>700</v>
      </c>
      <c r="H389" s="1072"/>
      <c r="I389" s="1072"/>
      <c r="J389" s="1072"/>
      <c r="K389" s="1072"/>
      <c r="L389" s="1072"/>
      <c r="M389" s="1146"/>
      <c r="N389" s="1086"/>
      <c r="O389" s="1090"/>
      <c r="P389" s="1157"/>
      <c r="Q389" s="1157"/>
      <c r="R389" s="1144"/>
      <c r="S389" s="458">
        <f>'Width Wise'!F390</f>
        <v>6.45</v>
      </c>
      <c r="T389" s="458">
        <f>'Width Wise'!G390</f>
        <v>4.05</v>
      </c>
      <c r="U389" s="456">
        <f>'Width Wise'!L390</f>
        <v>4.05</v>
      </c>
      <c r="V389" s="625">
        <f t="shared" si="155"/>
        <v>1</v>
      </c>
      <c r="W389" s="459">
        <f t="shared" si="156"/>
        <v>0</v>
      </c>
      <c r="X389" s="1088"/>
      <c r="Y389" s="1091"/>
      <c r="Z389" s="1072"/>
      <c r="AA389" s="617" t="s">
        <v>303</v>
      </c>
      <c r="AB389" s="896"/>
      <c r="AC389" s="514"/>
      <c r="AJ389" s="622">
        <v>381</v>
      </c>
      <c r="AK389" s="460">
        <v>5046.79288</v>
      </c>
      <c r="AY389" s="1146"/>
    </row>
    <row r="390" spans="1:51" s="460" customFormat="1" ht="238.5" customHeight="1">
      <c r="A390" s="1072"/>
      <c r="B390" s="1072"/>
      <c r="C390" s="704" t="s">
        <v>143</v>
      </c>
      <c r="D390" s="619" t="s">
        <v>832</v>
      </c>
      <c r="E390" s="463" t="s">
        <v>42</v>
      </c>
      <c r="F390" s="455">
        <f>F389+1</f>
        <v>330</v>
      </c>
      <c r="G390" s="480">
        <v>600</v>
      </c>
      <c r="H390" s="1072"/>
      <c r="I390" s="1072"/>
      <c r="J390" s="1072"/>
      <c r="K390" s="1072"/>
      <c r="L390" s="1072"/>
      <c r="M390" s="1146"/>
      <c r="N390" s="1086"/>
      <c r="O390" s="1090"/>
      <c r="P390" s="1158"/>
      <c r="Q390" s="1158"/>
      <c r="R390" s="1144"/>
      <c r="S390" s="458">
        <f>'Width Wise'!F391</f>
        <v>6</v>
      </c>
      <c r="T390" s="458">
        <f>'Width Wise'!G391</f>
        <v>6</v>
      </c>
      <c r="U390" s="456">
        <f>'Width Wise'!L391</f>
        <v>6</v>
      </c>
      <c r="V390" s="625">
        <f t="shared" si="155"/>
        <v>1</v>
      </c>
      <c r="W390" s="459">
        <f t="shared" si="156"/>
        <v>0</v>
      </c>
      <c r="X390" s="1089"/>
      <c r="Y390" s="1091"/>
      <c r="Z390" s="1072"/>
      <c r="AA390" s="617" t="s">
        <v>303</v>
      </c>
      <c r="AB390" s="896"/>
      <c r="AC390" s="514"/>
      <c r="AJ390" s="622">
        <v>382</v>
      </c>
      <c r="AK390" s="460">
        <v>7045.0651799999996</v>
      </c>
      <c r="AY390" s="1146"/>
    </row>
    <row r="391" spans="1:51" s="588" customFormat="1" ht="378.75" customHeight="1">
      <c r="A391" s="591">
        <v>134</v>
      </c>
      <c r="B391" s="1115">
        <v>552</v>
      </c>
      <c r="C391" s="1115"/>
      <c r="D391" s="610" t="s">
        <v>833</v>
      </c>
      <c r="E391" s="593" t="s">
        <v>42</v>
      </c>
      <c r="F391" s="601">
        <v>331</v>
      </c>
      <c r="G391" s="579">
        <v>2000</v>
      </c>
      <c r="H391" s="592">
        <f>G391</f>
        <v>2000</v>
      </c>
      <c r="I391" s="592">
        <v>1700.07</v>
      </c>
      <c r="J391" s="591">
        <v>2018.18</v>
      </c>
      <c r="K391" s="935">
        <v>503.91</v>
      </c>
      <c r="L391" s="591">
        <f>J391+K391</f>
        <v>2522.09</v>
      </c>
      <c r="M391" s="591"/>
      <c r="N391" s="592">
        <f>(I391*1.4%+L391)*1.18</f>
        <v>3004.1513564000002</v>
      </c>
      <c r="O391" s="593" t="s">
        <v>834</v>
      </c>
      <c r="P391" s="613" t="s">
        <v>1483</v>
      </c>
      <c r="Q391" s="613" t="s">
        <v>1482</v>
      </c>
      <c r="R391" s="593"/>
      <c r="S391" s="586">
        <f>'Width Wise'!F392</f>
        <v>20</v>
      </c>
      <c r="T391" s="586">
        <f>'Width Wise'!G392</f>
        <v>13.25</v>
      </c>
      <c r="U391" s="594">
        <f>'Width Wise'!L392</f>
        <v>12</v>
      </c>
      <c r="V391" s="587">
        <f t="shared" si="155"/>
        <v>0.90566037735849059</v>
      </c>
      <c r="W391" s="585">
        <f t="shared" si="156"/>
        <v>1.25</v>
      </c>
      <c r="X391" s="957">
        <v>2077.96</v>
      </c>
      <c r="Y391" s="595">
        <f>X391/N391</f>
        <v>0.69169617422009855</v>
      </c>
      <c r="Z391" s="592">
        <f>N391-X391</f>
        <v>926.19135640000013</v>
      </c>
      <c r="AA391" s="1034" t="s">
        <v>1600</v>
      </c>
      <c r="AB391" s="898">
        <v>2</v>
      </c>
      <c r="AC391" s="515"/>
      <c r="AD391" s="611" t="s">
        <v>1510</v>
      </c>
      <c r="AE391" s="611"/>
      <c r="AF391" s="761" t="s">
        <v>1446</v>
      </c>
      <c r="AJ391" s="589">
        <v>383</v>
      </c>
      <c r="AK391" s="588">
        <v>5982.2626499999997</v>
      </c>
      <c r="AY391" s="591"/>
    </row>
    <row r="392" spans="1:51" s="460" customFormat="1" ht="64.5">
      <c r="A392" s="449"/>
      <c r="B392" s="449"/>
      <c r="C392" s="704"/>
      <c r="D392" s="1202" t="s">
        <v>53</v>
      </c>
      <c r="E392" s="1202"/>
      <c r="F392" s="1202"/>
      <c r="G392" s="447">
        <f t="shared" ref="G392:N392" si="157">SUM(G387:G391)</f>
        <v>4100</v>
      </c>
      <c r="H392" s="447">
        <f t="shared" si="157"/>
        <v>4100</v>
      </c>
      <c r="I392" s="447">
        <f t="shared" si="157"/>
        <v>3472.14</v>
      </c>
      <c r="J392" s="447">
        <f t="shared" si="157"/>
        <v>4198.78</v>
      </c>
      <c r="K392" s="942">
        <f t="shared" si="157"/>
        <v>1024.6500000000001</v>
      </c>
      <c r="L392" s="447">
        <f t="shared" si="157"/>
        <v>5223.43</v>
      </c>
      <c r="M392" s="447"/>
      <c r="N392" s="447">
        <f t="shared" si="157"/>
        <v>6221.0071527999999</v>
      </c>
      <c r="O392" s="449"/>
      <c r="P392" s="466"/>
      <c r="Q392" s="466"/>
      <c r="R392" s="466"/>
      <c r="S392" s="447">
        <f t="shared" ref="S392:W392" si="158">SUM(S387:S391)</f>
        <v>40.524999999999999</v>
      </c>
      <c r="T392" s="447">
        <f t="shared" si="158"/>
        <v>33.269999999999996</v>
      </c>
      <c r="U392" s="447">
        <f t="shared" si="158"/>
        <v>32.019999999999996</v>
      </c>
      <c r="V392" s="447"/>
      <c r="W392" s="476">
        <f t="shared" si="158"/>
        <v>1.25</v>
      </c>
      <c r="X392" s="476">
        <f>SUM(X387:X391)</f>
        <v>4580.91</v>
      </c>
      <c r="Y392" s="449"/>
      <c r="Z392" s="447">
        <f>SUM(Z387:Z391)</f>
        <v>1640.0971528</v>
      </c>
      <c r="AA392" s="490"/>
      <c r="AB392" s="1067" t="s">
        <v>1601</v>
      </c>
      <c r="AC392" s="514"/>
      <c r="AJ392" s="461">
        <v>384</v>
      </c>
      <c r="AK392" s="460">
        <v>6531.81351</v>
      </c>
      <c r="AY392" s="447"/>
    </row>
    <row r="393" spans="1:51" s="460" customFormat="1" ht="64.5">
      <c r="A393" s="491" t="s">
        <v>835</v>
      </c>
      <c r="B393" s="449"/>
      <c r="C393" s="704"/>
      <c r="D393" s="478"/>
      <c r="E393" s="446"/>
      <c r="F393" s="440"/>
      <c r="G393" s="457"/>
      <c r="H393" s="449"/>
      <c r="I393" s="449"/>
      <c r="J393" s="449"/>
      <c r="K393" s="935"/>
      <c r="L393" s="449"/>
      <c r="M393" s="449"/>
      <c r="N393" s="449"/>
      <c r="O393" s="449"/>
      <c r="P393" s="466"/>
      <c r="Q393" s="466"/>
      <c r="R393" s="466"/>
      <c r="S393" s="459"/>
      <c r="T393" s="458">
        <f>'Width Wise'!G394</f>
        <v>0</v>
      </c>
      <c r="U393" s="456"/>
      <c r="V393" s="449"/>
      <c r="W393" s="459"/>
      <c r="X393" s="953"/>
      <c r="Y393" s="449"/>
      <c r="Z393" s="449"/>
      <c r="AA393" s="490"/>
      <c r="AB393" s="801"/>
      <c r="AC393" s="514"/>
      <c r="AJ393" s="461">
        <v>385</v>
      </c>
      <c r="AK393" s="460">
        <v>1700.59897</v>
      </c>
      <c r="AY393" s="449"/>
    </row>
    <row r="394" spans="1:51" s="460" customFormat="1" ht="218.25" customHeight="1">
      <c r="A394" s="1072">
        <v>135</v>
      </c>
      <c r="B394" s="1072">
        <v>553</v>
      </c>
      <c r="C394" s="704" t="s">
        <v>32</v>
      </c>
      <c r="D394" s="619" t="s">
        <v>836</v>
      </c>
      <c r="E394" s="463" t="s">
        <v>837</v>
      </c>
      <c r="F394" s="455">
        <v>332</v>
      </c>
      <c r="G394" s="480">
        <v>950</v>
      </c>
      <c r="H394" s="1171">
        <f>G394+G396</f>
        <v>1950</v>
      </c>
      <c r="I394" s="1171">
        <v>1693.41</v>
      </c>
      <c r="J394" s="1171">
        <v>2045.15</v>
      </c>
      <c r="K394" s="1171">
        <v>508.45</v>
      </c>
      <c r="L394" s="1171">
        <f>J394+K394</f>
        <v>2553.6</v>
      </c>
      <c r="M394" s="1171"/>
      <c r="N394" s="1125">
        <f>(I394*1.4%+L394)*1.18</f>
        <v>3041.2231331999997</v>
      </c>
      <c r="O394" s="1090" t="s">
        <v>838</v>
      </c>
      <c r="P394" s="1151" t="s">
        <v>1485</v>
      </c>
      <c r="Q394" s="1151" t="s">
        <v>1484</v>
      </c>
      <c r="R394" s="1144"/>
      <c r="S394" s="459">
        <f>'Width Wise'!F395</f>
        <v>12</v>
      </c>
      <c r="T394" s="458">
        <f>'Width Wise'!G395</f>
        <v>12.24</v>
      </c>
      <c r="U394" s="458">
        <f>'Width Wise'!L395</f>
        <v>12.24</v>
      </c>
      <c r="V394" s="625">
        <f>U394/T394</f>
        <v>1</v>
      </c>
      <c r="W394" s="459">
        <f t="shared" ref="W394:W396" si="159">T394-U394</f>
        <v>0</v>
      </c>
      <c r="X394" s="1087">
        <v>2371.14</v>
      </c>
      <c r="Y394" s="1105">
        <f>X394/N394</f>
        <v>0.77966656708449644</v>
      </c>
      <c r="Z394" s="1086">
        <f>N394-X394</f>
        <v>670.08313319999979</v>
      </c>
      <c r="AA394" s="617" t="s">
        <v>303</v>
      </c>
      <c r="AB394" s="896"/>
      <c r="AC394" s="514">
        <v>3</v>
      </c>
      <c r="AJ394" s="622">
        <v>386</v>
      </c>
      <c r="AK394" s="460">
        <v>2182.2887799999999</v>
      </c>
      <c r="AY394" s="1171"/>
    </row>
    <row r="395" spans="1:51" s="460" customFormat="1" ht="269.25" customHeight="1">
      <c r="A395" s="1072"/>
      <c r="B395" s="1072"/>
      <c r="C395" s="704" t="s">
        <v>839</v>
      </c>
      <c r="D395" s="619" t="s">
        <v>840</v>
      </c>
      <c r="E395" s="463"/>
      <c r="F395" s="455"/>
      <c r="G395" s="480"/>
      <c r="H395" s="1171"/>
      <c r="I395" s="1171"/>
      <c r="J395" s="1171"/>
      <c r="K395" s="1171"/>
      <c r="L395" s="1171"/>
      <c r="M395" s="1171"/>
      <c r="N395" s="1125"/>
      <c r="O395" s="1090"/>
      <c r="P395" s="1151"/>
      <c r="Q395" s="1151"/>
      <c r="R395" s="1144"/>
      <c r="S395" s="1129">
        <v>9.1999999999999993</v>
      </c>
      <c r="T395" s="458">
        <f>'Width Wise'!G396</f>
        <v>2.65</v>
      </c>
      <c r="U395" s="458">
        <f>'Width Wise'!L396</f>
        <v>2.62</v>
      </c>
      <c r="V395" s="625">
        <f>U395/T395</f>
        <v>0.98867924528301898</v>
      </c>
      <c r="W395" s="459">
        <f t="shared" si="159"/>
        <v>2.9999999999999805E-2</v>
      </c>
      <c r="X395" s="1088"/>
      <c r="Y395" s="1105"/>
      <c r="Z395" s="1086"/>
      <c r="AA395" s="617" t="s">
        <v>303</v>
      </c>
      <c r="AB395" s="896"/>
      <c r="AC395" s="514"/>
      <c r="AJ395" s="622">
        <v>387</v>
      </c>
      <c r="AK395" s="460">
        <v>3624.5777699999999</v>
      </c>
      <c r="AY395" s="1171"/>
    </row>
    <row r="396" spans="1:51" s="460" customFormat="1" ht="264.75" customHeight="1">
      <c r="A396" s="1072"/>
      <c r="B396" s="1072"/>
      <c r="C396" s="704" t="s">
        <v>841</v>
      </c>
      <c r="D396" s="619" t="s">
        <v>842</v>
      </c>
      <c r="E396" s="463" t="s">
        <v>837</v>
      </c>
      <c r="F396" s="455">
        <v>334</v>
      </c>
      <c r="G396" s="480">
        <v>1000</v>
      </c>
      <c r="H396" s="1146"/>
      <c r="I396" s="1146"/>
      <c r="J396" s="1146"/>
      <c r="K396" s="1146"/>
      <c r="L396" s="1146"/>
      <c r="M396" s="1171"/>
      <c r="N396" s="1125"/>
      <c r="O396" s="1090"/>
      <c r="P396" s="1151"/>
      <c r="Q396" s="1151"/>
      <c r="R396" s="1144"/>
      <c r="S396" s="1130"/>
      <c r="T396" s="458">
        <f>'Width Wise'!G397</f>
        <v>8.86</v>
      </c>
      <c r="U396" s="456">
        <f>'Width Wise'!L397</f>
        <v>8.86</v>
      </c>
      <c r="V396" s="625">
        <f>U396/T396</f>
        <v>1</v>
      </c>
      <c r="W396" s="459">
        <f t="shared" si="159"/>
        <v>0</v>
      </c>
      <c r="X396" s="1089"/>
      <c r="Y396" s="1105"/>
      <c r="Z396" s="1072"/>
      <c r="AA396" s="617" t="s">
        <v>303</v>
      </c>
      <c r="AB396" s="896"/>
      <c r="AC396" s="514"/>
      <c r="AJ396" s="622">
        <v>388</v>
      </c>
      <c r="AK396" s="460">
        <v>3988.5745499999998</v>
      </c>
      <c r="AY396" s="1171"/>
    </row>
    <row r="397" spans="1:51" s="460" customFormat="1" ht="64.5">
      <c r="A397" s="449"/>
      <c r="B397" s="449"/>
      <c r="C397" s="704"/>
      <c r="D397" s="1202" t="s">
        <v>53</v>
      </c>
      <c r="E397" s="1202"/>
      <c r="F397" s="1202"/>
      <c r="G397" s="451">
        <f t="shared" ref="G397:N397" si="160">SUM(G394:G396)</f>
        <v>1950</v>
      </c>
      <c r="H397" s="451">
        <f t="shared" si="160"/>
        <v>1950</v>
      </c>
      <c r="I397" s="451">
        <f t="shared" si="160"/>
        <v>1693.41</v>
      </c>
      <c r="J397" s="451">
        <f t="shared" si="160"/>
        <v>2045.15</v>
      </c>
      <c r="K397" s="938">
        <f t="shared" si="160"/>
        <v>508.45</v>
      </c>
      <c r="L397" s="451">
        <f t="shared" si="160"/>
        <v>2553.6</v>
      </c>
      <c r="M397" s="451"/>
      <c r="N397" s="451">
        <f t="shared" si="160"/>
        <v>3041.2231331999997</v>
      </c>
      <c r="O397" s="449"/>
      <c r="P397" s="466"/>
      <c r="Q397" s="466"/>
      <c r="R397" s="466"/>
      <c r="S397" s="450">
        <f>SUM(S394:S395)</f>
        <v>21.2</v>
      </c>
      <c r="T397" s="476">
        <f>'Width Wise'!G398</f>
        <v>23.75</v>
      </c>
      <c r="U397" s="451">
        <f t="shared" ref="U397:W397" si="161">SUM(U394:U396)</f>
        <v>23.72</v>
      </c>
      <c r="V397" s="451"/>
      <c r="W397" s="450">
        <f t="shared" si="161"/>
        <v>2.9999999999999805E-2</v>
      </c>
      <c r="X397" s="960">
        <f>SUM(X394:X396)</f>
        <v>2371.14</v>
      </c>
      <c r="Y397" s="449"/>
      <c r="Z397" s="451">
        <f>SUM(Z394:Z396)</f>
        <v>670.08313319999979</v>
      </c>
      <c r="AA397" s="452"/>
      <c r="AB397" s="887"/>
      <c r="AC397" s="514"/>
      <c r="AJ397" s="461">
        <v>389</v>
      </c>
      <c r="AK397" s="460">
        <v>2721.8235500000001</v>
      </c>
      <c r="AY397" s="451"/>
    </row>
    <row r="398" spans="1:51" s="460" customFormat="1" ht="64.5">
      <c r="A398" s="1092" t="s">
        <v>843</v>
      </c>
      <c r="B398" s="1092"/>
      <c r="C398" s="1092"/>
      <c r="D398" s="1092"/>
      <c r="E398" s="1092"/>
      <c r="F398" s="1092"/>
      <c r="G398" s="457"/>
      <c r="H398" s="449"/>
      <c r="I398" s="449"/>
      <c r="J398" s="449"/>
      <c r="K398" s="935"/>
      <c r="L398" s="449"/>
      <c r="M398" s="449"/>
      <c r="N398" s="449"/>
      <c r="O398" s="449"/>
      <c r="P398" s="466"/>
      <c r="Q398" s="466"/>
      <c r="R398" s="466"/>
      <c r="S398" s="459"/>
      <c r="T398" s="458"/>
      <c r="U398" s="456"/>
      <c r="V398" s="449"/>
      <c r="W398" s="459"/>
      <c r="X398" s="953"/>
      <c r="Y398" s="449"/>
      <c r="Z398" s="449"/>
      <c r="AA398" s="452"/>
      <c r="AB398" s="887"/>
      <c r="AC398" s="514"/>
      <c r="AJ398" s="461">
        <v>390</v>
      </c>
      <c r="AK398" s="460">
        <v>3445.8654299999998</v>
      </c>
      <c r="AY398" s="449"/>
    </row>
    <row r="399" spans="1:51" s="460" customFormat="1" ht="180" customHeight="1">
      <c r="A399" s="1072">
        <v>136</v>
      </c>
      <c r="B399" s="1147">
        <v>554</v>
      </c>
      <c r="C399" s="1003" t="s">
        <v>32</v>
      </c>
      <c r="D399" s="619" t="s">
        <v>844</v>
      </c>
      <c r="E399" s="648" t="s">
        <v>845</v>
      </c>
      <c r="F399" s="487">
        <v>350</v>
      </c>
      <c r="G399" s="480">
        <v>350</v>
      </c>
      <c r="H399" s="1127">
        <f>G399+G400+G401</f>
        <v>1000</v>
      </c>
      <c r="I399" s="1127">
        <v>850.31</v>
      </c>
      <c r="J399" s="1127">
        <v>858.74</v>
      </c>
      <c r="K399" s="1127"/>
      <c r="L399" s="1127">
        <f>J399+K399</f>
        <v>858.74</v>
      </c>
      <c r="M399" s="1127"/>
      <c r="N399" s="1073">
        <f>(I399*1.4%+L399)*1.18</f>
        <v>1027.3603212</v>
      </c>
      <c r="O399" s="1147" t="s">
        <v>846</v>
      </c>
      <c r="P399" s="1147" t="s">
        <v>652</v>
      </c>
      <c r="Q399" s="1147" t="s">
        <v>847</v>
      </c>
      <c r="R399" s="1147"/>
      <c r="S399" s="459">
        <f>'Width Wise'!F400</f>
        <v>1.89</v>
      </c>
      <c r="T399" s="458">
        <f>'Width Wise'!G400</f>
        <v>2.2599999999999998</v>
      </c>
      <c r="U399" s="996">
        <f>'Width Wise'!L400</f>
        <v>2.2599999999999998</v>
      </c>
      <c r="V399" s="1000">
        <f>U399/T399</f>
        <v>1</v>
      </c>
      <c r="W399" s="657">
        <f>T399-U399</f>
        <v>0</v>
      </c>
      <c r="X399" s="1087">
        <v>657.58</v>
      </c>
      <c r="Y399" s="1105">
        <f>X399/N399</f>
        <v>0.64006754634237673</v>
      </c>
      <c r="Z399" s="1086">
        <f>N399-X399</f>
        <v>369.7803212</v>
      </c>
      <c r="AA399" s="649" t="s">
        <v>1543</v>
      </c>
      <c r="AB399" s="907"/>
      <c r="AC399" s="514"/>
      <c r="AD399" s="460" t="s">
        <v>1511</v>
      </c>
      <c r="AJ399" s="622">
        <v>391</v>
      </c>
      <c r="AK399" s="460">
        <v>3123.9011799999998</v>
      </c>
      <c r="AY399" s="1127"/>
    </row>
    <row r="400" spans="1:51" s="460" customFormat="1" ht="145.5" customHeight="1">
      <c r="A400" s="1072"/>
      <c r="B400" s="1147"/>
      <c r="C400" s="1003" t="s">
        <v>38</v>
      </c>
      <c r="D400" s="619" t="s">
        <v>848</v>
      </c>
      <c r="E400" s="648" t="s">
        <v>849</v>
      </c>
      <c r="F400" s="487">
        <v>351</v>
      </c>
      <c r="G400" s="480">
        <v>100</v>
      </c>
      <c r="H400" s="1127"/>
      <c r="I400" s="1127"/>
      <c r="J400" s="1127"/>
      <c r="K400" s="1127"/>
      <c r="L400" s="1127"/>
      <c r="M400" s="1127"/>
      <c r="N400" s="1134"/>
      <c r="O400" s="1147"/>
      <c r="P400" s="1147"/>
      <c r="Q400" s="1147"/>
      <c r="R400" s="1147"/>
      <c r="S400" s="459">
        <f>'Width Wise'!F401</f>
        <v>0</v>
      </c>
      <c r="T400" s="458">
        <f>'Width Wise'!G401</f>
        <v>0</v>
      </c>
      <c r="U400" s="996">
        <f>'Width Wise'!L401</f>
        <v>0</v>
      </c>
      <c r="V400" s="1000">
        <v>0</v>
      </c>
      <c r="W400" s="657">
        <f t="shared" ref="W400:W416" si="162">T400-U400</f>
        <v>0</v>
      </c>
      <c r="X400" s="1088"/>
      <c r="Y400" s="1105"/>
      <c r="Z400" s="1072"/>
      <c r="AA400" s="649" t="s">
        <v>1556</v>
      </c>
      <c r="AB400" s="907"/>
      <c r="AC400" s="514"/>
      <c r="AJ400" s="622">
        <v>392</v>
      </c>
      <c r="AK400" s="460">
        <v>4719.2523600000004</v>
      </c>
      <c r="AY400" s="1127"/>
    </row>
    <row r="401" spans="1:51" s="460" customFormat="1" ht="276" customHeight="1">
      <c r="A401" s="1072"/>
      <c r="B401" s="1147"/>
      <c r="C401" s="1003" t="s">
        <v>77</v>
      </c>
      <c r="D401" s="619" t="s">
        <v>850</v>
      </c>
      <c r="E401" s="648" t="s">
        <v>851</v>
      </c>
      <c r="F401" s="487">
        <v>352</v>
      </c>
      <c r="G401" s="480">
        <v>550</v>
      </c>
      <c r="H401" s="1127"/>
      <c r="I401" s="1127"/>
      <c r="J401" s="1127"/>
      <c r="K401" s="1127"/>
      <c r="L401" s="1127"/>
      <c r="M401" s="1127"/>
      <c r="N401" s="1074"/>
      <c r="O401" s="1147"/>
      <c r="P401" s="1147"/>
      <c r="Q401" s="1147"/>
      <c r="R401" s="1147"/>
      <c r="S401" s="459">
        <f>'Width Wise'!F402</f>
        <v>1.125</v>
      </c>
      <c r="T401" s="458">
        <f>'Width Wise'!G402</f>
        <v>1.125</v>
      </c>
      <c r="U401" s="458">
        <f>'Width Wise'!L402</f>
        <v>1.125</v>
      </c>
      <c r="V401" s="1000">
        <f t="shared" ref="V401:V416" si="163">U401/T401</f>
        <v>1</v>
      </c>
      <c r="W401" s="657">
        <f t="shared" si="162"/>
        <v>0</v>
      </c>
      <c r="X401" s="1089"/>
      <c r="Y401" s="1105"/>
      <c r="Z401" s="1072"/>
      <c r="AA401" s="649" t="s">
        <v>1543</v>
      </c>
      <c r="AB401" s="907"/>
      <c r="AC401" s="514"/>
      <c r="AJ401" s="622">
        <v>393</v>
      </c>
      <c r="AK401" s="460">
        <v>5759.02898</v>
      </c>
      <c r="AY401" s="1127"/>
    </row>
    <row r="402" spans="1:51" s="460" customFormat="1" ht="165.75" customHeight="1">
      <c r="A402" s="1072">
        <v>137</v>
      </c>
      <c r="B402" s="1147">
        <v>555</v>
      </c>
      <c r="C402" s="707" t="s">
        <v>32</v>
      </c>
      <c r="D402" s="619" t="s">
        <v>852</v>
      </c>
      <c r="E402" s="455" t="s">
        <v>853</v>
      </c>
      <c r="F402" s="492">
        <v>353</v>
      </c>
      <c r="G402" s="480">
        <v>100</v>
      </c>
      <c r="H402" s="1127">
        <f>G402+G403+G404</f>
        <v>1000</v>
      </c>
      <c r="I402" s="1127">
        <v>847.55</v>
      </c>
      <c r="J402" s="1127">
        <v>1024.96</v>
      </c>
      <c r="K402" s="1127">
        <v>247.93</v>
      </c>
      <c r="L402" s="1127">
        <f>J402+K402</f>
        <v>1272.8900000000001</v>
      </c>
      <c r="M402" s="1127"/>
      <c r="N402" s="1125">
        <f>(I402*1.4%+L402)*1.18</f>
        <v>1516.0117260000002</v>
      </c>
      <c r="O402" s="1147" t="s">
        <v>854</v>
      </c>
      <c r="P402" s="1147" t="s">
        <v>580</v>
      </c>
      <c r="Q402" s="1147" t="s">
        <v>611</v>
      </c>
      <c r="R402" s="1147" t="s">
        <v>1459</v>
      </c>
      <c r="S402" s="459">
        <f>'Width Wise'!F403</f>
        <v>0.63</v>
      </c>
      <c r="T402" s="458">
        <f>'Width Wise'!G403</f>
        <v>0.63</v>
      </c>
      <c r="U402" s="456">
        <f>'Width Wise'!L403</f>
        <v>0.63</v>
      </c>
      <c r="V402" s="625">
        <f t="shared" si="163"/>
        <v>1</v>
      </c>
      <c r="W402" s="657">
        <f t="shared" si="162"/>
        <v>0</v>
      </c>
      <c r="X402" s="1087">
        <v>1496.24</v>
      </c>
      <c r="Y402" s="1105">
        <f>X402/N402</f>
        <v>0.98695806525707563</v>
      </c>
      <c r="Z402" s="1086">
        <f>N402-X402</f>
        <v>19.771726000000172</v>
      </c>
      <c r="AA402" s="649" t="s">
        <v>49</v>
      </c>
      <c r="AB402" s="907"/>
      <c r="AC402" s="514">
        <v>4</v>
      </c>
      <c r="AJ402" s="622">
        <v>394</v>
      </c>
      <c r="AK402" s="460">
        <v>1351.2294400000001</v>
      </c>
      <c r="AY402" s="1127"/>
    </row>
    <row r="403" spans="1:51" s="460" customFormat="1" ht="225" customHeight="1">
      <c r="A403" s="1072"/>
      <c r="B403" s="1147"/>
      <c r="C403" s="707" t="s">
        <v>38</v>
      </c>
      <c r="D403" s="619" t="s">
        <v>855</v>
      </c>
      <c r="E403" s="455" t="s">
        <v>591</v>
      </c>
      <c r="F403" s="487">
        <v>354</v>
      </c>
      <c r="G403" s="480">
        <v>400</v>
      </c>
      <c r="H403" s="1127"/>
      <c r="I403" s="1127"/>
      <c r="J403" s="1127"/>
      <c r="K403" s="1127"/>
      <c r="L403" s="1127"/>
      <c r="M403" s="1127"/>
      <c r="N403" s="1125"/>
      <c r="O403" s="1147"/>
      <c r="P403" s="1147"/>
      <c r="Q403" s="1147"/>
      <c r="R403" s="1147"/>
      <c r="S403" s="459">
        <f>'Width Wise'!F404</f>
        <v>5.95</v>
      </c>
      <c r="T403" s="458">
        <f>'Width Wise'!G404</f>
        <v>7.73</v>
      </c>
      <c r="U403" s="456">
        <f>'Width Wise'!L404</f>
        <v>7.73</v>
      </c>
      <c r="V403" s="625">
        <f t="shared" si="163"/>
        <v>1</v>
      </c>
      <c r="W403" s="657">
        <f t="shared" si="162"/>
        <v>0</v>
      </c>
      <c r="X403" s="1088"/>
      <c r="Y403" s="1105"/>
      <c r="Z403" s="1072"/>
      <c r="AA403" s="649" t="s">
        <v>49</v>
      </c>
      <c r="AB403" s="907"/>
      <c r="AC403" s="514"/>
      <c r="AJ403" s="622">
        <v>395</v>
      </c>
      <c r="AK403" s="460">
        <v>3555.9263799999999</v>
      </c>
      <c r="AY403" s="1127"/>
    </row>
    <row r="404" spans="1:51" s="460" customFormat="1" ht="246" customHeight="1">
      <c r="A404" s="1072"/>
      <c r="B404" s="1147"/>
      <c r="C404" s="707" t="s">
        <v>77</v>
      </c>
      <c r="D404" s="619" t="s">
        <v>856</v>
      </c>
      <c r="E404" s="455" t="s">
        <v>96</v>
      </c>
      <c r="F404" s="492">
        <v>355</v>
      </c>
      <c r="G404" s="480">
        <v>500</v>
      </c>
      <c r="H404" s="1127"/>
      <c r="I404" s="1127"/>
      <c r="J404" s="1127"/>
      <c r="K404" s="1127"/>
      <c r="L404" s="1127"/>
      <c r="M404" s="1127"/>
      <c r="N404" s="1125"/>
      <c r="O404" s="1147"/>
      <c r="P404" s="1147"/>
      <c r="Q404" s="1147"/>
      <c r="R404" s="1147"/>
      <c r="S404" s="459">
        <f>'Width Wise'!F405</f>
        <v>3.78</v>
      </c>
      <c r="T404" s="458">
        <f>'Width Wise'!G405</f>
        <v>3.78</v>
      </c>
      <c r="U404" s="456">
        <f>'Width Wise'!L405</f>
        <v>3.78</v>
      </c>
      <c r="V404" s="625">
        <f t="shared" si="163"/>
        <v>1</v>
      </c>
      <c r="W404" s="657">
        <f t="shared" si="162"/>
        <v>0</v>
      </c>
      <c r="X404" s="1089"/>
      <c r="Y404" s="1105"/>
      <c r="Z404" s="1072"/>
      <c r="AA404" s="649" t="s">
        <v>49</v>
      </c>
      <c r="AB404" s="907"/>
      <c r="AC404" s="514"/>
      <c r="AJ404" s="622">
        <v>396</v>
      </c>
      <c r="AK404" s="460">
        <v>1635.38264</v>
      </c>
      <c r="AY404" s="1127"/>
    </row>
    <row r="405" spans="1:51" s="460" customFormat="1" ht="258">
      <c r="A405" s="1072">
        <v>138</v>
      </c>
      <c r="B405" s="1147">
        <v>556</v>
      </c>
      <c r="C405" s="707" t="s">
        <v>32</v>
      </c>
      <c r="D405" s="619" t="s">
        <v>857</v>
      </c>
      <c r="E405" s="455" t="s">
        <v>858</v>
      </c>
      <c r="F405" s="487">
        <v>356</v>
      </c>
      <c r="G405" s="480">
        <v>250</v>
      </c>
      <c r="H405" s="1127">
        <f>G405+G406+G407+G408+G409</f>
        <v>1350</v>
      </c>
      <c r="I405" s="1127">
        <v>1147.6300000000001</v>
      </c>
      <c r="J405" s="1127">
        <v>1415.18</v>
      </c>
      <c r="K405" s="1127">
        <v>335.49</v>
      </c>
      <c r="L405" s="1127">
        <f>J405+K405</f>
        <v>1750.67</v>
      </c>
      <c r="M405" s="1127"/>
      <c r="N405" s="1125">
        <f>(I405*1.4%+L405)*1.18</f>
        <v>2084.7494476000002</v>
      </c>
      <c r="O405" s="1147" t="s">
        <v>859</v>
      </c>
      <c r="P405" s="1147" t="s">
        <v>860</v>
      </c>
      <c r="Q405" s="1147" t="s">
        <v>861</v>
      </c>
      <c r="R405" s="1147" t="s">
        <v>1458</v>
      </c>
      <c r="S405" s="459">
        <f>'Width Wise'!F406</f>
        <v>1.35</v>
      </c>
      <c r="T405" s="458">
        <f>'Width Wise'!G406</f>
        <v>1.32</v>
      </c>
      <c r="U405" s="456">
        <f>'Width Wise'!L406</f>
        <v>1.32</v>
      </c>
      <c r="V405" s="625">
        <f t="shared" si="163"/>
        <v>1</v>
      </c>
      <c r="W405" s="657">
        <f t="shared" si="162"/>
        <v>0</v>
      </c>
      <c r="X405" s="1127">
        <v>2119.58</v>
      </c>
      <c r="Y405" s="1091">
        <f>X405/N405</f>
        <v>1.0167073086121199</v>
      </c>
      <c r="Z405" s="1086">
        <f>N405-X405</f>
        <v>-34.83055239999976</v>
      </c>
      <c r="AA405" s="649" t="s">
        <v>49</v>
      </c>
      <c r="AB405" s="907"/>
      <c r="AC405" s="514">
        <v>5</v>
      </c>
      <c r="AJ405" s="622">
        <v>397</v>
      </c>
      <c r="AK405" s="460">
        <v>2099.5400399999999</v>
      </c>
      <c r="AY405" s="1127"/>
    </row>
    <row r="406" spans="1:51" s="460" customFormat="1" ht="129" customHeight="1">
      <c r="A406" s="1072"/>
      <c r="B406" s="1147"/>
      <c r="C406" s="707" t="s">
        <v>38</v>
      </c>
      <c r="D406" s="619" t="s">
        <v>862</v>
      </c>
      <c r="E406" s="455" t="s">
        <v>830</v>
      </c>
      <c r="F406" s="492">
        <v>357</v>
      </c>
      <c r="G406" s="480">
        <v>250</v>
      </c>
      <c r="H406" s="1127"/>
      <c r="I406" s="1127"/>
      <c r="J406" s="1127"/>
      <c r="K406" s="1127"/>
      <c r="L406" s="1127"/>
      <c r="M406" s="1127"/>
      <c r="N406" s="1125"/>
      <c r="O406" s="1147"/>
      <c r="P406" s="1147"/>
      <c r="Q406" s="1147"/>
      <c r="R406" s="1147"/>
      <c r="S406" s="459">
        <f>'Width Wise'!F407</f>
        <v>1.7</v>
      </c>
      <c r="T406" s="458">
        <f>'Width Wise'!G407</f>
        <v>1.3460000000000001</v>
      </c>
      <c r="U406" s="456">
        <f>'Width Wise'!L407</f>
        <v>1.3460000000000001</v>
      </c>
      <c r="V406" s="625">
        <f t="shared" si="163"/>
        <v>1</v>
      </c>
      <c r="W406" s="657">
        <f t="shared" si="162"/>
        <v>0</v>
      </c>
      <c r="X406" s="1127"/>
      <c r="Y406" s="1091"/>
      <c r="Z406" s="1072"/>
      <c r="AA406" s="649" t="s">
        <v>49</v>
      </c>
      <c r="AB406" s="907"/>
      <c r="AC406" s="514"/>
      <c r="AJ406" s="622">
        <v>398</v>
      </c>
      <c r="AK406" s="460">
        <v>5675.4017999999996</v>
      </c>
      <c r="AY406" s="1127"/>
    </row>
    <row r="407" spans="1:51" s="460" customFormat="1" ht="193.5">
      <c r="A407" s="1072"/>
      <c r="B407" s="1147"/>
      <c r="C407" s="707" t="s">
        <v>77</v>
      </c>
      <c r="D407" s="619" t="s">
        <v>863</v>
      </c>
      <c r="E407" s="455" t="s">
        <v>864</v>
      </c>
      <c r="F407" s="487">
        <v>358</v>
      </c>
      <c r="G407" s="480">
        <v>275</v>
      </c>
      <c r="H407" s="1127"/>
      <c r="I407" s="1127"/>
      <c r="J407" s="1127"/>
      <c r="K407" s="1127"/>
      <c r="L407" s="1127"/>
      <c r="M407" s="1127"/>
      <c r="N407" s="1125"/>
      <c r="O407" s="1147"/>
      <c r="P407" s="1147"/>
      <c r="Q407" s="1147"/>
      <c r="R407" s="1147"/>
      <c r="S407" s="459">
        <f>'Width Wise'!F408</f>
        <v>2.19</v>
      </c>
      <c r="T407" s="458">
        <f>'Width Wise'!G408</f>
        <v>2.19</v>
      </c>
      <c r="U407" s="456">
        <f>'Width Wise'!L408</f>
        <v>2.19</v>
      </c>
      <c r="V407" s="625">
        <f t="shared" si="163"/>
        <v>1</v>
      </c>
      <c r="W407" s="657">
        <f t="shared" si="162"/>
        <v>0</v>
      </c>
      <c r="X407" s="1127"/>
      <c r="Y407" s="1091"/>
      <c r="Z407" s="1072"/>
      <c r="AA407" s="649" t="s">
        <v>49</v>
      </c>
      <c r="AB407" s="907"/>
      <c r="AC407" s="514"/>
      <c r="AJ407" s="622">
        <v>399</v>
      </c>
      <c r="AK407" s="460">
        <v>1743.1082899999999</v>
      </c>
      <c r="AY407" s="1127"/>
    </row>
    <row r="408" spans="1:51" s="460" customFormat="1" ht="193.5" customHeight="1">
      <c r="A408" s="1072"/>
      <c r="B408" s="1147"/>
      <c r="C408" s="707" t="s">
        <v>143</v>
      </c>
      <c r="D408" s="619" t="s">
        <v>865</v>
      </c>
      <c r="E408" s="455" t="s">
        <v>866</v>
      </c>
      <c r="F408" s="492">
        <v>359</v>
      </c>
      <c r="G408" s="480">
        <v>275</v>
      </c>
      <c r="H408" s="1127"/>
      <c r="I408" s="1127"/>
      <c r="J408" s="1127"/>
      <c r="K408" s="1127"/>
      <c r="L408" s="1127"/>
      <c r="M408" s="1127"/>
      <c r="N408" s="1125"/>
      <c r="O408" s="1147"/>
      <c r="P408" s="1147"/>
      <c r="Q408" s="1147"/>
      <c r="R408" s="1147"/>
      <c r="S408" s="459">
        <f>'Width Wise'!F409</f>
        <v>2</v>
      </c>
      <c r="T408" s="458">
        <f>'Width Wise'!G409</f>
        <v>2.0089999999999999</v>
      </c>
      <c r="U408" s="456">
        <f>'Width Wise'!L409</f>
        <v>2.0089999999999999</v>
      </c>
      <c r="V408" s="625">
        <f t="shared" si="163"/>
        <v>1</v>
      </c>
      <c r="W408" s="657">
        <f t="shared" si="162"/>
        <v>0</v>
      </c>
      <c r="X408" s="1127"/>
      <c r="Y408" s="1091"/>
      <c r="Z408" s="1072"/>
      <c r="AA408" s="649" t="s">
        <v>49</v>
      </c>
      <c r="AB408" s="907"/>
      <c r="AC408" s="514"/>
      <c r="AJ408" s="622">
        <v>400</v>
      </c>
      <c r="AK408" s="460">
        <v>7345.1453000000001</v>
      </c>
      <c r="AY408" s="1127"/>
    </row>
    <row r="409" spans="1:51" s="460" customFormat="1" ht="193.5">
      <c r="A409" s="1072"/>
      <c r="B409" s="1147"/>
      <c r="C409" s="707" t="s">
        <v>306</v>
      </c>
      <c r="D409" s="619" t="s">
        <v>867</v>
      </c>
      <c r="E409" s="455" t="s">
        <v>868</v>
      </c>
      <c r="F409" s="487">
        <v>360</v>
      </c>
      <c r="G409" s="480">
        <v>300</v>
      </c>
      <c r="H409" s="1127"/>
      <c r="I409" s="1127"/>
      <c r="J409" s="1127"/>
      <c r="K409" s="1127"/>
      <c r="L409" s="1127"/>
      <c r="M409" s="1127"/>
      <c r="N409" s="1125"/>
      <c r="O409" s="1147"/>
      <c r="P409" s="1147"/>
      <c r="Q409" s="1147"/>
      <c r="R409" s="1147"/>
      <c r="S409" s="459">
        <f>'Width Wise'!F410</f>
        <v>0.66</v>
      </c>
      <c r="T409" s="458">
        <f>'Width Wise'!G410</f>
        <v>0.73</v>
      </c>
      <c r="U409" s="456">
        <f>'Width Wise'!L410</f>
        <v>0.73</v>
      </c>
      <c r="V409" s="625">
        <f t="shared" si="163"/>
        <v>1</v>
      </c>
      <c r="W409" s="657">
        <f t="shared" si="162"/>
        <v>0</v>
      </c>
      <c r="X409" s="1127"/>
      <c r="Y409" s="1091"/>
      <c r="Z409" s="1072"/>
      <c r="AA409" s="649" t="s">
        <v>49</v>
      </c>
      <c r="AB409" s="907"/>
      <c r="AC409" s="514"/>
      <c r="AJ409" s="622">
        <v>401</v>
      </c>
      <c r="AK409" s="460">
        <v>2827.0180700000001</v>
      </c>
      <c r="AY409" s="1127"/>
    </row>
    <row r="410" spans="1:51" s="460" customFormat="1" ht="193.5">
      <c r="A410" s="1072">
        <v>139</v>
      </c>
      <c r="B410" s="1147">
        <v>557</v>
      </c>
      <c r="C410" s="707" t="s">
        <v>32</v>
      </c>
      <c r="D410" s="619" t="s">
        <v>869</v>
      </c>
      <c r="E410" s="455" t="s">
        <v>870</v>
      </c>
      <c r="F410" s="492">
        <v>361</v>
      </c>
      <c r="G410" s="480">
        <v>500</v>
      </c>
      <c r="H410" s="1127">
        <f>G410+G411</f>
        <v>1000</v>
      </c>
      <c r="I410" s="1127">
        <v>855.44</v>
      </c>
      <c r="J410" s="1127">
        <v>1013.06</v>
      </c>
      <c r="K410" s="1127">
        <v>99.91</v>
      </c>
      <c r="L410" s="1127">
        <f>J410+K410</f>
        <v>1112.97</v>
      </c>
      <c r="M410" s="1127"/>
      <c r="N410" s="1086">
        <f>(I410*1.4%+L410)*1.18</f>
        <v>1327.4364687999998</v>
      </c>
      <c r="O410" s="1147" t="s">
        <v>871</v>
      </c>
      <c r="P410" s="1147" t="s">
        <v>872</v>
      </c>
      <c r="Q410" s="1147" t="s">
        <v>873</v>
      </c>
      <c r="R410" s="1147" t="s">
        <v>1538</v>
      </c>
      <c r="S410" s="459">
        <f>'Width Wise'!F411</f>
        <v>1.45</v>
      </c>
      <c r="T410" s="458">
        <f>'Width Wise'!G411</f>
        <v>1.45</v>
      </c>
      <c r="U410" s="456">
        <f>'Width Wise'!L411</f>
        <v>1.45</v>
      </c>
      <c r="V410" s="625">
        <f t="shared" si="163"/>
        <v>1</v>
      </c>
      <c r="W410" s="657">
        <f t="shared" si="162"/>
        <v>0</v>
      </c>
      <c r="X410" s="1087">
        <v>1353.75</v>
      </c>
      <c r="Y410" s="1105">
        <f>X410/N410</f>
        <v>1.0198228177532198</v>
      </c>
      <c r="Z410" s="1086">
        <f>N410-X410</f>
        <v>-26.31353120000017</v>
      </c>
      <c r="AA410" s="649" t="s">
        <v>49</v>
      </c>
      <c r="AB410" s="907"/>
      <c r="AC410" s="514">
        <v>6</v>
      </c>
      <c r="AJ410" s="622">
        <v>402</v>
      </c>
      <c r="AK410" s="460">
        <v>3377.5118400000001</v>
      </c>
      <c r="AY410" s="1127"/>
    </row>
    <row r="411" spans="1:51" s="460" customFormat="1" ht="193.5">
      <c r="A411" s="1072"/>
      <c r="B411" s="1147"/>
      <c r="C411" s="707" t="s">
        <v>38</v>
      </c>
      <c r="D411" s="619" t="s">
        <v>874</v>
      </c>
      <c r="E411" s="455" t="s">
        <v>875</v>
      </c>
      <c r="F411" s="487">
        <v>362</v>
      </c>
      <c r="G411" s="480">
        <v>500</v>
      </c>
      <c r="H411" s="1127"/>
      <c r="I411" s="1127"/>
      <c r="J411" s="1127"/>
      <c r="K411" s="1127"/>
      <c r="L411" s="1127"/>
      <c r="M411" s="1127"/>
      <c r="N411" s="1086"/>
      <c r="O411" s="1147"/>
      <c r="P411" s="1147"/>
      <c r="Q411" s="1147"/>
      <c r="R411" s="1147"/>
      <c r="S411" s="459">
        <f>'Width Wise'!F412</f>
        <v>4.67</v>
      </c>
      <c r="T411" s="458">
        <f>'Width Wise'!G412</f>
        <v>4.67</v>
      </c>
      <c r="U411" s="456">
        <f>'Width Wise'!L412</f>
        <v>4.67</v>
      </c>
      <c r="V411" s="625">
        <f t="shared" si="163"/>
        <v>1</v>
      </c>
      <c r="W411" s="657">
        <f t="shared" si="162"/>
        <v>0</v>
      </c>
      <c r="X411" s="1089"/>
      <c r="Y411" s="1105"/>
      <c r="Z411" s="1072"/>
      <c r="AA411" s="649" t="s">
        <v>49</v>
      </c>
      <c r="AB411" s="907"/>
      <c r="AC411" s="514"/>
      <c r="AJ411" s="622">
        <v>403</v>
      </c>
      <c r="AK411" s="460">
        <v>4467.2565299999997</v>
      </c>
      <c r="AY411" s="1127"/>
    </row>
    <row r="412" spans="1:51" s="460" customFormat="1" ht="312" customHeight="1">
      <c r="A412" s="1072">
        <v>140</v>
      </c>
      <c r="B412" s="1147">
        <v>558</v>
      </c>
      <c r="C412" s="707" t="s">
        <v>32</v>
      </c>
      <c r="D412" s="619" t="s">
        <v>876</v>
      </c>
      <c r="E412" s="658" t="s">
        <v>591</v>
      </c>
      <c r="F412" s="492">
        <v>363</v>
      </c>
      <c r="G412" s="480">
        <v>1485</v>
      </c>
      <c r="H412" s="1127">
        <f>G412+G413</f>
        <v>2250</v>
      </c>
      <c r="I412" s="1127">
        <v>1917.79</v>
      </c>
      <c r="J412" s="1127">
        <v>2299.36</v>
      </c>
      <c r="K412" s="1127">
        <v>223.27</v>
      </c>
      <c r="L412" s="1127">
        <f>J412+K412</f>
        <v>2522.63</v>
      </c>
      <c r="M412" s="1127"/>
      <c r="N412" s="1086">
        <f>(I412*1.4%+L412)*1.18</f>
        <v>3008.3852907999999</v>
      </c>
      <c r="O412" s="1147" t="s">
        <v>877</v>
      </c>
      <c r="P412" s="1147" t="s">
        <v>580</v>
      </c>
      <c r="Q412" s="1147" t="s">
        <v>581</v>
      </c>
      <c r="R412" s="1147" t="s">
        <v>1460</v>
      </c>
      <c r="S412" s="459">
        <f>'Width Wise'!F413</f>
        <v>10.43</v>
      </c>
      <c r="T412" s="458">
        <f>'Width Wise'!G413</f>
        <v>12.456</v>
      </c>
      <c r="U412" s="456">
        <f>'Width Wise'!L413</f>
        <v>12.456</v>
      </c>
      <c r="V412" s="625">
        <f t="shared" si="163"/>
        <v>1</v>
      </c>
      <c r="W412" s="657">
        <f t="shared" si="162"/>
        <v>0</v>
      </c>
      <c r="X412" s="1087">
        <v>2240.0500000000002</v>
      </c>
      <c r="Y412" s="1105">
        <f>X412/N412</f>
        <v>0.74460209829184432</v>
      </c>
      <c r="Z412" s="1086">
        <f>N412-X412</f>
        <v>768.33529079999971</v>
      </c>
      <c r="AA412" s="649" t="s">
        <v>49</v>
      </c>
      <c r="AB412" s="907"/>
      <c r="AC412" s="514">
        <v>7</v>
      </c>
      <c r="AJ412" s="622">
        <v>404</v>
      </c>
      <c r="AK412" s="460">
        <v>3084.4494500000001</v>
      </c>
      <c r="AY412" s="1127"/>
    </row>
    <row r="413" spans="1:51" s="460" customFormat="1" ht="173.25" customHeight="1">
      <c r="A413" s="1072"/>
      <c r="B413" s="1147"/>
      <c r="C413" s="707" t="s">
        <v>38</v>
      </c>
      <c r="D413" s="619" t="s">
        <v>878</v>
      </c>
      <c r="E413" s="455" t="s">
        <v>879</v>
      </c>
      <c r="F413" s="487">
        <v>364</v>
      </c>
      <c r="G413" s="480">
        <v>765</v>
      </c>
      <c r="H413" s="1127"/>
      <c r="I413" s="1127"/>
      <c r="J413" s="1127"/>
      <c r="K413" s="1127"/>
      <c r="L413" s="1127"/>
      <c r="M413" s="1127"/>
      <c r="N413" s="1086"/>
      <c r="O413" s="1147"/>
      <c r="P413" s="1147"/>
      <c r="Q413" s="1147"/>
      <c r="R413" s="1147"/>
      <c r="S413" s="459">
        <f>'Width Wise'!F414</f>
        <v>4.4400000000000004</v>
      </c>
      <c r="T413" s="458">
        <f>'Width Wise'!G414</f>
        <v>4.4400000000000004</v>
      </c>
      <c r="U413" s="456">
        <f>'Width Wise'!L414</f>
        <v>4.4400000000000004</v>
      </c>
      <c r="V413" s="625">
        <f t="shared" si="163"/>
        <v>1</v>
      </c>
      <c r="W413" s="657">
        <f t="shared" si="162"/>
        <v>0</v>
      </c>
      <c r="X413" s="1089"/>
      <c r="Y413" s="1105"/>
      <c r="Z413" s="1072"/>
      <c r="AA413" s="649" t="s">
        <v>49</v>
      </c>
      <c r="AB413" s="907"/>
      <c r="AC413" s="514"/>
      <c r="AJ413" s="622">
        <v>405</v>
      </c>
      <c r="AK413" s="460">
        <v>2442.9757199999999</v>
      </c>
      <c r="AY413" s="1127"/>
    </row>
    <row r="414" spans="1:51" s="460" customFormat="1" ht="258">
      <c r="A414" s="1072">
        <v>141</v>
      </c>
      <c r="B414" s="1147">
        <v>559</v>
      </c>
      <c r="C414" s="707" t="s">
        <v>32</v>
      </c>
      <c r="D414" s="619" t="s">
        <v>880</v>
      </c>
      <c r="E414" s="455" t="s">
        <v>881</v>
      </c>
      <c r="F414" s="492">
        <v>365</v>
      </c>
      <c r="G414" s="480">
        <v>1200</v>
      </c>
      <c r="H414" s="1127">
        <f>G414+G415</f>
        <v>2400</v>
      </c>
      <c r="I414" s="1127">
        <v>2058.4499999999998</v>
      </c>
      <c r="J414" s="1127">
        <v>2510.9899999999998</v>
      </c>
      <c r="K414" s="1127">
        <v>132.59</v>
      </c>
      <c r="L414" s="1127">
        <f>J414+K414</f>
        <v>2643.58</v>
      </c>
      <c r="M414" s="1127"/>
      <c r="N414" s="1086">
        <f>(I414*1.4%+L414)*1.18</f>
        <v>3153.4299939999996</v>
      </c>
      <c r="O414" s="1147" t="s">
        <v>882</v>
      </c>
      <c r="P414" s="1147" t="s">
        <v>620</v>
      </c>
      <c r="Q414" s="1147" t="s">
        <v>621</v>
      </c>
      <c r="R414" s="1147"/>
      <c r="S414" s="459">
        <f>'Width Wise'!F415</f>
        <v>7.63</v>
      </c>
      <c r="T414" s="458">
        <f>'Width Wise'!G415</f>
        <v>8.3949999999999996</v>
      </c>
      <c r="U414" s="456">
        <f>'Width Wise'!L415</f>
        <v>8.3949999999999996</v>
      </c>
      <c r="V414" s="625">
        <f t="shared" si="163"/>
        <v>1</v>
      </c>
      <c r="W414" s="657">
        <f t="shared" si="162"/>
        <v>0</v>
      </c>
      <c r="X414" s="1087">
        <v>2476.19</v>
      </c>
      <c r="Y414" s="1105">
        <f>X414/N414</f>
        <v>0.78523702911160942</v>
      </c>
      <c r="Z414" s="1086">
        <f>N414-X414</f>
        <v>677.23999399999957</v>
      </c>
      <c r="AA414" s="649" t="s">
        <v>49</v>
      </c>
      <c r="AB414" s="907"/>
      <c r="AC414" s="514">
        <v>8</v>
      </c>
      <c r="AJ414" s="622">
        <v>406</v>
      </c>
      <c r="AK414" s="460">
        <v>1740.3168700000001</v>
      </c>
      <c r="AY414" s="1127"/>
    </row>
    <row r="415" spans="1:51" s="460" customFormat="1" ht="409.5">
      <c r="A415" s="1072"/>
      <c r="B415" s="1147"/>
      <c r="C415" s="707" t="s">
        <v>38</v>
      </c>
      <c r="D415" s="619" t="s">
        <v>883</v>
      </c>
      <c r="E415" s="455" t="s">
        <v>884</v>
      </c>
      <c r="F415" s="487">
        <v>366</v>
      </c>
      <c r="G415" s="480">
        <v>1200</v>
      </c>
      <c r="H415" s="1127"/>
      <c r="I415" s="1127"/>
      <c r="J415" s="1127"/>
      <c r="K415" s="1127"/>
      <c r="L415" s="1127"/>
      <c r="M415" s="1127"/>
      <c r="N415" s="1086"/>
      <c r="O415" s="1147"/>
      <c r="P415" s="1147"/>
      <c r="Q415" s="1147"/>
      <c r="R415" s="1147"/>
      <c r="S415" s="459">
        <f>'Width Wise'!F416</f>
        <v>7.57</v>
      </c>
      <c r="T415" s="458">
        <f>'Width Wise'!G416</f>
        <v>7.57</v>
      </c>
      <c r="U415" s="456">
        <f>'Width Wise'!L416</f>
        <v>7.57</v>
      </c>
      <c r="V415" s="625">
        <f t="shared" si="163"/>
        <v>1</v>
      </c>
      <c r="W415" s="657">
        <f t="shared" si="162"/>
        <v>0</v>
      </c>
      <c r="X415" s="1089"/>
      <c r="Y415" s="1105"/>
      <c r="Z415" s="1072"/>
      <c r="AA415" s="649" t="s">
        <v>49</v>
      </c>
      <c r="AB415" s="907"/>
      <c r="AC415" s="514"/>
      <c r="AJ415" s="622">
        <v>407</v>
      </c>
      <c r="AK415" s="460">
        <v>3937.7375200000001</v>
      </c>
      <c r="AY415" s="1127"/>
    </row>
    <row r="416" spans="1:51" s="460" customFormat="1" ht="222" customHeight="1">
      <c r="A416" s="449">
        <v>142</v>
      </c>
      <c r="B416" s="1147">
        <v>560</v>
      </c>
      <c r="C416" s="1147"/>
      <c r="D416" s="619" t="s">
        <v>885</v>
      </c>
      <c r="E416" s="455" t="s">
        <v>881</v>
      </c>
      <c r="F416" s="492">
        <v>367</v>
      </c>
      <c r="G416" s="480">
        <v>2300</v>
      </c>
      <c r="H416" s="457">
        <f>G416</f>
        <v>2300</v>
      </c>
      <c r="I416" s="457">
        <v>1974.47</v>
      </c>
      <c r="J416" s="449">
        <v>2468.0300000000002</v>
      </c>
      <c r="K416" s="935">
        <v>615.92999999999995</v>
      </c>
      <c r="L416" s="449">
        <f>J416+K416</f>
        <v>3083.96</v>
      </c>
      <c r="M416" s="449"/>
      <c r="N416" s="457">
        <f>(I416*1.4%+L416)*1.18</f>
        <v>3671.6910444</v>
      </c>
      <c r="O416" s="463" t="s">
        <v>886</v>
      </c>
      <c r="P416" s="463" t="s">
        <v>580</v>
      </c>
      <c r="Q416" s="463" t="s">
        <v>581</v>
      </c>
      <c r="R416" s="463"/>
      <c r="S416" s="459">
        <f>'Width Wise'!F417</f>
        <v>12.45</v>
      </c>
      <c r="T416" s="458">
        <f>'Width Wise'!G417</f>
        <v>12.6</v>
      </c>
      <c r="U416" s="456">
        <f>'Width Wise'!L417</f>
        <v>12.6</v>
      </c>
      <c r="V416" s="625">
        <f t="shared" si="163"/>
        <v>1</v>
      </c>
      <c r="W416" s="657">
        <f t="shared" si="162"/>
        <v>0</v>
      </c>
      <c r="X416" s="953">
        <v>3491.12</v>
      </c>
      <c r="Y416" s="636">
        <f>X416/N416</f>
        <v>0.95082074111997961</v>
      </c>
      <c r="Z416" s="457">
        <f>N416-X416</f>
        <v>180.57104440000012</v>
      </c>
      <c r="AA416" s="649" t="s">
        <v>49</v>
      </c>
      <c r="AB416" s="907"/>
      <c r="AC416" s="514">
        <v>9</v>
      </c>
      <c r="AJ416" s="622">
        <v>408</v>
      </c>
      <c r="AK416" s="460">
        <v>4479.9614799999999</v>
      </c>
      <c r="AY416" s="449"/>
    </row>
    <row r="417" spans="1:51" s="460" customFormat="1" ht="64.5">
      <c r="A417" s="449"/>
      <c r="B417" s="492"/>
      <c r="C417" s="707"/>
      <c r="D417" s="1202" t="s">
        <v>53</v>
      </c>
      <c r="E417" s="1202"/>
      <c r="F417" s="1202"/>
      <c r="G417" s="451">
        <f t="shared" ref="G417:N417" si="164">SUM(G399:G416)</f>
        <v>11300</v>
      </c>
      <c r="H417" s="451">
        <f t="shared" si="164"/>
        <v>11300</v>
      </c>
      <c r="I417" s="451">
        <f t="shared" si="164"/>
        <v>9651.64</v>
      </c>
      <c r="J417" s="451">
        <f t="shared" si="164"/>
        <v>11590.320000000002</v>
      </c>
      <c r="K417" s="938">
        <f t="shared" si="164"/>
        <v>1655.12</v>
      </c>
      <c r="L417" s="451">
        <f t="shared" si="164"/>
        <v>13245.439999999999</v>
      </c>
      <c r="M417" s="847"/>
      <c r="N417" s="847">
        <f t="shared" si="164"/>
        <v>15789.064292800002</v>
      </c>
      <c r="O417" s="463"/>
      <c r="P417" s="463"/>
      <c r="Q417" s="463"/>
      <c r="R417" s="463"/>
      <c r="S417" s="450">
        <f t="shared" ref="S417:W417" si="165">SUM(S399:S416)</f>
        <v>69.914999999999992</v>
      </c>
      <c r="T417" s="450">
        <f t="shared" si="165"/>
        <v>74.700999999999993</v>
      </c>
      <c r="U417" s="450">
        <f t="shared" si="165"/>
        <v>74.700999999999993</v>
      </c>
      <c r="V417" s="450"/>
      <c r="W417" s="450">
        <f t="shared" si="165"/>
        <v>0</v>
      </c>
      <c r="X417" s="450">
        <f>SUM(X399:X416)</f>
        <v>13834.509999999998</v>
      </c>
      <c r="Y417" s="449"/>
      <c r="Z417" s="450">
        <f>SUM(Z399:Z416)</f>
        <v>1954.5542927999995</v>
      </c>
      <c r="AA417" s="493"/>
      <c r="AB417" s="908"/>
      <c r="AC417" s="514"/>
      <c r="AJ417" s="461">
        <v>409</v>
      </c>
      <c r="AK417" s="460">
        <v>1999.26088</v>
      </c>
      <c r="AY417" s="451"/>
    </row>
    <row r="418" spans="1:51" s="460" customFormat="1" ht="64.5">
      <c r="A418" s="1092" t="s">
        <v>887</v>
      </c>
      <c r="B418" s="1092"/>
      <c r="C418" s="1092"/>
      <c r="D418" s="1092"/>
      <c r="E418" s="1092"/>
      <c r="F418" s="1092"/>
      <c r="G418" s="480"/>
      <c r="H418" s="457"/>
      <c r="I418" s="457"/>
      <c r="J418" s="457"/>
      <c r="K418" s="934"/>
      <c r="L418" s="457"/>
      <c r="M418" s="457"/>
      <c r="N418" s="457"/>
      <c r="O418" s="456"/>
      <c r="P418" s="456"/>
      <c r="Q418" s="456"/>
      <c r="R418" s="456"/>
      <c r="S418" s="459"/>
      <c r="T418" s="458"/>
      <c r="U418" s="456"/>
      <c r="V418" s="457"/>
      <c r="W418" s="459"/>
      <c r="X418" s="953"/>
      <c r="Y418" s="449"/>
      <c r="Z418" s="449"/>
      <c r="AA418" s="494"/>
      <c r="AB418" s="909"/>
      <c r="AC418" s="514"/>
      <c r="AJ418" s="461">
        <v>410</v>
      </c>
      <c r="AK418" s="460">
        <v>2339.0058399999998</v>
      </c>
      <c r="AY418" s="457"/>
    </row>
    <row r="419" spans="1:51" s="460" customFormat="1" ht="159" customHeight="1">
      <c r="A419" s="744">
        <v>143</v>
      </c>
      <c r="B419" s="1072">
        <v>561</v>
      </c>
      <c r="C419" s="1072"/>
      <c r="D419" s="619" t="s">
        <v>888</v>
      </c>
      <c r="E419" s="648" t="s">
        <v>889</v>
      </c>
      <c r="F419" s="487">
        <v>162</v>
      </c>
      <c r="G419" s="747">
        <v>2000</v>
      </c>
      <c r="H419" s="743">
        <v>2000</v>
      </c>
      <c r="I419" s="743">
        <v>1715.76</v>
      </c>
      <c r="J419" s="743">
        <v>1954.76</v>
      </c>
      <c r="K419" s="934">
        <v>0</v>
      </c>
      <c r="L419" s="743">
        <f>J419+K419</f>
        <v>1954.76</v>
      </c>
      <c r="M419" s="743"/>
      <c r="N419" s="743">
        <f>(I419*1.4%+L419)*1.18</f>
        <v>2334.9611551999997</v>
      </c>
      <c r="O419" s="747" t="s">
        <v>890</v>
      </c>
      <c r="P419" s="747" t="s">
        <v>891</v>
      </c>
      <c r="Q419" s="747" t="s">
        <v>892</v>
      </c>
      <c r="R419" s="747"/>
      <c r="S419" s="459">
        <f>'Width Wise'!F420</f>
        <v>12.25</v>
      </c>
      <c r="T419" s="458">
        <f>'Width Wise'!G420</f>
        <v>12.25</v>
      </c>
      <c r="U419" s="747">
        <f>'Width Wise'!L420</f>
        <v>12.25</v>
      </c>
      <c r="V419" s="746">
        <f>U419/T419</f>
        <v>1</v>
      </c>
      <c r="W419" s="459">
        <f>T419-U419</f>
        <v>0</v>
      </c>
      <c r="X419" s="953">
        <v>786.21</v>
      </c>
      <c r="Y419" s="745">
        <f>X419/N419</f>
        <v>0.33671223962295754</v>
      </c>
      <c r="Z419" s="743">
        <f>N419-X419</f>
        <v>1548.7511551999996</v>
      </c>
      <c r="AA419" s="649" t="s">
        <v>439</v>
      </c>
      <c r="AB419" s="907"/>
      <c r="AC419" s="514"/>
      <c r="AF419" s="642" t="s">
        <v>1512</v>
      </c>
      <c r="AJ419" s="622">
        <v>411</v>
      </c>
      <c r="AK419" s="460">
        <v>2462.8636999999999</v>
      </c>
      <c r="AY419" s="743"/>
    </row>
    <row r="420" spans="1:51" s="460" customFormat="1" ht="201" customHeight="1">
      <c r="A420" s="449">
        <f>A419+1</f>
        <v>144</v>
      </c>
      <c r="B420" s="1072">
        <f>B419+1</f>
        <v>562</v>
      </c>
      <c r="C420" s="1072"/>
      <c r="D420" s="454" t="s">
        <v>893</v>
      </c>
      <c r="E420" s="648" t="s">
        <v>894</v>
      </c>
      <c r="F420" s="487">
        <v>163</v>
      </c>
      <c r="G420" s="480">
        <v>1000</v>
      </c>
      <c r="H420" s="457">
        <v>1000</v>
      </c>
      <c r="I420" s="457">
        <v>855.6</v>
      </c>
      <c r="J420" s="457">
        <v>1009.34</v>
      </c>
      <c r="K420" s="934">
        <f>L420-J420</f>
        <v>235.18999999999994</v>
      </c>
      <c r="L420" s="457">
        <v>1244.53</v>
      </c>
      <c r="M420" s="457"/>
      <c r="N420" s="457">
        <f>(I420*1.4%+L420)*1.18</f>
        <v>1482.6799119999998</v>
      </c>
      <c r="O420" s="456" t="s">
        <v>807</v>
      </c>
      <c r="P420" s="456" t="s">
        <v>895</v>
      </c>
      <c r="Q420" s="456" t="s">
        <v>896</v>
      </c>
      <c r="R420" s="456"/>
      <c r="S420" s="459">
        <f>'Width Wise'!F421</f>
        <v>7.12</v>
      </c>
      <c r="T420" s="458">
        <f>'Width Wise'!G421</f>
        <v>8.32</v>
      </c>
      <c r="U420" s="456">
        <f>'Width Wise'!L421</f>
        <v>8.32</v>
      </c>
      <c r="V420" s="625">
        <f t="shared" ref="V420:V425" si="166">U420/T420</f>
        <v>1</v>
      </c>
      <c r="W420" s="459">
        <f t="shared" ref="W420:W425" si="167">T420-U420</f>
        <v>0</v>
      </c>
      <c r="X420" s="953">
        <v>1409.09</v>
      </c>
      <c r="Y420" s="636">
        <f>X420/N420</f>
        <v>0.95036695958149597</v>
      </c>
      <c r="Z420" s="457">
        <f>N420-X420</f>
        <v>73.589911999999913</v>
      </c>
      <c r="AA420" s="649" t="s">
        <v>49</v>
      </c>
      <c r="AB420" s="907"/>
      <c r="AC420" s="514">
        <v>10</v>
      </c>
      <c r="AJ420" s="622">
        <v>412</v>
      </c>
      <c r="AK420" s="460">
        <v>1607.2739799999999</v>
      </c>
      <c r="AY420" s="457"/>
    </row>
    <row r="421" spans="1:51" s="460" customFormat="1" ht="162.75" customHeight="1">
      <c r="A421" s="1072">
        <f>A420+1</f>
        <v>145</v>
      </c>
      <c r="B421" s="1072">
        <f>B420+1</f>
        <v>563</v>
      </c>
      <c r="C421" s="704" t="s">
        <v>32</v>
      </c>
      <c r="D421" s="454" t="s">
        <v>897</v>
      </c>
      <c r="E421" s="648" t="s">
        <v>853</v>
      </c>
      <c r="F421" s="487">
        <v>164</v>
      </c>
      <c r="G421" s="480">
        <v>550</v>
      </c>
      <c r="H421" s="1086">
        <v>1600</v>
      </c>
      <c r="I421" s="1086">
        <v>1370.81</v>
      </c>
      <c r="J421" s="1086">
        <v>1369.86</v>
      </c>
      <c r="K421" s="1086">
        <v>136.24</v>
      </c>
      <c r="L421" s="1086">
        <f>J421+K421</f>
        <v>1506.1</v>
      </c>
      <c r="M421" s="1086"/>
      <c r="N421" s="1073">
        <f>(I421*1.4%+L421)*1.18</f>
        <v>1799.8437812</v>
      </c>
      <c r="O421" s="1125" t="s">
        <v>807</v>
      </c>
      <c r="P421" s="1125" t="s">
        <v>898</v>
      </c>
      <c r="Q421" s="1125" t="s">
        <v>899</v>
      </c>
      <c r="R421" s="1125"/>
      <c r="S421" s="459">
        <f>'Width Wise'!F422</f>
        <v>3.33</v>
      </c>
      <c r="T421" s="458">
        <f>'Width Wise'!G422</f>
        <v>3.33</v>
      </c>
      <c r="U421" s="456">
        <f>'Width Wise'!L422</f>
        <v>3.33</v>
      </c>
      <c r="V421" s="625">
        <f t="shared" si="166"/>
        <v>1</v>
      </c>
      <c r="W421" s="459">
        <f t="shared" si="167"/>
        <v>0</v>
      </c>
      <c r="X421" s="1086">
        <v>1837.71</v>
      </c>
      <c r="Y421" s="1105">
        <f>X421/N421</f>
        <v>1.0210386141261403</v>
      </c>
      <c r="Z421" s="1086">
        <f>N421-X421</f>
        <v>-37.86621880000007</v>
      </c>
      <c r="AA421" s="649" t="s">
        <v>49</v>
      </c>
      <c r="AB421" s="907"/>
      <c r="AC421" s="514">
        <v>11</v>
      </c>
      <c r="AJ421" s="622">
        <v>413</v>
      </c>
      <c r="AK421" s="460">
        <v>2496.4161300000001</v>
      </c>
      <c r="AY421" s="1086"/>
    </row>
    <row r="422" spans="1:51" s="460" customFormat="1" ht="258" customHeight="1">
      <c r="A422" s="1072"/>
      <c r="B422" s="1072"/>
      <c r="C422" s="704" t="s">
        <v>38</v>
      </c>
      <c r="D422" s="619" t="s">
        <v>900</v>
      </c>
      <c r="E422" s="648" t="s">
        <v>591</v>
      </c>
      <c r="F422" s="487">
        <v>165</v>
      </c>
      <c r="G422" s="480">
        <v>400</v>
      </c>
      <c r="H422" s="1086"/>
      <c r="I422" s="1086"/>
      <c r="J422" s="1086"/>
      <c r="K422" s="1086"/>
      <c r="L422" s="1086"/>
      <c r="M422" s="1086"/>
      <c r="N422" s="1134"/>
      <c r="O422" s="1125"/>
      <c r="P422" s="1125"/>
      <c r="Q422" s="1125"/>
      <c r="R422" s="1125"/>
      <c r="S422" s="459">
        <f>'Width Wise'!F423</f>
        <v>1.9</v>
      </c>
      <c r="T422" s="458">
        <f>'Width Wise'!G423</f>
        <v>2.8250000000000002</v>
      </c>
      <c r="U422" s="456">
        <f>'Width Wise'!L423</f>
        <v>2.8250000000000002</v>
      </c>
      <c r="V422" s="625">
        <f t="shared" si="166"/>
        <v>1</v>
      </c>
      <c r="W422" s="459">
        <f t="shared" si="167"/>
        <v>0</v>
      </c>
      <c r="X422" s="1086"/>
      <c r="Y422" s="1105"/>
      <c r="Z422" s="1072"/>
      <c r="AA422" s="649" t="s">
        <v>49</v>
      </c>
      <c r="AB422" s="907"/>
      <c r="AC422" s="514"/>
      <c r="AJ422" s="622">
        <v>414</v>
      </c>
      <c r="AK422" s="460">
        <v>2578.1988799999999</v>
      </c>
      <c r="AY422" s="1086"/>
    </row>
    <row r="423" spans="1:51" s="460" customFormat="1" ht="193.5">
      <c r="A423" s="1072"/>
      <c r="B423" s="1072"/>
      <c r="C423" s="704" t="s">
        <v>77</v>
      </c>
      <c r="D423" s="454" t="s">
        <v>901</v>
      </c>
      <c r="E423" s="648" t="s">
        <v>902</v>
      </c>
      <c r="F423" s="487">
        <v>166</v>
      </c>
      <c r="G423" s="480">
        <v>650</v>
      </c>
      <c r="H423" s="1086"/>
      <c r="I423" s="1086"/>
      <c r="J423" s="1086"/>
      <c r="K423" s="1086"/>
      <c r="L423" s="1086"/>
      <c r="M423" s="1086"/>
      <c r="N423" s="1074"/>
      <c r="O423" s="1125"/>
      <c r="P423" s="1125"/>
      <c r="Q423" s="1125"/>
      <c r="R423" s="1125"/>
      <c r="S423" s="459">
        <f>'Width Wise'!F424</f>
        <v>4.67</v>
      </c>
      <c r="T423" s="458">
        <f>'Width Wise'!G424</f>
        <v>3.53</v>
      </c>
      <c r="U423" s="456">
        <v>3.53</v>
      </c>
      <c r="V423" s="625">
        <f t="shared" si="166"/>
        <v>1</v>
      </c>
      <c r="W423" s="459">
        <f t="shared" si="167"/>
        <v>0</v>
      </c>
      <c r="X423" s="1086"/>
      <c r="Y423" s="1105"/>
      <c r="Z423" s="1072"/>
      <c r="AA423" s="649" t="s">
        <v>49</v>
      </c>
      <c r="AB423" s="907"/>
      <c r="AC423" s="514"/>
      <c r="AJ423" s="622">
        <v>415</v>
      </c>
      <c r="AK423" s="460">
        <v>2437.7410799999998</v>
      </c>
      <c r="AY423" s="1086"/>
    </row>
    <row r="424" spans="1:51" s="460" customFormat="1" ht="202.5" customHeight="1">
      <c r="A424" s="1072">
        <f>A421+1</f>
        <v>146</v>
      </c>
      <c r="B424" s="1072">
        <f>B421+1</f>
        <v>564</v>
      </c>
      <c r="C424" s="704" t="s">
        <v>32</v>
      </c>
      <c r="D424" s="454" t="s">
        <v>903</v>
      </c>
      <c r="E424" s="648" t="s">
        <v>904</v>
      </c>
      <c r="F424" s="487">
        <v>167</v>
      </c>
      <c r="G424" s="457">
        <v>750</v>
      </c>
      <c r="H424" s="1086">
        <v>1000</v>
      </c>
      <c r="I424" s="1086">
        <v>855.85</v>
      </c>
      <c r="J424" s="1086">
        <v>900.6</v>
      </c>
      <c r="K424" s="1086">
        <f>L424-J424</f>
        <v>89.809999999999945</v>
      </c>
      <c r="L424" s="1086">
        <v>990.41</v>
      </c>
      <c r="M424" s="1086"/>
      <c r="N424" s="1086">
        <f>(I424*1.4%+L424)*1.18</f>
        <v>1182.8224419999999</v>
      </c>
      <c r="O424" s="1125" t="s">
        <v>905</v>
      </c>
      <c r="P424" s="1125" t="s">
        <v>906</v>
      </c>
      <c r="Q424" s="1125" t="s">
        <v>1451</v>
      </c>
      <c r="R424" s="1125"/>
      <c r="S424" s="459">
        <f>'Width Wise'!F425</f>
        <v>4.1449999999999996</v>
      </c>
      <c r="T424" s="458">
        <f>'Width Wise'!G425</f>
        <v>4.6500000000000004</v>
      </c>
      <c r="U424" s="456">
        <f>'Width Wise'!L425</f>
        <v>4.6500000000000004</v>
      </c>
      <c r="V424" s="625">
        <f t="shared" si="166"/>
        <v>1</v>
      </c>
      <c r="W424" s="459">
        <f t="shared" si="167"/>
        <v>0</v>
      </c>
      <c r="X424" s="1087">
        <v>844.56</v>
      </c>
      <c r="Y424" s="1105">
        <f>X424/N424</f>
        <v>0.71402094685653594</v>
      </c>
      <c r="Z424" s="1086">
        <f>N424-X424</f>
        <v>338.26244199999996</v>
      </c>
      <c r="AA424" s="649" t="s">
        <v>49</v>
      </c>
      <c r="AB424" s="907"/>
      <c r="AC424" s="514"/>
      <c r="AD424" s="460">
        <v>17</v>
      </c>
      <c r="AJ424" s="622">
        <v>416</v>
      </c>
      <c r="AK424" s="460">
        <v>1728.62453</v>
      </c>
      <c r="AY424" s="1086"/>
    </row>
    <row r="425" spans="1:51" s="460" customFormat="1" ht="152.25" customHeight="1">
      <c r="A425" s="1072"/>
      <c r="B425" s="1072"/>
      <c r="C425" s="704" t="s">
        <v>38</v>
      </c>
      <c r="D425" s="454" t="s">
        <v>908</v>
      </c>
      <c r="E425" s="648" t="s">
        <v>909</v>
      </c>
      <c r="F425" s="487">
        <v>168</v>
      </c>
      <c r="G425" s="457">
        <v>250</v>
      </c>
      <c r="H425" s="1086"/>
      <c r="I425" s="1086"/>
      <c r="J425" s="1086"/>
      <c r="K425" s="1086"/>
      <c r="L425" s="1086"/>
      <c r="M425" s="1086"/>
      <c r="N425" s="1086"/>
      <c r="O425" s="1125"/>
      <c r="P425" s="1125"/>
      <c r="Q425" s="1125"/>
      <c r="R425" s="1125"/>
      <c r="S425" s="459">
        <f>'Width Wise'!F426</f>
        <v>1.2350000000000001</v>
      </c>
      <c r="T425" s="458">
        <f>'Width Wise'!G426</f>
        <v>1.383</v>
      </c>
      <c r="U425" s="456">
        <f>'Width Wise'!L426</f>
        <v>1.383</v>
      </c>
      <c r="V425" s="625">
        <f t="shared" si="166"/>
        <v>1</v>
      </c>
      <c r="W425" s="459">
        <f t="shared" si="167"/>
        <v>0</v>
      </c>
      <c r="X425" s="1089"/>
      <c r="Y425" s="1105"/>
      <c r="Z425" s="1072"/>
      <c r="AA425" s="649" t="s">
        <v>49</v>
      </c>
      <c r="AB425" s="907"/>
      <c r="AC425" s="514"/>
      <c r="AJ425" s="622">
        <v>417</v>
      </c>
      <c r="AK425" s="460">
        <v>2121.4372100000001</v>
      </c>
      <c r="AY425" s="1086"/>
    </row>
    <row r="426" spans="1:51" s="460" customFormat="1" ht="64.5">
      <c r="A426" s="449"/>
      <c r="B426" s="449"/>
      <c r="C426" s="704"/>
      <c r="D426" s="1194" t="s">
        <v>53</v>
      </c>
      <c r="E426" s="1194"/>
      <c r="F426" s="1194"/>
      <c r="G426" s="451">
        <f>SUM(G419:G425)</f>
        <v>5600</v>
      </c>
      <c r="H426" s="451">
        <f>SUM(H419:H425)</f>
        <v>5600</v>
      </c>
      <c r="I426" s="451">
        <f t="shared" ref="I426:N426" si="168">SUM(I419:I425)</f>
        <v>4798.0200000000004</v>
      </c>
      <c r="J426" s="446">
        <f t="shared" si="168"/>
        <v>5234.5600000000004</v>
      </c>
      <c r="K426" s="939">
        <f t="shared" si="168"/>
        <v>461.2399999999999</v>
      </c>
      <c r="L426" s="446">
        <f t="shared" si="168"/>
        <v>5695.7999999999993</v>
      </c>
      <c r="M426" s="446"/>
      <c r="N426" s="446">
        <f t="shared" si="168"/>
        <v>6800.3072903999991</v>
      </c>
      <c r="O426" s="463"/>
      <c r="P426" s="448"/>
      <c r="Q426" s="448"/>
      <c r="R426" s="448"/>
      <c r="S426" s="446">
        <f t="shared" ref="S426:U426" si="169">SUM(S419:S425)</f>
        <v>34.650000000000006</v>
      </c>
      <c r="T426" s="446">
        <f t="shared" si="169"/>
        <v>36.288000000000004</v>
      </c>
      <c r="U426" s="446">
        <f t="shared" si="169"/>
        <v>36.288000000000004</v>
      </c>
      <c r="V426" s="446"/>
      <c r="W426" s="450"/>
      <c r="X426" s="960">
        <f>SUM(X419:X425)</f>
        <v>4877.57</v>
      </c>
      <c r="Y426" s="449"/>
      <c r="Z426" s="451">
        <f>SUM(Z419:Z425)</f>
        <v>1922.7372903999994</v>
      </c>
      <c r="AA426" s="494"/>
      <c r="AB426" s="909"/>
      <c r="AC426" s="514"/>
      <c r="AJ426" s="461">
        <v>418</v>
      </c>
      <c r="AK426" s="460">
        <v>2563.18959</v>
      </c>
      <c r="AY426" s="446"/>
    </row>
    <row r="427" spans="1:51" s="460" customFormat="1" ht="64.5">
      <c r="A427" s="1092" t="s">
        <v>910</v>
      </c>
      <c r="B427" s="1092"/>
      <c r="C427" s="1092"/>
      <c r="D427" s="1092"/>
      <c r="E427" s="1092"/>
      <c r="F427" s="1092"/>
      <c r="G427" s="457"/>
      <c r="H427" s="449"/>
      <c r="I427" s="449"/>
      <c r="J427" s="449"/>
      <c r="K427" s="935"/>
      <c r="L427" s="449"/>
      <c r="M427" s="449"/>
      <c r="N427" s="449"/>
      <c r="O427" s="449"/>
      <c r="P427" s="466"/>
      <c r="Q427" s="466"/>
      <c r="R427" s="466"/>
      <c r="S427" s="459"/>
      <c r="T427" s="458"/>
      <c r="U427" s="456"/>
      <c r="V427" s="449"/>
      <c r="W427" s="459"/>
      <c r="X427" s="953"/>
      <c r="Y427" s="449"/>
      <c r="Z427" s="449"/>
      <c r="AA427" s="494"/>
      <c r="AB427" s="909"/>
      <c r="AC427" s="514"/>
      <c r="AJ427" s="461">
        <v>419</v>
      </c>
      <c r="AK427" s="460">
        <v>3687.7209400000002</v>
      </c>
      <c r="AY427" s="449"/>
    </row>
    <row r="428" spans="1:51" s="460" customFormat="1" ht="189" customHeight="1">
      <c r="A428" s="1072">
        <v>147</v>
      </c>
      <c r="B428" s="1132">
        <v>565</v>
      </c>
      <c r="C428" s="782" t="s">
        <v>32</v>
      </c>
      <c r="D428" s="454" t="s">
        <v>911</v>
      </c>
      <c r="E428" s="783" t="s">
        <v>1440</v>
      </c>
      <c r="F428" s="487">
        <v>368</v>
      </c>
      <c r="G428" s="779">
        <v>1000</v>
      </c>
      <c r="H428" s="1148">
        <f>G428+G429+G430</f>
        <v>3000</v>
      </c>
      <c r="I428" s="1148">
        <v>2572.17</v>
      </c>
      <c r="J428" s="1148">
        <v>3062.3</v>
      </c>
      <c r="K428" s="1148">
        <v>752.63</v>
      </c>
      <c r="L428" s="1148">
        <f>J428+K428</f>
        <v>3814.9300000000003</v>
      </c>
      <c r="M428" s="1148"/>
      <c r="N428" s="1073">
        <f>(I428*1.4%+L428)*1.18</f>
        <v>4544.1096484</v>
      </c>
      <c r="O428" s="1148" t="s">
        <v>913</v>
      </c>
      <c r="P428" s="1148" t="s">
        <v>914</v>
      </c>
      <c r="Q428" s="1148" t="s">
        <v>915</v>
      </c>
      <c r="R428" s="1148"/>
      <c r="S428" s="657">
        <f>'Width Wise'!F429</f>
        <v>5.9</v>
      </c>
      <c r="T428" s="458">
        <f>'Width Wise'!G429</f>
        <v>8.9</v>
      </c>
      <c r="U428" s="781">
        <v>8.9</v>
      </c>
      <c r="V428" s="780">
        <f>U428/T428</f>
        <v>1</v>
      </c>
      <c r="W428" s="659">
        <f>T428-U428</f>
        <v>0</v>
      </c>
      <c r="X428" s="1086">
        <v>4265.93</v>
      </c>
      <c r="Y428" s="1105">
        <f>X428/N428</f>
        <v>0.93878236444009489</v>
      </c>
      <c r="Z428" s="1086">
        <f>N428-X428</f>
        <v>278.17964839999968</v>
      </c>
      <c r="AA428" s="660" t="s">
        <v>439</v>
      </c>
      <c r="AB428" s="910"/>
      <c r="AC428" s="514"/>
      <c r="AD428" s="652">
        <v>42</v>
      </c>
      <c r="AE428" s="652"/>
      <c r="AJ428" s="622">
        <v>420</v>
      </c>
      <c r="AK428" s="460">
        <v>2008.0109199999999</v>
      </c>
      <c r="AY428" s="1148"/>
    </row>
    <row r="429" spans="1:51" s="460" customFormat="1" ht="301.5" customHeight="1">
      <c r="A429" s="1072"/>
      <c r="B429" s="1132"/>
      <c r="C429" s="782" t="s">
        <v>38</v>
      </c>
      <c r="D429" s="454" t="s">
        <v>916</v>
      </c>
      <c r="E429" s="648" t="s">
        <v>604</v>
      </c>
      <c r="F429" s="487">
        <v>369</v>
      </c>
      <c r="G429" s="779">
        <v>1000</v>
      </c>
      <c r="H429" s="1148"/>
      <c r="I429" s="1148"/>
      <c r="J429" s="1148"/>
      <c r="K429" s="1148"/>
      <c r="L429" s="1148"/>
      <c r="M429" s="1148"/>
      <c r="N429" s="1134"/>
      <c r="O429" s="1148"/>
      <c r="P429" s="1148"/>
      <c r="Q429" s="1148"/>
      <c r="R429" s="1148"/>
      <c r="S429" s="657">
        <f>'Width Wise'!F430</f>
        <v>8.6</v>
      </c>
      <c r="T429" s="458">
        <f>'Width Wise'!G430</f>
        <v>8.2249999999999996</v>
      </c>
      <c r="U429" s="781">
        <f>'Width Wise'!L430</f>
        <v>8.2249999999999996</v>
      </c>
      <c r="V429" s="780">
        <f t="shared" ref="V429:V435" si="170">U429/T429</f>
        <v>1</v>
      </c>
      <c r="W429" s="659">
        <f t="shared" ref="W429:W435" si="171">T429-U429</f>
        <v>0</v>
      </c>
      <c r="X429" s="1086"/>
      <c r="Y429" s="1105"/>
      <c r="Z429" s="1072"/>
      <c r="AA429" s="660" t="s">
        <v>439</v>
      </c>
      <c r="AB429" s="910"/>
      <c r="AC429" s="514"/>
      <c r="AJ429" s="622">
        <v>421</v>
      </c>
      <c r="AK429" s="460">
        <v>2946.9947099999999</v>
      </c>
      <c r="AY429" s="1148"/>
    </row>
    <row r="430" spans="1:51" s="460" customFormat="1" ht="183.75" customHeight="1">
      <c r="A430" s="1072"/>
      <c r="B430" s="1132"/>
      <c r="C430" s="782" t="s">
        <v>77</v>
      </c>
      <c r="D430" s="454" t="s">
        <v>917</v>
      </c>
      <c r="E430" s="648" t="s">
        <v>1441</v>
      </c>
      <c r="F430" s="487">
        <v>370</v>
      </c>
      <c r="G430" s="779">
        <v>1000</v>
      </c>
      <c r="H430" s="1148"/>
      <c r="I430" s="1148"/>
      <c r="J430" s="1148"/>
      <c r="K430" s="1148"/>
      <c r="L430" s="1148"/>
      <c r="M430" s="1148"/>
      <c r="N430" s="1074"/>
      <c r="O430" s="1148"/>
      <c r="P430" s="1148"/>
      <c r="Q430" s="1148"/>
      <c r="R430" s="1148"/>
      <c r="S430" s="657">
        <f>'Width Wise'!F431</f>
        <v>5.65</v>
      </c>
      <c r="T430" s="458">
        <f>'Width Wise'!G431</f>
        <v>5.65</v>
      </c>
      <c r="U430" s="781">
        <f>'Width Wise'!L431</f>
        <v>5.65</v>
      </c>
      <c r="V430" s="780">
        <f t="shared" si="170"/>
        <v>1</v>
      </c>
      <c r="W430" s="659">
        <f t="shared" si="171"/>
        <v>0</v>
      </c>
      <c r="X430" s="1086"/>
      <c r="Y430" s="1105"/>
      <c r="Z430" s="1072"/>
      <c r="AA430" s="660" t="s">
        <v>439</v>
      </c>
      <c r="AB430" s="910"/>
      <c r="AC430" s="514"/>
      <c r="AJ430" s="622">
        <v>422</v>
      </c>
      <c r="AK430" s="460">
        <v>1993.97821</v>
      </c>
      <c r="AY430" s="1148"/>
    </row>
    <row r="431" spans="1:51" s="460" customFormat="1" ht="310.5" customHeight="1">
      <c r="A431" s="449">
        <v>148</v>
      </c>
      <c r="B431" s="1132">
        <f>B428+1</f>
        <v>566</v>
      </c>
      <c r="C431" s="1132"/>
      <c r="D431" s="454" t="s">
        <v>919</v>
      </c>
      <c r="E431" s="648" t="s">
        <v>591</v>
      </c>
      <c r="F431" s="487">
        <v>371</v>
      </c>
      <c r="G431" s="457">
        <v>1000</v>
      </c>
      <c r="H431" s="457">
        <f>G431</f>
        <v>1000</v>
      </c>
      <c r="I431" s="457">
        <v>859.92</v>
      </c>
      <c r="J431" s="457">
        <v>900.57</v>
      </c>
      <c r="K431" s="934">
        <v>212.56</v>
      </c>
      <c r="L431" s="457">
        <f>J431+K431</f>
        <v>1113.1300000000001</v>
      </c>
      <c r="M431" s="457"/>
      <c r="N431" s="457">
        <f>(I431*1.4%+L431)*1.18</f>
        <v>1327.6992784000001</v>
      </c>
      <c r="O431" s="463" t="s">
        <v>920</v>
      </c>
      <c r="P431" s="463" t="s">
        <v>860</v>
      </c>
      <c r="Q431" s="463" t="s">
        <v>921</v>
      </c>
      <c r="R431" s="463" t="s">
        <v>1461</v>
      </c>
      <c r="S431" s="657">
        <f>'Width Wise'!F432</f>
        <v>8.1</v>
      </c>
      <c r="T431" s="458">
        <f>'Width Wise'!G432</f>
        <v>8.4749999999999996</v>
      </c>
      <c r="U431" s="456">
        <f>'Width Wise'!L432</f>
        <v>8.4749999999999996</v>
      </c>
      <c r="V431" s="625">
        <f t="shared" si="170"/>
        <v>1</v>
      </c>
      <c r="W431" s="659">
        <f t="shared" si="171"/>
        <v>0</v>
      </c>
      <c r="X431" s="953">
        <v>1272.27</v>
      </c>
      <c r="Y431" s="636">
        <f>X431/N431</f>
        <v>0.95825163174992645</v>
      </c>
      <c r="Z431" s="457">
        <f>N431-X431</f>
        <v>55.429278400000157</v>
      </c>
      <c r="AA431" s="660" t="s">
        <v>49</v>
      </c>
      <c r="AB431" s="910"/>
      <c r="AC431" s="514">
        <v>12</v>
      </c>
      <c r="AJ431" s="622">
        <v>423</v>
      </c>
      <c r="AK431" s="460">
        <v>976.83438000000001</v>
      </c>
      <c r="AY431" s="457"/>
    </row>
    <row r="432" spans="1:51" s="460" customFormat="1" ht="174.75" customHeight="1">
      <c r="A432" s="1072">
        <v>149</v>
      </c>
      <c r="B432" s="1132">
        <f>B431+1</f>
        <v>567</v>
      </c>
      <c r="C432" s="708" t="s">
        <v>32</v>
      </c>
      <c r="D432" s="454" t="s">
        <v>922</v>
      </c>
      <c r="E432" s="648" t="s">
        <v>591</v>
      </c>
      <c r="F432" s="487">
        <v>372</v>
      </c>
      <c r="G432" s="457">
        <v>800</v>
      </c>
      <c r="H432" s="1148">
        <f>G432+G433+G434+G435</f>
        <v>2300</v>
      </c>
      <c r="I432" s="1148">
        <v>1964.56</v>
      </c>
      <c r="J432" s="1148">
        <v>2138.64</v>
      </c>
      <c r="K432" s="1148">
        <v>297.27</v>
      </c>
      <c r="L432" s="1148">
        <f>J432+K432</f>
        <v>2435.91</v>
      </c>
      <c r="M432" s="1148"/>
      <c r="N432" s="1148">
        <f>(I432*1.4%+L432)*1.18</f>
        <v>2906.8283311999994</v>
      </c>
      <c r="O432" s="1132" t="s">
        <v>920</v>
      </c>
      <c r="P432" s="1159">
        <v>44894</v>
      </c>
      <c r="Q432" s="1159">
        <v>45440</v>
      </c>
      <c r="R432" s="1132"/>
      <c r="S432" s="657">
        <f>'Width Wise'!F433</f>
        <v>5.05</v>
      </c>
      <c r="T432" s="458">
        <f>'Width Wise'!G433</f>
        <v>5.0510000000000002</v>
      </c>
      <c r="U432" s="456">
        <f>'Width Wise'!L433</f>
        <v>5.0510000000000002</v>
      </c>
      <c r="V432" s="625">
        <f t="shared" si="170"/>
        <v>1</v>
      </c>
      <c r="W432" s="659">
        <f t="shared" si="171"/>
        <v>0</v>
      </c>
      <c r="X432" s="1087">
        <v>2002.72</v>
      </c>
      <c r="Y432" s="1091">
        <f>X432/N432</f>
        <v>0.68897085476431807</v>
      </c>
      <c r="Z432" s="1086">
        <f>N432-X432</f>
        <v>904.10833119999938</v>
      </c>
      <c r="AA432" s="660" t="s">
        <v>49</v>
      </c>
      <c r="AB432" s="910"/>
      <c r="AC432" s="514">
        <v>13</v>
      </c>
      <c r="AJ432" s="622">
        <v>424</v>
      </c>
      <c r="AK432" s="460">
        <v>1789.2667300000001</v>
      </c>
      <c r="AY432" s="1148"/>
    </row>
    <row r="433" spans="1:51" s="460" customFormat="1" ht="191.25" customHeight="1">
      <c r="A433" s="1072"/>
      <c r="B433" s="1132"/>
      <c r="C433" s="708" t="s">
        <v>38</v>
      </c>
      <c r="D433" s="454" t="s">
        <v>923</v>
      </c>
      <c r="E433" s="648" t="s">
        <v>924</v>
      </c>
      <c r="F433" s="487">
        <v>373</v>
      </c>
      <c r="G433" s="457">
        <v>600</v>
      </c>
      <c r="H433" s="1148"/>
      <c r="I433" s="1148"/>
      <c r="J433" s="1148"/>
      <c r="K433" s="1148"/>
      <c r="L433" s="1148"/>
      <c r="M433" s="1148"/>
      <c r="N433" s="1148"/>
      <c r="O433" s="1132"/>
      <c r="P433" s="1159"/>
      <c r="Q433" s="1159"/>
      <c r="R433" s="1132"/>
      <c r="S433" s="657">
        <f>'Width Wise'!F434</f>
        <v>4.2</v>
      </c>
      <c r="T433" s="458">
        <f>'Width Wise'!G434</f>
        <v>4.2</v>
      </c>
      <c r="U433" s="456">
        <f>'Width Wise'!L434</f>
        <v>4.2</v>
      </c>
      <c r="V433" s="625">
        <f t="shared" si="170"/>
        <v>1</v>
      </c>
      <c r="W433" s="659">
        <f t="shared" si="171"/>
        <v>0</v>
      </c>
      <c r="X433" s="1088"/>
      <c r="Y433" s="1091"/>
      <c r="Z433" s="1072"/>
      <c r="AA433" s="660" t="s">
        <v>49</v>
      </c>
      <c r="AB433" s="910"/>
      <c r="AC433" s="514"/>
      <c r="AJ433" s="622">
        <v>425</v>
      </c>
      <c r="AK433" s="460">
        <v>1568.66812</v>
      </c>
      <c r="AY433" s="1148"/>
    </row>
    <row r="434" spans="1:51" s="460" customFormat="1" ht="315" customHeight="1">
      <c r="A434" s="1072"/>
      <c r="B434" s="1132"/>
      <c r="C434" s="708" t="s">
        <v>77</v>
      </c>
      <c r="D434" s="454" t="s">
        <v>925</v>
      </c>
      <c r="E434" s="648" t="s">
        <v>926</v>
      </c>
      <c r="F434" s="487">
        <v>374</v>
      </c>
      <c r="G434" s="457">
        <v>500</v>
      </c>
      <c r="H434" s="1148"/>
      <c r="I434" s="1148"/>
      <c r="J434" s="1148"/>
      <c r="K434" s="1148"/>
      <c r="L434" s="1148"/>
      <c r="M434" s="1148"/>
      <c r="N434" s="1148"/>
      <c r="O434" s="1132"/>
      <c r="P434" s="1159"/>
      <c r="Q434" s="1159"/>
      <c r="R434" s="1132"/>
      <c r="S434" s="657">
        <f>'Width Wise'!F435</f>
        <v>4.0999999999999996</v>
      </c>
      <c r="T434" s="458">
        <f>'Width Wise'!G435</f>
        <v>3.9</v>
      </c>
      <c r="U434" s="456">
        <f>'Width Wise'!L435</f>
        <v>3.9</v>
      </c>
      <c r="V434" s="625">
        <f t="shared" si="170"/>
        <v>1</v>
      </c>
      <c r="W434" s="659">
        <f t="shared" si="171"/>
        <v>0</v>
      </c>
      <c r="X434" s="1088"/>
      <c r="Y434" s="1091"/>
      <c r="Z434" s="1072"/>
      <c r="AA434" s="660" t="s">
        <v>49</v>
      </c>
      <c r="AB434" s="910"/>
      <c r="AC434" s="514"/>
      <c r="AJ434" s="622">
        <v>426</v>
      </c>
      <c r="AK434" s="460">
        <v>2341.40004</v>
      </c>
      <c r="AY434" s="1148"/>
    </row>
    <row r="435" spans="1:51" s="460" customFormat="1" ht="283.5" customHeight="1">
      <c r="A435" s="1072"/>
      <c r="B435" s="1132"/>
      <c r="C435" s="708" t="s">
        <v>143</v>
      </c>
      <c r="D435" s="454" t="s">
        <v>927</v>
      </c>
      <c r="E435" s="648" t="s">
        <v>928</v>
      </c>
      <c r="F435" s="487">
        <v>375</v>
      </c>
      <c r="G435" s="457">
        <v>400</v>
      </c>
      <c r="H435" s="1148"/>
      <c r="I435" s="1148"/>
      <c r="J435" s="1148"/>
      <c r="K435" s="1148"/>
      <c r="L435" s="1148"/>
      <c r="M435" s="1148"/>
      <c r="N435" s="1148"/>
      <c r="O435" s="1132"/>
      <c r="P435" s="1159"/>
      <c r="Q435" s="1159"/>
      <c r="R435" s="1132"/>
      <c r="S435" s="657">
        <f>'Width Wise'!F436</f>
        <v>3.5</v>
      </c>
      <c r="T435" s="458">
        <f>'Width Wise'!G436</f>
        <v>3.6850000000000001</v>
      </c>
      <c r="U435" s="456">
        <f>'Width Wise'!L436</f>
        <v>3.6850000000000001</v>
      </c>
      <c r="V435" s="625">
        <f t="shared" si="170"/>
        <v>1</v>
      </c>
      <c r="W435" s="659">
        <f t="shared" si="171"/>
        <v>0</v>
      </c>
      <c r="X435" s="1089"/>
      <c r="Y435" s="1091"/>
      <c r="Z435" s="1072"/>
      <c r="AA435" s="660" t="s">
        <v>49</v>
      </c>
      <c r="AB435" s="910"/>
      <c r="AC435" s="514"/>
      <c r="AJ435" s="622">
        <v>427</v>
      </c>
      <c r="AK435" s="460">
        <v>2670.65985</v>
      </c>
      <c r="AY435" s="1148"/>
    </row>
    <row r="436" spans="1:51" s="460" customFormat="1" ht="64.5">
      <c r="A436" s="449"/>
      <c r="B436" s="495"/>
      <c r="C436" s="708"/>
      <c r="D436" s="1194" t="s">
        <v>53</v>
      </c>
      <c r="E436" s="1194"/>
      <c r="F436" s="1194"/>
      <c r="G436" s="496">
        <f>SUM(G428:G435)</f>
        <v>6300</v>
      </c>
      <c r="H436" s="496">
        <f>SUM(H428:H435)</f>
        <v>6300</v>
      </c>
      <c r="I436" s="496">
        <f t="shared" ref="I436:N436" si="172">SUM(I428:I435)</f>
        <v>5396.65</v>
      </c>
      <c r="J436" s="496">
        <f t="shared" si="172"/>
        <v>6101.51</v>
      </c>
      <c r="K436" s="496">
        <f t="shared" si="172"/>
        <v>1262.46</v>
      </c>
      <c r="L436" s="496">
        <f t="shared" si="172"/>
        <v>7363.97</v>
      </c>
      <c r="M436" s="496"/>
      <c r="N436" s="496">
        <f t="shared" si="172"/>
        <v>8778.6372579999988</v>
      </c>
      <c r="O436" s="449"/>
      <c r="P436" s="466"/>
      <c r="Q436" s="466"/>
      <c r="R436" s="466"/>
      <c r="S436" s="496">
        <f t="shared" ref="S436:U436" si="173">SUM(S428:S435)</f>
        <v>45.1</v>
      </c>
      <c r="T436" s="496">
        <f t="shared" si="173"/>
        <v>48.086000000000006</v>
      </c>
      <c r="U436" s="496">
        <f t="shared" si="173"/>
        <v>48.086000000000006</v>
      </c>
      <c r="V436" s="496"/>
      <c r="W436" s="497"/>
      <c r="X436" s="496">
        <f>SUM(X428:X435)</f>
        <v>7540.920000000001</v>
      </c>
      <c r="Y436" s="449"/>
      <c r="Z436" s="496">
        <f>SUM(Z428:Z435)</f>
        <v>1237.7172579999992</v>
      </c>
      <c r="AA436" s="464"/>
      <c r="AB436" s="801"/>
      <c r="AC436" s="514"/>
      <c r="AJ436" s="461">
        <v>428</v>
      </c>
      <c r="AK436" s="460">
        <v>2570.2355600000001</v>
      </c>
      <c r="AY436" s="496"/>
    </row>
    <row r="437" spans="1:51" s="460" customFormat="1" ht="64.5">
      <c r="A437" s="1092" t="s">
        <v>929</v>
      </c>
      <c r="B437" s="1092"/>
      <c r="C437" s="1092"/>
      <c r="D437" s="1092"/>
      <c r="E437" s="1092"/>
      <c r="F437" s="1092"/>
      <c r="G437" s="457"/>
      <c r="H437" s="449"/>
      <c r="I437" s="449"/>
      <c r="J437" s="449"/>
      <c r="K437" s="935"/>
      <c r="L437" s="449"/>
      <c r="M437" s="449"/>
      <c r="N437" s="449"/>
      <c r="O437" s="449"/>
      <c r="P437" s="466"/>
      <c r="Q437" s="466"/>
      <c r="R437" s="466"/>
      <c r="S437" s="450"/>
      <c r="T437" s="458"/>
      <c r="U437" s="456"/>
      <c r="V437" s="449"/>
      <c r="W437" s="459"/>
      <c r="X437" s="953"/>
      <c r="Y437" s="449"/>
      <c r="Z437" s="449"/>
      <c r="AA437" s="464"/>
      <c r="AB437" s="801"/>
      <c r="AC437" s="514"/>
      <c r="AJ437" s="461">
        <v>429</v>
      </c>
      <c r="AK437" s="460">
        <v>3114.5449699999999</v>
      </c>
      <c r="AY437" s="449"/>
    </row>
    <row r="438" spans="1:51" s="460" customFormat="1" ht="189.75" customHeight="1">
      <c r="A438" s="1072">
        <v>150</v>
      </c>
      <c r="B438" s="1203">
        <f>B432+1</f>
        <v>568</v>
      </c>
      <c r="C438" s="1002" t="s">
        <v>32</v>
      </c>
      <c r="D438" s="454" t="s">
        <v>930</v>
      </c>
      <c r="E438" s="1007" t="s">
        <v>931</v>
      </c>
      <c r="F438" s="487">
        <v>376</v>
      </c>
      <c r="G438" s="994">
        <v>800</v>
      </c>
      <c r="H438" s="1170">
        <f>G438+G439+G440+G441+G442+G443</f>
        <v>3000</v>
      </c>
      <c r="I438" s="1170">
        <v>2542.09</v>
      </c>
      <c r="J438" s="1170">
        <v>2643.8</v>
      </c>
      <c r="K438" s="1170">
        <v>653.33000000000004</v>
      </c>
      <c r="L438" s="1170">
        <f>J438+K438</f>
        <v>3297.13</v>
      </c>
      <c r="M438" s="1170"/>
      <c r="N438" s="1170">
        <f>(I438*1.4%+L438)*1.18</f>
        <v>3932.6087268000001</v>
      </c>
      <c r="O438" s="1133" t="s">
        <v>932</v>
      </c>
      <c r="P438" s="1133" t="s">
        <v>652</v>
      </c>
      <c r="Q438" s="1133" t="s">
        <v>653</v>
      </c>
      <c r="R438" s="1133"/>
      <c r="S438" s="459">
        <f>'Width Wise'!F439</f>
        <v>5.16</v>
      </c>
      <c r="T438" s="458">
        <f>'Width Wise'!G439</f>
        <v>6.6150000000000002</v>
      </c>
      <c r="U438" s="458">
        <f>'Width Wise'!L439</f>
        <v>6.6150000000000002</v>
      </c>
      <c r="V438" s="1000">
        <f>U438/T438</f>
        <v>1</v>
      </c>
      <c r="W438" s="661">
        <f>T438-U438</f>
        <v>0</v>
      </c>
      <c r="X438" s="1086">
        <v>2602.9699999999998</v>
      </c>
      <c r="Y438" s="1091">
        <f>X438/N438</f>
        <v>0.66189396932912281</v>
      </c>
      <c r="Z438" s="1086">
        <f>N438-X438</f>
        <v>1329.6387268000003</v>
      </c>
      <c r="AA438" s="660" t="s">
        <v>49</v>
      </c>
      <c r="AB438" s="910"/>
      <c r="AC438" s="514"/>
      <c r="AD438" s="460" t="s">
        <v>1513</v>
      </c>
      <c r="AJ438" s="622">
        <v>430</v>
      </c>
      <c r="AK438" s="460">
        <v>684.42277999999999</v>
      </c>
      <c r="AY438" s="1170"/>
    </row>
    <row r="439" spans="1:51" s="460" customFormat="1" ht="208.5" customHeight="1">
      <c r="A439" s="1072"/>
      <c r="B439" s="1203"/>
      <c r="C439" s="1002" t="s">
        <v>38</v>
      </c>
      <c r="D439" s="454" t="s">
        <v>934</v>
      </c>
      <c r="E439" s="1007" t="s">
        <v>935</v>
      </c>
      <c r="F439" s="487">
        <v>377</v>
      </c>
      <c r="G439" s="994">
        <v>200</v>
      </c>
      <c r="H439" s="1170"/>
      <c r="I439" s="1170"/>
      <c r="J439" s="1170"/>
      <c r="K439" s="1170"/>
      <c r="L439" s="1170"/>
      <c r="M439" s="1170"/>
      <c r="N439" s="1170"/>
      <c r="O439" s="1133"/>
      <c r="P439" s="1133"/>
      <c r="Q439" s="1133"/>
      <c r="R439" s="1133"/>
      <c r="S439" s="459">
        <f>'Width Wise'!F440</f>
        <v>1.87</v>
      </c>
      <c r="T439" s="458">
        <f>'Width Wise'!G440</f>
        <v>1.87</v>
      </c>
      <c r="U439" s="996">
        <f>'Width Wise'!L440</f>
        <v>1.87</v>
      </c>
      <c r="V439" s="1000">
        <f t="shared" ref="V439:V449" si="174">U439/T439</f>
        <v>1</v>
      </c>
      <c r="W439" s="661">
        <f t="shared" ref="W439:W449" si="175">T439-U439</f>
        <v>0</v>
      </c>
      <c r="X439" s="1086"/>
      <c r="Y439" s="1091"/>
      <c r="Z439" s="1072"/>
      <c r="AA439" s="660" t="s">
        <v>49</v>
      </c>
      <c r="AB439" s="910"/>
      <c r="AC439" s="514"/>
      <c r="AJ439" s="622">
        <v>431</v>
      </c>
      <c r="AK439" s="460">
        <v>1845.5884699999999</v>
      </c>
      <c r="AY439" s="1170"/>
    </row>
    <row r="440" spans="1:51" s="460" customFormat="1" ht="193.5" customHeight="1">
      <c r="A440" s="1072"/>
      <c r="B440" s="1203"/>
      <c r="C440" s="1002" t="s">
        <v>77</v>
      </c>
      <c r="D440" s="454" t="s">
        <v>936</v>
      </c>
      <c r="E440" s="648" t="s">
        <v>937</v>
      </c>
      <c r="F440" s="487">
        <v>378</v>
      </c>
      <c r="G440" s="994">
        <v>600</v>
      </c>
      <c r="H440" s="1170"/>
      <c r="I440" s="1170"/>
      <c r="J440" s="1170"/>
      <c r="K440" s="1170"/>
      <c r="L440" s="1170"/>
      <c r="M440" s="1170"/>
      <c r="N440" s="1170"/>
      <c r="O440" s="1133"/>
      <c r="P440" s="1133"/>
      <c r="Q440" s="1133"/>
      <c r="R440" s="1133"/>
      <c r="S440" s="459">
        <f>'Width Wise'!F441</f>
        <v>2.98</v>
      </c>
      <c r="T440" s="458">
        <f>'Width Wise'!G441</f>
        <v>3.4</v>
      </c>
      <c r="U440" s="996">
        <f>'Width Wise'!L441</f>
        <v>3.4</v>
      </c>
      <c r="V440" s="1000">
        <f t="shared" si="174"/>
        <v>1</v>
      </c>
      <c r="W440" s="661">
        <f t="shared" si="175"/>
        <v>0</v>
      </c>
      <c r="X440" s="1086"/>
      <c r="Y440" s="1091"/>
      <c r="Z440" s="1072"/>
      <c r="AA440" s="660" t="s">
        <v>49</v>
      </c>
      <c r="AB440" s="910"/>
      <c r="AC440" s="514"/>
      <c r="AJ440" s="622">
        <v>432</v>
      </c>
      <c r="AK440" s="460">
        <v>666.70153000000005</v>
      </c>
      <c r="AY440" s="1170"/>
    </row>
    <row r="441" spans="1:51" s="460" customFormat="1" ht="124.5" customHeight="1">
      <c r="A441" s="1072"/>
      <c r="B441" s="1203"/>
      <c r="C441" s="1002" t="s">
        <v>143</v>
      </c>
      <c r="D441" s="454" t="s">
        <v>939</v>
      </c>
      <c r="E441" s="1007" t="s">
        <v>940</v>
      </c>
      <c r="F441" s="487">
        <v>379</v>
      </c>
      <c r="G441" s="994">
        <v>200</v>
      </c>
      <c r="H441" s="1170"/>
      <c r="I441" s="1170"/>
      <c r="J441" s="1170"/>
      <c r="K441" s="1170"/>
      <c r="L441" s="1170"/>
      <c r="M441" s="1170"/>
      <c r="N441" s="1170"/>
      <c r="O441" s="1133"/>
      <c r="P441" s="1133"/>
      <c r="Q441" s="1133"/>
      <c r="R441" s="1133"/>
      <c r="S441" s="459">
        <f>'Width Wise'!F442</f>
        <v>1.6</v>
      </c>
      <c r="T441" s="458">
        <f>'Width Wise'!G442</f>
        <v>1.6</v>
      </c>
      <c r="U441" s="996">
        <f>'Width Wise'!L442</f>
        <v>1.6</v>
      </c>
      <c r="V441" s="1000">
        <f t="shared" si="174"/>
        <v>1</v>
      </c>
      <c r="W441" s="661">
        <f t="shared" si="175"/>
        <v>0</v>
      </c>
      <c r="X441" s="1086"/>
      <c r="Y441" s="1091"/>
      <c r="Z441" s="1072"/>
      <c r="AA441" s="660" t="s">
        <v>49</v>
      </c>
      <c r="AB441" s="910"/>
      <c r="AC441" s="514"/>
      <c r="AJ441" s="622">
        <v>433</v>
      </c>
      <c r="AK441" s="460">
        <v>1437.7994200000001</v>
      </c>
      <c r="AY441" s="1170"/>
    </row>
    <row r="442" spans="1:51" s="460" customFormat="1" ht="129" customHeight="1">
      <c r="A442" s="1072"/>
      <c r="B442" s="1203"/>
      <c r="C442" s="1004" t="s">
        <v>306</v>
      </c>
      <c r="D442" s="454" t="s">
        <v>942</v>
      </c>
      <c r="E442" s="1007" t="s">
        <v>943</v>
      </c>
      <c r="F442" s="487">
        <v>380</v>
      </c>
      <c r="G442" s="994">
        <v>200</v>
      </c>
      <c r="H442" s="1170"/>
      <c r="I442" s="1170"/>
      <c r="J442" s="1170"/>
      <c r="K442" s="1170"/>
      <c r="L442" s="1170"/>
      <c r="M442" s="1170"/>
      <c r="N442" s="1170"/>
      <c r="O442" s="1133"/>
      <c r="P442" s="1133"/>
      <c r="Q442" s="1133"/>
      <c r="R442" s="1133"/>
      <c r="S442" s="459">
        <f>'Width Wise'!F443</f>
        <v>1.1000000000000001</v>
      </c>
      <c r="T442" s="458">
        <f>'Width Wise'!G443</f>
        <v>1.19</v>
      </c>
      <c r="U442" s="996">
        <f>'Width Wise'!L443</f>
        <v>1.19</v>
      </c>
      <c r="V442" s="1000">
        <f t="shared" si="174"/>
        <v>1</v>
      </c>
      <c r="W442" s="661">
        <f t="shared" si="175"/>
        <v>0</v>
      </c>
      <c r="X442" s="1086"/>
      <c r="Y442" s="1091"/>
      <c r="Z442" s="1072"/>
      <c r="AA442" s="660" t="s">
        <v>49</v>
      </c>
      <c r="AB442" s="910"/>
      <c r="AC442" s="514"/>
      <c r="AJ442" s="622">
        <v>434</v>
      </c>
      <c r="AK442" s="460">
        <v>1545.71297</v>
      </c>
      <c r="AY442" s="1170"/>
    </row>
    <row r="443" spans="1:51" s="460" customFormat="1" ht="171" customHeight="1">
      <c r="A443" s="1072"/>
      <c r="B443" s="1203"/>
      <c r="C443" s="1004" t="s">
        <v>309</v>
      </c>
      <c r="D443" s="454" t="s">
        <v>945</v>
      </c>
      <c r="E443" s="655" t="s">
        <v>591</v>
      </c>
      <c r="F443" s="487">
        <v>381</v>
      </c>
      <c r="G443" s="994">
        <v>1000</v>
      </c>
      <c r="H443" s="1170"/>
      <c r="I443" s="1170"/>
      <c r="J443" s="1170"/>
      <c r="K443" s="1170"/>
      <c r="L443" s="1170"/>
      <c r="M443" s="1170"/>
      <c r="N443" s="1170"/>
      <c r="O443" s="1133"/>
      <c r="P443" s="1133"/>
      <c r="Q443" s="1133"/>
      <c r="R443" s="1133"/>
      <c r="S443" s="459">
        <f>'Width Wise'!F444</f>
        <v>6.57</v>
      </c>
      <c r="T443" s="458">
        <f>'Width Wise'!G444</f>
        <v>6.76</v>
      </c>
      <c r="U443" s="996">
        <f>'Width Wise'!L444</f>
        <v>6.76</v>
      </c>
      <c r="V443" s="1000">
        <f t="shared" si="174"/>
        <v>1</v>
      </c>
      <c r="W443" s="661">
        <f t="shared" si="175"/>
        <v>0</v>
      </c>
      <c r="X443" s="1086"/>
      <c r="Y443" s="1091"/>
      <c r="Z443" s="1072"/>
      <c r="AA443" s="660" t="s">
        <v>49</v>
      </c>
      <c r="AB443" s="910"/>
      <c r="AC443" s="514"/>
      <c r="AJ443" s="622">
        <v>435</v>
      </c>
      <c r="AK443" s="460">
        <v>1356.0770299999999</v>
      </c>
      <c r="AY443" s="1170"/>
    </row>
    <row r="444" spans="1:51" s="460" customFormat="1" ht="183" customHeight="1">
      <c r="A444" s="449">
        <v>151</v>
      </c>
      <c r="B444" s="1203">
        <f>B438+1</f>
        <v>569</v>
      </c>
      <c r="C444" s="1203"/>
      <c r="D444" s="454" t="s">
        <v>946</v>
      </c>
      <c r="E444" s="655" t="s">
        <v>591</v>
      </c>
      <c r="F444" s="487">
        <v>382</v>
      </c>
      <c r="G444" s="457">
        <v>1000</v>
      </c>
      <c r="H444" s="457">
        <f>G444</f>
        <v>1000</v>
      </c>
      <c r="I444" s="457">
        <v>858.84</v>
      </c>
      <c r="J444" s="449">
        <v>793.65</v>
      </c>
      <c r="K444" s="935">
        <v>196.96</v>
      </c>
      <c r="L444" s="449">
        <f>J444+K444</f>
        <v>990.61</v>
      </c>
      <c r="M444" s="449"/>
      <c r="N444" s="457">
        <f>(I444*1.4%+L444)*1.18</f>
        <v>1183.1078368000001</v>
      </c>
      <c r="O444" s="463" t="s">
        <v>947</v>
      </c>
      <c r="P444" s="629">
        <v>44869</v>
      </c>
      <c r="Q444" s="629">
        <v>45202</v>
      </c>
      <c r="R444" s="463"/>
      <c r="S444" s="459">
        <f>'Width Wise'!F445</f>
        <v>6.55</v>
      </c>
      <c r="T444" s="458">
        <f>'Width Wise'!G445</f>
        <v>6.55</v>
      </c>
      <c r="U444" s="456">
        <f>'Width Wise'!L445</f>
        <v>6.55</v>
      </c>
      <c r="V444" s="625">
        <f t="shared" si="174"/>
        <v>1</v>
      </c>
      <c r="W444" s="661">
        <f t="shared" si="175"/>
        <v>0</v>
      </c>
      <c r="X444" s="953">
        <v>990.9</v>
      </c>
      <c r="Y444" s="636">
        <f>X444/N444</f>
        <v>0.83753988366785526</v>
      </c>
      <c r="Z444" s="457">
        <f>N444-X444</f>
        <v>192.20783680000011</v>
      </c>
      <c r="AA444" s="660" t="s">
        <v>49</v>
      </c>
      <c r="AB444" s="910"/>
      <c r="AC444" s="514">
        <v>14</v>
      </c>
      <c r="AJ444" s="622">
        <v>436</v>
      </c>
      <c r="AK444" s="460">
        <v>1318.18914</v>
      </c>
      <c r="AY444" s="449"/>
    </row>
    <row r="445" spans="1:51" s="460" customFormat="1" ht="291" customHeight="1">
      <c r="A445" s="1072">
        <v>152</v>
      </c>
      <c r="B445" s="1203">
        <f>B444+1</f>
        <v>570</v>
      </c>
      <c r="C445" s="1048" t="s">
        <v>32</v>
      </c>
      <c r="D445" s="454" t="s">
        <v>948</v>
      </c>
      <c r="E445" s="655" t="s">
        <v>591</v>
      </c>
      <c r="F445" s="487">
        <v>383</v>
      </c>
      <c r="G445" s="1044">
        <v>800</v>
      </c>
      <c r="H445" s="1170">
        <f>G445+G446+G447+G448+G449</f>
        <v>3800</v>
      </c>
      <c r="I445" s="1170">
        <v>3234.93</v>
      </c>
      <c r="J445" s="1170">
        <v>3889.97</v>
      </c>
      <c r="K445" s="1170">
        <v>968.77</v>
      </c>
      <c r="L445" s="1170">
        <f>J445+K445</f>
        <v>4858.74</v>
      </c>
      <c r="M445" s="1170"/>
      <c r="N445" s="1170">
        <f>(I445*1.4%+L445)*1.18</f>
        <v>5786.7542435999994</v>
      </c>
      <c r="O445" s="1133" t="s">
        <v>949</v>
      </c>
      <c r="P445" s="1133" t="s">
        <v>950</v>
      </c>
      <c r="Q445" s="1133" t="s">
        <v>951</v>
      </c>
      <c r="R445" s="1133"/>
      <c r="S445" s="459">
        <f>'Width Wise'!F446</f>
        <v>5.7</v>
      </c>
      <c r="T445" s="458">
        <f>'Width Wise'!G446</f>
        <v>5.835</v>
      </c>
      <c r="U445" s="1047">
        <f>'Width Wise'!L446</f>
        <v>5.835</v>
      </c>
      <c r="V445" s="1045">
        <f t="shared" si="174"/>
        <v>1</v>
      </c>
      <c r="W445" s="661">
        <f>T445-U445</f>
        <v>0</v>
      </c>
      <c r="X445" s="1087">
        <v>5894.98</v>
      </c>
      <c r="Y445" s="1091">
        <f>X445/N445</f>
        <v>1.0187023246269176</v>
      </c>
      <c r="Z445" s="1086">
        <f>N445-X445</f>
        <v>-108.22575640000014</v>
      </c>
      <c r="AA445" s="660" t="s">
        <v>49</v>
      </c>
      <c r="AB445" s="910"/>
      <c r="AC445" s="514"/>
      <c r="AJ445" s="622">
        <v>437</v>
      </c>
      <c r="AK445" s="460">
        <v>1681.30423</v>
      </c>
      <c r="AY445" s="1170"/>
    </row>
    <row r="446" spans="1:51" s="460" customFormat="1" ht="157.5" customHeight="1">
      <c r="A446" s="1072"/>
      <c r="B446" s="1203"/>
      <c r="C446" s="1002" t="s">
        <v>38</v>
      </c>
      <c r="D446" s="454" t="s">
        <v>952</v>
      </c>
      <c r="E446" s="655" t="s">
        <v>953</v>
      </c>
      <c r="F446" s="487">
        <v>384</v>
      </c>
      <c r="G446" s="994">
        <v>700</v>
      </c>
      <c r="H446" s="1170"/>
      <c r="I446" s="1170"/>
      <c r="J446" s="1170"/>
      <c r="K446" s="1170"/>
      <c r="L446" s="1170"/>
      <c r="M446" s="1170"/>
      <c r="N446" s="1170"/>
      <c r="O446" s="1133"/>
      <c r="P446" s="1133"/>
      <c r="Q446" s="1133"/>
      <c r="R446" s="1133"/>
      <c r="S446" s="459">
        <f>'Width Wise'!F447</f>
        <v>5.9</v>
      </c>
      <c r="T446" s="458">
        <f>'Width Wise'!G447</f>
        <v>5.35</v>
      </c>
      <c r="U446" s="996">
        <f>'Width Wise'!L447</f>
        <v>5.35</v>
      </c>
      <c r="V446" s="1000">
        <f t="shared" si="174"/>
        <v>1</v>
      </c>
      <c r="W446" s="661">
        <f t="shared" si="175"/>
        <v>0</v>
      </c>
      <c r="X446" s="1088"/>
      <c r="Y446" s="1091"/>
      <c r="Z446" s="1072"/>
      <c r="AA446" s="660" t="s">
        <v>49</v>
      </c>
      <c r="AB446" s="910"/>
      <c r="AC446" s="514">
        <v>15</v>
      </c>
      <c r="AJ446" s="622">
        <v>438</v>
      </c>
      <c r="AK446" s="460">
        <v>623.89936</v>
      </c>
      <c r="AY446" s="1170"/>
    </row>
    <row r="447" spans="1:51" s="460" customFormat="1" ht="280.5" customHeight="1">
      <c r="A447" s="1072"/>
      <c r="B447" s="1203"/>
      <c r="C447" s="1002" t="s">
        <v>77</v>
      </c>
      <c r="D447" s="454" t="s">
        <v>954</v>
      </c>
      <c r="E447" s="655" t="s">
        <v>604</v>
      </c>
      <c r="F447" s="487">
        <v>385</v>
      </c>
      <c r="G447" s="994">
        <v>300</v>
      </c>
      <c r="H447" s="1170"/>
      <c r="I447" s="1170"/>
      <c r="J447" s="1170"/>
      <c r="K447" s="1170"/>
      <c r="L447" s="1170"/>
      <c r="M447" s="1170"/>
      <c r="N447" s="1170"/>
      <c r="O447" s="1133"/>
      <c r="P447" s="1133"/>
      <c r="Q447" s="1133"/>
      <c r="R447" s="1133"/>
      <c r="S447" s="459">
        <f>'Width Wise'!F448</f>
        <v>2.4500000000000002</v>
      </c>
      <c r="T447" s="458">
        <f>'Width Wise'!G448</f>
        <v>2.1080000000000001</v>
      </c>
      <c r="U447" s="996">
        <f>'Width Wise'!L448</f>
        <v>2.1080000000000001</v>
      </c>
      <c r="V447" s="1000">
        <f t="shared" si="174"/>
        <v>1</v>
      </c>
      <c r="W447" s="661">
        <f t="shared" si="175"/>
        <v>0</v>
      </c>
      <c r="X447" s="1088"/>
      <c r="Y447" s="1091"/>
      <c r="Z447" s="1072"/>
      <c r="AA447" s="660" t="s">
        <v>49</v>
      </c>
      <c r="AB447" s="910"/>
      <c r="AC447" s="514"/>
      <c r="AJ447" s="622">
        <v>439</v>
      </c>
      <c r="AK447" s="460">
        <v>978.12965999999994</v>
      </c>
      <c r="AY447" s="1170"/>
    </row>
    <row r="448" spans="1:51" s="460" customFormat="1" ht="168.75" customHeight="1">
      <c r="A448" s="1072"/>
      <c r="B448" s="1203"/>
      <c r="C448" s="1002" t="s">
        <v>143</v>
      </c>
      <c r="D448" s="454" t="s">
        <v>955</v>
      </c>
      <c r="E448" s="997" t="s">
        <v>956</v>
      </c>
      <c r="F448" s="487">
        <v>386</v>
      </c>
      <c r="G448" s="994">
        <v>1100</v>
      </c>
      <c r="H448" s="1170"/>
      <c r="I448" s="1170"/>
      <c r="J448" s="1170"/>
      <c r="K448" s="1170"/>
      <c r="L448" s="1170"/>
      <c r="M448" s="1170"/>
      <c r="N448" s="1170"/>
      <c r="O448" s="1133"/>
      <c r="P448" s="1133"/>
      <c r="Q448" s="1133"/>
      <c r="R448" s="1133"/>
      <c r="S448" s="459">
        <f>'Width Wise'!F449</f>
        <v>7.45</v>
      </c>
      <c r="T448" s="458">
        <f>'Width Wise'!G449</f>
        <v>7.6</v>
      </c>
      <c r="U448" s="996">
        <f>'Width Wise'!L449</f>
        <v>7.6</v>
      </c>
      <c r="V448" s="1000">
        <f t="shared" si="174"/>
        <v>1</v>
      </c>
      <c r="W448" s="661">
        <f t="shared" si="175"/>
        <v>0</v>
      </c>
      <c r="X448" s="1088"/>
      <c r="Y448" s="1091"/>
      <c r="Z448" s="1072"/>
      <c r="AA448" s="660" t="s">
        <v>49</v>
      </c>
      <c r="AB448" s="910"/>
      <c r="AC448" s="514"/>
      <c r="AJ448" s="622">
        <v>440</v>
      </c>
      <c r="AK448" s="460">
        <v>1015.34693</v>
      </c>
      <c r="AY448" s="1170"/>
    </row>
    <row r="449" spans="1:51" s="460" customFormat="1" ht="193.5" customHeight="1">
      <c r="A449" s="1072"/>
      <c r="B449" s="1203"/>
      <c r="C449" s="1004" t="s">
        <v>306</v>
      </c>
      <c r="D449" s="454" t="s">
        <v>957</v>
      </c>
      <c r="E449" s="997" t="s">
        <v>958</v>
      </c>
      <c r="F449" s="487">
        <v>387</v>
      </c>
      <c r="G449" s="994">
        <v>900</v>
      </c>
      <c r="H449" s="1170"/>
      <c r="I449" s="1170"/>
      <c r="J449" s="1170"/>
      <c r="K449" s="1170"/>
      <c r="L449" s="1170"/>
      <c r="M449" s="1170"/>
      <c r="N449" s="1170"/>
      <c r="O449" s="1133"/>
      <c r="P449" s="1133"/>
      <c r="Q449" s="1133"/>
      <c r="R449" s="1133"/>
      <c r="S449" s="459">
        <f>'Width Wise'!F450</f>
        <v>10.199999999999999</v>
      </c>
      <c r="T449" s="458">
        <f>'Width Wise'!G450</f>
        <v>10.115</v>
      </c>
      <c r="U449" s="996">
        <f>'Width Wise'!L450</f>
        <v>10.115</v>
      </c>
      <c r="V449" s="1000">
        <f t="shared" si="174"/>
        <v>1</v>
      </c>
      <c r="W449" s="661">
        <f t="shared" si="175"/>
        <v>0</v>
      </c>
      <c r="X449" s="1089"/>
      <c r="Y449" s="1091"/>
      <c r="Z449" s="1072"/>
      <c r="AA449" s="660" t="s">
        <v>49</v>
      </c>
      <c r="AB449" s="910"/>
      <c r="AC449" s="514"/>
      <c r="AJ449" s="622">
        <v>441</v>
      </c>
      <c r="AK449" s="460">
        <v>185</v>
      </c>
      <c r="AY449" s="1170"/>
    </row>
    <row r="450" spans="1:51" s="460" customFormat="1" ht="64.5">
      <c r="A450" s="449"/>
      <c r="B450" s="498"/>
      <c r="C450" s="709"/>
      <c r="D450" s="1194" t="s">
        <v>53</v>
      </c>
      <c r="E450" s="1194"/>
      <c r="F450" s="1194"/>
      <c r="G450" s="451">
        <f t="shared" ref="G450:N450" si="176">SUM(G438:G449)</f>
        <v>7800</v>
      </c>
      <c r="H450" s="451">
        <f t="shared" si="176"/>
        <v>7800</v>
      </c>
      <c r="I450" s="451">
        <f t="shared" si="176"/>
        <v>6635.8600000000006</v>
      </c>
      <c r="J450" s="451">
        <f t="shared" si="176"/>
        <v>7327.42</v>
      </c>
      <c r="K450" s="938">
        <f t="shared" si="176"/>
        <v>1819.06</v>
      </c>
      <c r="L450" s="451">
        <f t="shared" si="176"/>
        <v>9146.48</v>
      </c>
      <c r="M450" s="451"/>
      <c r="N450" s="451">
        <f t="shared" si="176"/>
        <v>10902.470807199999</v>
      </c>
      <c r="O450" s="449"/>
      <c r="P450" s="466"/>
      <c r="Q450" s="466"/>
      <c r="R450" s="466"/>
      <c r="S450" s="451">
        <f t="shared" ref="S450:T450" si="177">SUM(S438:S449)</f>
        <v>57.53</v>
      </c>
      <c r="T450" s="451">
        <f t="shared" si="177"/>
        <v>58.993000000000002</v>
      </c>
      <c r="U450" s="451">
        <f t="shared" ref="U450" si="178">SUM(U438:U449)</f>
        <v>58.993000000000002</v>
      </c>
      <c r="V450" s="451"/>
      <c r="W450" s="450">
        <f>SUM(W438:W449)</f>
        <v>0</v>
      </c>
      <c r="X450" s="450">
        <f>SUM(X438:X449)</f>
        <v>9488.8499999999985</v>
      </c>
      <c r="Y450" s="449"/>
      <c r="Z450" s="451">
        <f>SUM(Z438:Z449)</f>
        <v>1413.6208072000004</v>
      </c>
      <c r="AA450" s="464"/>
      <c r="AB450" s="801"/>
      <c r="AC450" s="514"/>
      <c r="AJ450" s="461">
        <v>442</v>
      </c>
      <c r="AK450" s="460">
        <v>1753.58547</v>
      </c>
      <c r="AY450" s="451"/>
    </row>
    <row r="451" spans="1:51" s="460" customFormat="1" ht="64.5">
      <c r="A451" s="449"/>
      <c r="B451" s="498"/>
      <c r="C451" s="709"/>
      <c r="D451" s="1204" t="s">
        <v>960</v>
      </c>
      <c r="E451" s="1204"/>
      <c r="F451" s="1204"/>
      <c r="G451" s="451">
        <f t="shared" ref="G451:N451" si="179">G450+G436+G426+G417+G397+G392+G385</f>
        <v>52100</v>
      </c>
      <c r="H451" s="451">
        <f t="shared" si="179"/>
        <v>52100</v>
      </c>
      <c r="I451" s="451">
        <f t="shared" si="179"/>
        <v>44496.319999999992</v>
      </c>
      <c r="J451" s="451">
        <f t="shared" si="179"/>
        <v>51360.548000000003</v>
      </c>
      <c r="K451" s="938">
        <f t="shared" si="179"/>
        <v>9460.9</v>
      </c>
      <c r="L451" s="451">
        <f t="shared" si="179"/>
        <v>60821.448000000004</v>
      </c>
      <c r="M451" s="451"/>
      <c r="N451" s="451">
        <f t="shared" si="179"/>
        <v>72504.387846400001</v>
      </c>
      <c r="O451" s="449"/>
      <c r="P451" s="466"/>
      <c r="Q451" s="466"/>
      <c r="R451" s="466"/>
      <c r="S451" s="451">
        <f t="shared" ref="S451:T451" si="180">S450+S436+S426+S417+S397+S392+S385</f>
        <v>371.00899999999996</v>
      </c>
      <c r="T451" s="451">
        <f t="shared" si="180"/>
        <v>374.30900000000003</v>
      </c>
      <c r="U451" s="451">
        <f>U450+U436+U426+U417+U397+U392+U385</f>
        <v>369.12400000000002</v>
      </c>
      <c r="V451" s="451"/>
      <c r="W451" s="450">
        <f t="shared" ref="W451:X451" si="181">W450+W436+W426+W417+W397+W392+W385</f>
        <v>5.1849999999999987</v>
      </c>
      <c r="X451" s="450">
        <f t="shared" si="181"/>
        <v>52404.639999999992</v>
      </c>
      <c r="Y451" s="451"/>
      <c r="Z451" s="451">
        <f>Z450+Z436+Z426+Z417+Z397+Z392+Z385</f>
        <v>20099.747846399994</v>
      </c>
      <c r="AA451" s="464"/>
      <c r="AB451" s="801"/>
      <c r="AC451" s="514"/>
      <c r="AJ451" s="461">
        <v>443</v>
      </c>
      <c r="AK451" s="460">
        <v>1097.67067</v>
      </c>
      <c r="AY451" s="451"/>
    </row>
    <row r="452" spans="1:51" s="443" customFormat="1" ht="64.5">
      <c r="A452" s="491" t="s">
        <v>961</v>
      </c>
      <c r="B452" s="499"/>
      <c r="C452" s="704"/>
      <c r="D452" s="478"/>
      <c r="E452" s="446"/>
      <c r="F452" s="446"/>
      <c r="G452" s="447"/>
      <c r="H452" s="448"/>
      <c r="I452" s="448"/>
      <c r="J452" s="448"/>
      <c r="K452" s="940"/>
      <c r="L452" s="448"/>
      <c r="M452" s="448"/>
      <c r="N452" s="448"/>
      <c r="O452" s="463"/>
      <c r="P452" s="448"/>
      <c r="Q452" s="448"/>
      <c r="R452" s="448"/>
      <c r="S452" s="476"/>
      <c r="T452" s="458"/>
      <c r="U452" s="456"/>
      <c r="V452" s="448"/>
      <c r="W452" s="450"/>
      <c r="X452" s="960"/>
      <c r="Y452" s="446"/>
      <c r="Z452" s="446"/>
      <c r="AA452" s="464"/>
      <c r="AB452" s="801"/>
      <c r="AC452" s="513"/>
      <c r="AJ452" s="461">
        <v>444</v>
      </c>
      <c r="AK452" s="443">
        <v>874.51026999999999</v>
      </c>
      <c r="AY452" s="448"/>
    </row>
    <row r="453" spans="1:51" s="460" customFormat="1" ht="64.5">
      <c r="A453" s="491" t="s">
        <v>962</v>
      </c>
      <c r="B453" s="499"/>
      <c r="C453" s="704"/>
      <c r="D453" s="454"/>
      <c r="E453" s="449"/>
      <c r="F453" s="449"/>
      <c r="G453" s="457"/>
      <c r="H453" s="449"/>
      <c r="I453" s="449"/>
      <c r="J453" s="449"/>
      <c r="K453" s="935"/>
      <c r="L453" s="449"/>
      <c r="M453" s="449"/>
      <c r="N453" s="449"/>
      <c r="O453" s="463"/>
      <c r="P453" s="463"/>
      <c r="Q453" s="463"/>
      <c r="R453" s="463"/>
      <c r="S453" s="459"/>
      <c r="T453" s="458"/>
      <c r="U453" s="456"/>
      <c r="V453" s="449"/>
      <c r="W453" s="459"/>
      <c r="X453" s="953"/>
      <c r="Y453" s="449"/>
      <c r="Z453" s="449"/>
      <c r="AA453" s="464"/>
      <c r="AB453" s="801"/>
      <c r="AC453" s="514"/>
      <c r="AJ453" s="461">
        <v>445</v>
      </c>
      <c r="AK453" s="460">
        <v>1795.5607199999999</v>
      </c>
      <c r="AY453" s="449"/>
    </row>
    <row r="454" spans="1:51" s="460" customFormat="1" ht="197.25" customHeight="1">
      <c r="A454" s="1072">
        <v>153</v>
      </c>
      <c r="B454" s="1072">
        <v>571</v>
      </c>
      <c r="C454" s="704" t="s">
        <v>32</v>
      </c>
      <c r="D454" s="454" t="s">
        <v>963</v>
      </c>
      <c r="E454" s="449" t="s">
        <v>96</v>
      </c>
      <c r="F454" s="449">
        <v>398</v>
      </c>
      <c r="G454" s="480">
        <v>500</v>
      </c>
      <c r="H454" s="1086">
        <v>2000</v>
      </c>
      <c r="I454" s="1086">
        <v>1713.37</v>
      </c>
      <c r="J454" s="1086">
        <v>1711.76</v>
      </c>
      <c r="K454" s="1086">
        <v>312.52999999999997</v>
      </c>
      <c r="L454" s="1086">
        <f>J454+K454</f>
        <v>2024.29</v>
      </c>
      <c r="M454" s="1086"/>
      <c r="N454" s="1086">
        <f>(I454*1.4%+L454)*1.18</f>
        <v>2416.9670723999998</v>
      </c>
      <c r="O454" s="1125" t="s">
        <v>964</v>
      </c>
      <c r="P454" s="1125" t="s">
        <v>965</v>
      </c>
      <c r="Q454" s="1125" t="s">
        <v>966</v>
      </c>
      <c r="R454" s="1073"/>
      <c r="S454" s="459">
        <f>'Width Wise'!F455</f>
        <v>3.63</v>
      </c>
      <c r="T454" s="456">
        <f>'Width Wise'!G455</f>
        <v>5.75</v>
      </c>
      <c r="U454" s="456">
        <f>'Width Wise'!L455</f>
        <v>5.75</v>
      </c>
      <c r="V454" s="625">
        <f>U454/T454</f>
        <v>1</v>
      </c>
      <c r="W454" s="459">
        <f>T454-U454</f>
        <v>0</v>
      </c>
      <c r="X454" s="1087">
        <v>2020.84</v>
      </c>
      <c r="Y454" s="1091">
        <f>X454/N454</f>
        <v>0.83610572236441205</v>
      </c>
      <c r="Z454" s="1086">
        <f>N454-X454</f>
        <v>396.12707239999986</v>
      </c>
      <c r="AA454" s="662" t="s">
        <v>494</v>
      </c>
      <c r="AB454" s="911"/>
      <c r="AC454" s="514"/>
      <c r="AJ454" s="622">
        <v>446</v>
      </c>
      <c r="AK454" s="460">
        <v>1104.44625</v>
      </c>
      <c r="AY454" s="1086"/>
    </row>
    <row r="455" spans="1:51" s="460" customFormat="1" ht="255" customHeight="1">
      <c r="A455" s="1072"/>
      <c r="B455" s="1072"/>
      <c r="C455" s="704" t="s">
        <v>38</v>
      </c>
      <c r="D455" s="454" t="s">
        <v>967</v>
      </c>
      <c r="E455" s="449" t="s">
        <v>96</v>
      </c>
      <c r="F455" s="449">
        <v>399</v>
      </c>
      <c r="G455" s="480">
        <v>500</v>
      </c>
      <c r="H455" s="1086"/>
      <c r="I455" s="1086"/>
      <c r="J455" s="1086"/>
      <c r="K455" s="1086"/>
      <c r="L455" s="1086"/>
      <c r="M455" s="1086"/>
      <c r="N455" s="1086"/>
      <c r="O455" s="1125"/>
      <c r="P455" s="1125"/>
      <c r="Q455" s="1125"/>
      <c r="R455" s="1134"/>
      <c r="S455" s="459">
        <f>'Width Wise'!F456</f>
        <v>2.62</v>
      </c>
      <c r="T455" s="456">
        <f>'Width Wise'!G456</f>
        <v>2.66</v>
      </c>
      <c r="U455" s="456">
        <f>'Width Wise'!L456</f>
        <v>2.66</v>
      </c>
      <c r="V455" s="625">
        <f t="shared" ref="V455:V481" si="182">U455/T455</f>
        <v>1</v>
      </c>
      <c r="W455" s="459">
        <f t="shared" ref="W455:W481" si="183">T455-U455</f>
        <v>0</v>
      </c>
      <c r="X455" s="1088"/>
      <c r="Y455" s="1091"/>
      <c r="Z455" s="1072"/>
      <c r="AA455" s="662" t="s">
        <v>494</v>
      </c>
      <c r="AB455" s="911"/>
      <c r="AC455" s="514">
        <v>1</v>
      </c>
      <c r="AJ455" s="622">
        <v>447</v>
      </c>
      <c r="AK455" s="460">
        <v>480.95737000000003</v>
      </c>
      <c r="AY455" s="1086"/>
    </row>
    <row r="456" spans="1:51" s="460" customFormat="1" ht="184.5" customHeight="1">
      <c r="A456" s="1072"/>
      <c r="B456" s="1072"/>
      <c r="C456" s="704" t="s">
        <v>77</v>
      </c>
      <c r="D456" s="454" t="s">
        <v>969</v>
      </c>
      <c r="E456" s="449" t="s">
        <v>96</v>
      </c>
      <c r="F456" s="449">
        <v>400</v>
      </c>
      <c r="G456" s="480">
        <v>200</v>
      </c>
      <c r="H456" s="1086"/>
      <c r="I456" s="1086"/>
      <c r="J456" s="1086"/>
      <c r="K456" s="1086"/>
      <c r="L456" s="1086"/>
      <c r="M456" s="1086"/>
      <c r="N456" s="1086"/>
      <c r="O456" s="1125"/>
      <c r="P456" s="1125"/>
      <c r="Q456" s="1125"/>
      <c r="R456" s="1134"/>
      <c r="S456" s="459">
        <f>'Width Wise'!F457</f>
        <v>1.55</v>
      </c>
      <c r="T456" s="456">
        <v>1.55</v>
      </c>
      <c r="U456" s="456">
        <v>1.55</v>
      </c>
      <c r="V456" s="625">
        <f t="shared" si="182"/>
        <v>1</v>
      </c>
      <c r="W456" s="459">
        <f t="shared" si="183"/>
        <v>0</v>
      </c>
      <c r="X456" s="1088"/>
      <c r="Y456" s="1091"/>
      <c r="Z456" s="1072"/>
      <c r="AA456" s="662" t="s">
        <v>494</v>
      </c>
      <c r="AB456" s="911"/>
      <c r="AC456" s="514"/>
      <c r="AJ456" s="622">
        <v>448</v>
      </c>
      <c r="AK456" s="460">
        <v>1345.9772499999999</v>
      </c>
      <c r="AY456" s="1086"/>
    </row>
    <row r="457" spans="1:51" s="460" customFormat="1" ht="258" customHeight="1">
      <c r="A457" s="1072"/>
      <c r="B457" s="1072"/>
      <c r="C457" s="704" t="s">
        <v>143</v>
      </c>
      <c r="D457" s="454" t="s">
        <v>970</v>
      </c>
      <c r="E457" s="449" t="s">
        <v>96</v>
      </c>
      <c r="F457" s="449">
        <v>401</v>
      </c>
      <c r="G457" s="480">
        <v>200</v>
      </c>
      <c r="H457" s="1086"/>
      <c r="I457" s="1086"/>
      <c r="J457" s="1086"/>
      <c r="K457" s="1086"/>
      <c r="L457" s="1086"/>
      <c r="M457" s="1086"/>
      <c r="N457" s="1086"/>
      <c r="O457" s="1125"/>
      <c r="P457" s="1125"/>
      <c r="Q457" s="1125"/>
      <c r="R457" s="1134"/>
      <c r="S457" s="459">
        <f>'Width Wise'!F458</f>
        <v>1.71</v>
      </c>
      <c r="T457" s="456">
        <f>'Width Wise'!G458</f>
        <v>2.46</v>
      </c>
      <c r="U457" s="456">
        <v>2.46</v>
      </c>
      <c r="V457" s="625">
        <f t="shared" si="182"/>
        <v>1</v>
      </c>
      <c r="W457" s="459">
        <f t="shared" si="183"/>
        <v>0</v>
      </c>
      <c r="X457" s="1088"/>
      <c r="Y457" s="1091"/>
      <c r="Z457" s="1072"/>
      <c r="AA457" s="662" t="s">
        <v>494</v>
      </c>
      <c r="AB457" s="911"/>
      <c r="AC457" s="514" t="s">
        <v>971</v>
      </c>
      <c r="AJ457" s="622">
        <v>449</v>
      </c>
      <c r="AK457" s="460">
        <v>1861.8061399999999</v>
      </c>
      <c r="AY457" s="1086"/>
    </row>
    <row r="458" spans="1:51" s="460" customFormat="1" ht="235.5" customHeight="1">
      <c r="A458" s="1072"/>
      <c r="B458" s="1072"/>
      <c r="C458" s="704" t="s">
        <v>306</v>
      </c>
      <c r="D458" s="454" t="s">
        <v>972</v>
      </c>
      <c r="E458" s="449" t="s">
        <v>96</v>
      </c>
      <c r="F458" s="449">
        <v>402</v>
      </c>
      <c r="G458" s="480">
        <v>200</v>
      </c>
      <c r="H458" s="1086"/>
      <c r="I458" s="1086"/>
      <c r="J458" s="1086"/>
      <c r="K458" s="1086"/>
      <c r="L458" s="1086"/>
      <c r="M458" s="1086"/>
      <c r="N458" s="1086"/>
      <c r="O458" s="1125"/>
      <c r="P458" s="1125"/>
      <c r="Q458" s="1125"/>
      <c r="R458" s="1134"/>
      <c r="S458" s="459">
        <f>'Width Wise'!F459</f>
        <v>1.167</v>
      </c>
      <c r="T458" s="456">
        <f>'Width Wise'!G459</f>
        <v>1.167</v>
      </c>
      <c r="U458" s="458">
        <f>'Width Wise'!L459</f>
        <v>1.167</v>
      </c>
      <c r="V458" s="625">
        <f t="shared" si="182"/>
        <v>1</v>
      </c>
      <c r="W458" s="459">
        <f t="shared" si="183"/>
        <v>0</v>
      </c>
      <c r="X458" s="1088"/>
      <c r="Y458" s="1091"/>
      <c r="Z458" s="1072"/>
      <c r="AA458" s="662" t="s">
        <v>494</v>
      </c>
      <c r="AB458" s="911"/>
      <c r="AC458" s="514"/>
      <c r="AJ458" s="622">
        <v>450</v>
      </c>
      <c r="AK458" s="460">
        <v>2939.8403899999998</v>
      </c>
      <c r="AY458" s="1086"/>
    </row>
    <row r="459" spans="1:51" s="460" customFormat="1" ht="194.25" customHeight="1">
      <c r="A459" s="1072"/>
      <c r="B459" s="1072"/>
      <c r="C459" s="704" t="s">
        <v>309</v>
      </c>
      <c r="D459" s="454" t="s">
        <v>973</v>
      </c>
      <c r="E459" s="449" t="s">
        <v>96</v>
      </c>
      <c r="F459" s="449">
        <v>403</v>
      </c>
      <c r="G459" s="646">
        <v>200</v>
      </c>
      <c r="H459" s="1086"/>
      <c r="I459" s="1086"/>
      <c r="J459" s="1086"/>
      <c r="K459" s="1086"/>
      <c r="L459" s="1086"/>
      <c r="M459" s="1086"/>
      <c r="N459" s="1086"/>
      <c r="O459" s="1125"/>
      <c r="P459" s="1125"/>
      <c r="Q459" s="1125"/>
      <c r="R459" s="1134"/>
      <c r="S459" s="459">
        <f>'Width Wise'!F460</f>
        <v>1.6950000000000001</v>
      </c>
      <c r="T459" s="456">
        <f>'Width Wise'!G460</f>
        <v>1.72</v>
      </c>
      <c r="U459" s="456">
        <f>'Width Wise'!L460</f>
        <v>1.72</v>
      </c>
      <c r="V459" s="625">
        <f t="shared" si="182"/>
        <v>1</v>
      </c>
      <c r="W459" s="459">
        <f t="shared" si="183"/>
        <v>0</v>
      </c>
      <c r="X459" s="1088"/>
      <c r="Y459" s="1091"/>
      <c r="Z459" s="1072"/>
      <c r="AA459" s="662" t="s">
        <v>494</v>
      </c>
      <c r="AB459" s="911"/>
      <c r="AC459" s="514"/>
      <c r="AJ459" s="622">
        <v>451</v>
      </c>
      <c r="AK459" s="460">
        <v>1214.1801700000001</v>
      </c>
      <c r="AY459" s="1086"/>
    </row>
    <row r="460" spans="1:51" s="460" customFormat="1" ht="177" customHeight="1">
      <c r="A460" s="1072"/>
      <c r="B460" s="1072"/>
      <c r="C460" s="704" t="s">
        <v>312</v>
      </c>
      <c r="D460" s="454" t="s">
        <v>974</v>
      </c>
      <c r="E460" s="449" t="s">
        <v>96</v>
      </c>
      <c r="F460" s="449">
        <v>404</v>
      </c>
      <c r="G460" s="646">
        <v>200</v>
      </c>
      <c r="H460" s="1086"/>
      <c r="I460" s="1086"/>
      <c r="J460" s="1086"/>
      <c r="K460" s="1086"/>
      <c r="L460" s="1086"/>
      <c r="M460" s="1086"/>
      <c r="N460" s="1086"/>
      <c r="O460" s="1125"/>
      <c r="P460" s="1125"/>
      <c r="Q460" s="1125"/>
      <c r="R460" s="1074"/>
      <c r="S460" s="459">
        <f>'Width Wise'!F461</f>
        <v>1.78</v>
      </c>
      <c r="T460" s="456">
        <f>'Width Wise'!G461</f>
        <v>1.28</v>
      </c>
      <c r="U460" s="456">
        <f>'Width Wise'!L461</f>
        <v>1.28</v>
      </c>
      <c r="V460" s="625">
        <f t="shared" si="182"/>
        <v>1</v>
      </c>
      <c r="W460" s="459">
        <f t="shared" si="183"/>
        <v>0</v>
      </c>
      <c r="X460" s="1089"/>
      <c r="Y460" s="1091"/>
      <c r="Z460" s="1072"/>
      <c r="AA460" s="662" t="s">
        <v>1415</v>
      </c>
      <c r="AB460" s="911"/>
      <c r="AC460" s="514"/>
      <c r="AJ460" s="622">
        <v>452</v>
      </c>
      <c r="AK460" s="460">
        <v>1193.8457800000001</v>
      </c>
      <c r="AY460" s="1086"/>
    </row>
    <row r="461" spans="1:51" s="460" customFormat="1" ht="248.25" customHeight="1">
      <c r="A461" s="1072">
        <v>154</v>
      </c>
      <c r="B461" s="1072">
        <v>572</v>
      </c>
      <c r="C461" s="704" t="s">
        <v>32</v>
      </c>
      <c r="D461" s="454" t="s">
        <v>975</v>
      </c>
      <c r="E461" s="449" t="s">
        <v>96</v>
      </c>
      <c r="F461" s="487">
        <v>405</v>
      </c>
      <c r="G461" s="663">
        <v>500</v>
      </c>
      <c r="H461" s="1086">
        <v>1000</v>
      </c>
      <c r="I461" s="1086">
        <v>857.2</v>
      </c>
      <c r="J461" s="1086">
        <v>835.09</v>
      </c>
      <c r="K461" s="1086">
        <v>46.01</v>
      </c>
      <c r="L461" s="1086">
        <f>J461+K461</f>
        <v>881.1</v>
      </c>
      <c r="M461" s="1086"/>
      <c r="N461" s="1086">
        <f>(I461*1.4%+L461)*1.18</f>
        <v>1053.8589440000001</v>
      </c>
      <c r="O461" s="1125" t="s">
        <v>964</v>
      </c>
      <c r="P461" s="1125" t="s">
        <v>965</v>
      </c>
      <c r="Q461" s="1125" t="s">
        <v>976</v>
      </c>
      <c r="R461" s="1073"/>
      <c r="S461" s="459">
        <f>'Width Wise'!F462</f>
        <v>4.0999999999999996</v>
      </c>
      <c r="T461" s="456">
        <f>'Width Wise'!G462</f>
        <v>4.04</v>
      </c>
      <c r="U461" s="456">
        <f>'Width Wise'!L462</f>
        <v>4.04</v>
      </c>
      <c r="V461" s="625">
        <f t="shared" si="182"/>
        <v>1</v>
      </c>
      <c r="W461" s="459">
        <f t="shared" si="183"/>
        <v>0</v>
      </c>
      <c r="X461" s="1087">
        <v>735.53</v>
      </c>
      <c r="Y461" s="1105">
        <f>X461/N461</f>
        <v>0.69793970453791576</v>
      </c>
      <c r="Z461" s="1086">
        <f>N461-X461</f>
        <v>318.32894400000009</v>
      </c>
      <c r="AA461" s="662" t="s">
        <v>494</v>
      </c>
      <c r="AB461" s="911"/>
      <c r="AC461" s="514">
        <v>2</v>
      </c>
      <c r="AJ461" s="622">
        <v>453</v>
      </c>
      <c r="AK461" s="460">
        <v>994.04238999999995</v>
      </c>
      <c r="AY461" s="1086"/>
    </row>
    <row r="462" spans="1:51" s="460" customFormat="1" ht="262.5" customHeight="1">
      <c r="A462" s="1072"/>
      <c r="B462" s="1072"/>
      <c r="C462" s="704" t="s">
        <v>38</v>
      </c>
      <c r="D462" s="454" t="s">
        <v>977</v>
      </c>
      <c r="E462" s="449" t="s">
        <v>96</v>
      </c>
      <c r="F462" s="487">
        <v>406</v>
      </c>
      <c r="G462" s="663">
        <v>500</v>
      </c>
      <c r="H462" s="1086"/>
      <c r="I462" s="1086"/>
      <c r="J462" s="1086"/>
      <c r="K462" s="1086"/>
      <c r="L462" s="1086"/>
      <c r="M462" s="1086"/>
      <c r="N462" s="1086"/>
      <c r="O462" s="1125"/>
      <c r="P462" s="1125"/>
      <c r="Q462" s="1125"/>
      <c r="R462" s="1074"/>
      <c r="S462" s="459">
        <f>'Width Wise'!F463</f>
        <v>4.0860000000000003</v>
      </c>
      <c r="T462" s="456">
        <f>'Width Wise'!G463</f>
        <v>4.25</v>
      </c>
      <c r="U462" s="456">
        <f>'Width Wise'!L463</f>
        <v>4.25</v>
      </c>
      <c r="V462" s="625">
        <f t="shared" si="182"/>
        <v>1</v>
      </c>
      <c r="W462" s="459">
        <f t="shared" si="183"/>
        <v>0</v>
      </c>
      <c r="X462" s="1089"/>
      <c r="Y462" s="1105"/>
      <c r="Z462" s="1072"/>
      <c r="AA462" s="662" t="s">
        <v>494</v>
      </c>
      <c r="AB462" s="911"/>
      <c r="AC462" s="514"/>
      <c r="AJ462" s="622">
        <v>454</v>
      </c>
      <c r="AK462" s="460">
        <v>1716.9687100000001</v>
      </c>
      <c r="AY462" s="1086"/>
    </row>
    <row r="463" spans="1:51" s="588" customFormat="1" ht="256.5" customHeight="1">
      <c r="A463" s="1115">
        <v>155</v>
      </c>
      <c r="B463" s="1115">
        <v>573</v>
      </c>
      <c r="C463" s="999" t="s">
        <v>32</v>
      </c>
      <c r="D463" s="584" t="s">
        <v>978</v>
      </c>
      <c r="E463" s="999" t="s">
        <v>96</v>
      </c>
      <c r="F463" s="999">
        <v>410</v>
      </c>
      <c r="G463" s="984">
        <v>300</v>
      </c>
      <c r="H463" s="1114">
        <v>1000</v>
      </c>
      <c r="I463" s="1114">
        <v>855.98</v>
      </c>
      <c r="J463" s="1114">
        <v>844.3</v>
      </c>
      <c r="K463" s="1114">
        <v>80.8</v>
      </c>
      <c r="L463" s="1114">
        <f>J463+K463</f>
        <v>925.09999999999991</v>
      </c>
      <c r="M463" s="1114"/>
      <c r="N463" s="1135">
        <f>(I463*1.4%+L463)*1.18</f>
        <v>1105.7587895999998</v>
      </c>
      <c r="O463" s="1142" t="s">
        <v>979</v>
      </c>
      <c r="P463" s="1142" t="s">
        <v>980</v>
      </c>
      <c r="Q463" s="1142" t="s">
        <v>981</v>
      </c>
      <c r="R463" s="1135"/>
      <c r="S463" s="585">
        <f>'Width Wise'!F464</f>
        <v>2.6549999999999998</v>
      </c>
      <c r="T463" s="586">
        <v>2.6549999999999998</v>
      </c>
      <c r="U463" s="586">
        <v>2.6549999999999998</v>
      </c>
      <c r="V463" s="1001">
        <f t="shared" si="182"/>
        <v>1</v>
      </c>
      <c r="W463" s="585">
        <f t="shared" si="183"/>
        <v>0</v>
      </c>
      <c r="X463" s="1109">
        <v>854.19</v>
      </c>
      <c r="Y463" s="1116">
        <f>X463/N463</f>
        <v>0.77249216378284191</v>
      </c>
      <c r="Z463" s="1114">
        <f>N463-X463</f>
        <v>251.56878959999972</v>
      </c>
      <c r="AA463" s="614" t="s">
        <v>1416</v>
      </c>
      <c r="AB463" s="912">
        <v>3</v>
      </c>
      <c r="AC463" s="515">
        <v>3</v>
      </c>
      <c r="AJ463" s="589">
        <v>455</v>
      </c>
      <c r="AK463" s="588">
        <v>563.72339999999997</v>
      </c>
      <c r="AY463" s="1114"/>
    </row>
    <row r="464" spans="1:51" s="588" customFormat="1" ht="198.75" customHeight="1">
      <c r="A464" s="1115"/>
      <c r="B464" s="1115"/>
      <c r="C464" s="999" t="s">
        <v>38</v>
      </c>
      <c r="D464" s="584" t="s">
        <v>982</v>
      </c>
      <c r="E464" s="999" t="s">
        <v>96</v>
      </c>
      <c r="F464" s="999">
        <v>411</v>
      </c>
      <c r="G464" s="984">
        <v>300</v>
      </c>
      <c r="H464" s="1114"/>
      <c r="I464" s="1114"/>
      <c r="J464" s="1114"/>
      <c r="K464" s="1114"/>
      <c r="L464" s="1114"/>
      <c r="M464" s="1114"/>
      <c r="N464" s="1136"/>
      <c r="O464" s="1142"/>
      <c r="P464" s="1142"/>
      <c r="Q464" s="1142"/>
      <c r="R464" s="1136"/>
      <c r="S464" s="585">
        <f>'Width Wise'!F465</f>
        <v>2.512</v>
      </c>
      <c r="T464" s="586">
        <v>2.512</v>
      </c>
      <c r="U464" s="586">
        <f>'Width Wise'!L465</f>
        <v>2.512</v>
      </c>
      <c r="V464" s="1001">
        <f t="shared" si="182"/>
        <v>1</v>
      </c>
      <c r="W464" s="585">
        <f t="shared" si="183"/>
        <v>0</v>
      </c>
      <c r="X464" s="1110"/>
      <c r="Y464" s="1116"/>
      <c r="Z464" s="1115"/>
      <c r="AA464" s="614" t="s">
        <v>1416</v>
      </c>
      <c r="AB464" s="912"/>
      <c r="AC464" s="515"/>
      <c r="AJ464" s="589">
        <v>456</v>
      </c>
      <c r="AK464" s="588">
        <v>557.58624999999995</v>
      </c>
      <c r="AY464" s="1114"/>
    </row>
    <row r="465" spans="1:51" s="588" customFormat="1" ht="193.5" customHeight="1">
      <c r="A465" s="1115"/>
      <c r="B465" s="1115"/>
      <c r="C465" s="999" t="s">
        <v>77</v>
      </c>
      <c r="D465" s="584" t="s">
        <v>984</v>
      </c>
      <c r="E465" s="999" t="s">
        <v>96</v>
      </c>
      <c r="F465" s="999">
        <v>412</v>
      </c>
      <c r="G465" s="579">
        <v>400</v>
      </c>
      <c r="H465" s="1114"/>
      <c r="I465" s="1114"/>
      <c r="J465" s="1114"/>
      <c r="K465" s="1114"/>
      <c r="L465" s="1114"/>
      <c r="M465" s="1114"/>
      <c r="N465" s="1137"/>
      <c r="O465" s="1142"/>
      <c r="P465" s="1142"/>
      <c r="Q465" s="1142"/>
      <c r="R465" s="1137"/>
      <c r="S465" s="585">
        <f>'Width Wise'!F466</f>
        <v>3.4580000000000002</v>
      </c>
      <c r="T465" s="998">
        <f>'Width Wise'!G466</f>
        <v>4.5999999999999996</v>
      </c>
      <c r="U465" s="586">
        <f>'Width Wise'!L466</f>
        <v>3.4580000000000002</v>
      </c>
      <c r="V465" s="1001">
        <f t="shared" si="182"/>
        <v>0.75173913043478269</v>
      </c>
      <c r="W465" s="585">
        <f t="shared" si="183"/>
        <v>1.1419999999999995</v>
      </c>
      <c r="X465" s="1111"/>
      <c r="Y465" s="1116"/>
      <c r="Z465" s="1115"/>
      <c r="AA465" s="763" t="s">
        <v>985</v>
      </c>
      <c r="AB465" s="913"/>
      <c r="AC465" s="515"/>
      <c r="AJ465" s="589">
        <v>457</v>
      </c>
      <c r="AK465" s="588">
        <v>1630.6566499999999</v>
      </c>
      <c r="AY465" s="1114"/>
    </row>
    <row r="466" spans="1:51" s="588" customFormat="1" ht="193.5" customHeight="1">
      <c r="A466" s="1115">
        <v>156</v>
      </c>
      <c r="B466" s="1115">
        <v>574</v>
      </c>
      <c r="C466" s="705" t="s">
        <v>32</v>
      </c>
      <c r="D466" s="584" t="s">
        <v>986</v>
      </c>
      <c r="E466" s="591" t="s">
        <v>96</v>
      </c>
      <c r="F466" s="591">
        <v>413</v>
      </c>
      <c r="G466" s="579">
        <v>380</v>
      </c>
      <c r="H466" s="1114">
        <v>1750</v>
      </c>
      <c r="I466" s="1114">
        <v>1497.08</v>
      </c>
      <c r="J466" s="1115">
        <v>1497.21</v>
      </c>
      <c r="K466" s="1115">
        <v>161.72999999999999</v>
      </c>
      <c r="L466" s="1115">
        <f>J466+K466</f>
        <v>1658.94</v>
      </c>
      <c r="M466" s="1115"/>
      <c r="N466" s="1115">
        <f>(I466*1.4%+L466)*1.18</f>
        <v>1982.2809616</v>
      </c>
      <c r="O466" s="1141" t="s">
        <v>979</v>
      </c>
      <c r="P466" s="1141" t="s">
        <v>588</v>
      </c>
      <c r="Q466" s="1141" t="s">
        <v>987</v>
      </c>
      <c r="R466" s="1138"/>
      <c r="S466" s="585">
        <f>'Width Wise'!F467</f>
        <v>3.125</v>
      </c>
      <c r="T466" s="594">
        <f>'Width Wise'!G467</f>
        <v>3.125</v>
      </c>
      <c r="U466" s="594">
        <f>'Width Wise'!G467</f>
        <v>3.125</v>
      </c>
      <c r="V466" s="587">
        <f t="shared" si="182"/>
        <v>1</v>
      </c>
      <c r="W466" s="585">
        <f t="shared" si="183"/>
        <v>0</v>
      </c>
      <c r="X466" s="1114">
        <v>1665.82</v>
      </c>
      <c r="Y466" s="1106">
        <f>X466/N466</f>
        <v>0.84035514251997445</v>
      </c>
      <c r="Z466" s="1114">
        <f>N466-X466</f>
        <v>316.46096160000002</v>
      </c>
      <c r="AA466" s="614" t="s">
        <v>1533</v>
      </c>
      <c r="AB466" s="912"/>
      <c r="AC466" s="515"/>
      <c r="AJ466" s="589">
        <v>458</v>
      </c>
      <c r="AK466" s="588">
        <v>1335.59031</v>
      </c>
      <c r="AY466" s="1115"/>
    </row>
    <row r="467" spans="1:51" s="588" customFormat="1" ht="227.25" customHeight="1">
      <c r="A467" s="1115"/>
      <c r="B467" s="1115"/>
      <c r="C467" s="705" t="s">
        <v>38</v>
      </c>
      <c r="D467" s="584" t="s">
        <v>988</v>
      </c>
      <c r="E467" s="591" t="s">
        <v>96</v>
      </c>
      <c r="F467" s="591">
        <v>414</v>
      </c>
      <c r="G467" s="579">
        <v>250</v>
      </c>
      <c r="H467" s="1114"/>
      <c r="I467" s="1114"/>
      <c r="J467" s="1115"/>
      <c r="K467" s="1115"/>
      <c r="L467" s="1115"/>
      <c r="M467" s="1115"/>
      <c r="N467" s="1115"/>
      <c r="O467" s="1141"/>
      <c r="P467" s="1141"/>
      <c r="Q467" s="1141"/>
      <c r="R467" s="1139"/>
      <c r="S467" s="585">
        <f>'Width Wise'!F468</f>
        <v>2.415</v>
      </c>
      <c r="T467" s="586">
        <v>2.415</v>
      </c>
      <c r="U467" s="594">
        <f>'Width Wise'!L468</f>
        <v>2.415</v>
      </c>
      <c r="V467" s="587">
        <f t="shared" si="182"/>
        <v>1</v>
      </c>
      <c r="W467" s="585">
        <f t="shared" si="183"/>
        <v>0</v>
      </c>
      <c r="X467" s="1114"/>
      <c r="Y467" s="1106"/>
      <c r="Z467" s="1115"/>
      <c r="AA467" s="614" t="s">
        <v>1533</v>
      </c>
      <c r="AB467" s="912">
        <v>4</v>
      </c>
      <c r="AC467" s="515"/>
      <c r="AD467" s="588" t="s">
        <v>1514</v>
      </c>
      <c r="AJ467" s="589">
        <v>459</v>
      </c>
      <c r="AK467" s="588">
        <v>947.81555000000003</v>
      </c>
      <c r="AY467" s="1115"/>
    </row>
    <row r="468" spans="1:51" s="588" customFormat="1" ht="219.75" customHeight="1">
      <c r="A468" s="1115"/>
      <c r="B468" s="1115"/>
      <c r="C468" s="705" t="s">
        <v>77</v>
      </c>
      <c r="D468" s="584" t="s">
        <v>989</v>
      </c>
      <c r="E468" s="591" t="s">
        <v>96</v>
      </c>
      <c r="F468" s="591">
        <v>415</v>
      </c>
      <c r="G468" s="579">
        <v>200</v>
      </c>
      <c r="H468" s="1114"/>
      <c r="I468" s="1114"/>
      <c r="J468" s="1115"/>
      <c r="K468" s="1115"/>
      <c r="L468" s="1115"/>
      <c r="M468" s="1115"/>
      <c r="N468" s="1115"/>
      <c r="O468" s="1141"/>
      <c r="P468" s="1141"/>
      <c r="Q468" s="1141"/>
      <c r="R468" s="1139"/>
      <c r="S468" s="585">
        <f>'Width Wise'!F469</f>
        <v>1.7</v>
      </c>
      <c r="T468" s="594">
        <f>'Width Wise'!G469</f>
        <v>3.6</v>
      </c>
      <c r="U468" s="594">
        <f>'Width Wise'!L469</f>
        <v>3.5999999999999996</v>
      </c>
      <c r="V468" s="587">
        <f t="shared" si="182"/>
        <v>0.99999999999999989</v>
      </c>
      <c r="W468" s="585">
        <f t="shared" si="183"/>
        <v>0</v>
      </c>
      <c r="X468" s="1114"/>
      <c r="Y468" s="1106"/>
      <c r="Z468" s="1115"/>
      <c r="AA468" s="615" t="s">
        <v>1411</v>
      </c>
      <c r="AB468" s="913"/>
      <c r="AC468" s="515"/>
      <c r="AJ468" s="589">
        <v>460</v>
      </c>
      <c r="AK468" s="588">
        <v>486.25141000000002</v>
      </c>
      <c r="AY468" s="1115"/>
    </row>
    <row r="469" spans="1:51" s="588" customFormat="1" ht="173.25" customHeight="1">
      <c r="A469" s="1115"/>
      <c r="B469" s="1115"/>
      <c r="C469" s="705" t="s">
        <v>143</v>
      </c>
      <c r="D469" s="584" t="s">
        <v>990</v>
      </c>
      <c r="E469" s="591" t="s">
        <v>96</v>
      </c>
      <c r="F469" s="591">
        <v>416</v>
      </c>
      <c r="G469" s="579">
        <v>150</v>
      </c>
      <c r="H469" s="1114"/>
      <c r="I469" s="1114"/>
      <c r="J469" s="1115"/>
      <c r="K469" s="1115"/>
      <c r="L469" s="1115"/>
      <c r="M469" s="1115"/>
      <c r="N469" s="1115"/>
      <c r="O469" s="1141"/>
      <c r="P469" s="1141"/>
      <c r="Q469" s="1141"/>
      <c r="R469" s="1139"/>
      <c r="S469" s="585">
        <f>'Width Wise'!F470</f>
        <v>1.115</v>
      </c>
      <c r="T469" s="594">
        <f>'Width Wise'!G470</f>
        <v>1.04</v>
      </c>
      <c r="U469" s="594">
        <f>'Width Wise'!L470</f>
        <v>1.04</v>
      </c>
      <c r="V469" s="587">
        <f t="shared" si="182"/>
        <v>1</v>
      </c>
      <c r="W469" s="585">
        <f t="shared" si="183"/>
        <v>0</v>
      </c>
      <c r="X469" s="1114"/>
      <c r="Y469" s="1106"/>
      <c r="Z469" s="1115"/>
      <c r="AA469" s="615" t="s">
        <v>1534</v>
      </c>
      <c r="AB469" s="913"/>
      <c r="AC469" s="515"/>
      <c r="AJ469" s="589">
        <v>461</v>
      </c>
      <c r="AK469" s="588">
        <v>1034.88024</v>
      </c>
      <c r="AY469" s="1115"/>
    </row>
    <row r="470" spans="1:51" s="588" customFormat="1" ht="195.75" customHeight="1">
      <c r="A470" s="1115"/>
      <c r="B470" s="1115"/>
      <c r="C470" s="705" t="s">
        <v>306</v>
      </c>
      <c r="D470" s="584" t="s">
        <v>991</v>
      </c>
      <c r="E470" s="591" t="s">
        <v>96</v>
      </c>
      <c r="F470" s="591">
        <v>417</v>
      </c>
      <c r="G470" s="579">
        <v>190</v>
      </c>
      <c r="H470" s="1114"/>
      <c r="I470" s="1114"/>
      <c r="J470" s="1115"/>
      <c r="K470" s="1115"/>
      <c r="L470" s="1115"/>
      <c r="M470" s="1115"/>
      <c r="N470" s="1115"/>
      <c r="O470" s="1141"/>
      <c r="P470" s="1141"/>
      <c r="Q470" s="1141"/>
      <c r="R470" s="1139"/>
      <c r="S470" s="585">
        <f>'Width Wise'!F471</f>
        <v>1.95</v>
      </c>
      <c r="T470" s="594">
        <f>'Width Wise'!G471</f>
        <v>2.16</v>
      </c>
      <c r="U470" s="594">
        <f>'Width Wise'!L471</f>
        <v>1.95</v>
      </c>
      <c r="V470" s="587">
        <f t="shared" si="182"/>
        <v>0.90277777777777768</v>
      </c>
      <c r="W470" s="585">
        <f t="shared" si="183"/>
        <v>0.21000000000000019</v>
      </c>
      <c r="X470" s="1114"/>
      <c r="Y470" s="1106"/>
      <c r="Z470" s="1115"/>
      <c r="AA470" s="615" t="s">
        <v>1535</v>
      </c>
      <c r="AB470" s="913"/>
      <c r="AC470" s="515"/>
      <c r="AJ470" s="589">
        <v>462</v>
      </c>
      <c r="AK470" s="588">
        <v>959.98775999999998</v>
      </c>
      <c r="AY470" s="1115"/>
    </row>
    <row r="471" spans="1:51" s="588" customFormat="1" ht="204" customHeight="1">
      <c r="A471" s="1115"/>
      <c r="B471" s="1115"/>
      <c r="C471" s="705" t="s">
        <v>309</v>
      </c>
      <c r="D471" s="584" t="s">
        <v>992</v>
      </c>
      <c r="E471" s="591" t="s">
        <v>96</v>
      </c>
      <c r="F471" s="591">
        <v>418</v>
      </c>
      <c r="G471" s="579">
        <v>100</v>
      </c>
      <c r="H471" s="1114"/>
      <c r="I471" s="1114"/>
      <c r="J471" s="1115"/>
      <c r="K471" s="1115"/>
      <c r="L471" s="1115"/>
      <c r="M471" s="1115"/>
      <c r="N471" s="1115"/>
      <c r="O471" s="1141"/>
      <c r="P471" s="1141"/>
      <c r="Q471" s="1141"/>
      <c r="R471" s="1139"/>
      <c r="S471" s="585">
        <f>'Width Wise'!F472</f>
        <v>0.7</v>
      </c>
      <c r="T471" s="594">
        <f>'Width Wise'!G472</f>
        <v>0.85</v>
      </c>
      <c r="U471" s="594">
        <f>'Width Wise'!L472</f>
        <v>0.7</v>
      </c>
      <c r="V471" s="587">
        <f t="shared" si="182"/>
        <v>0.82352941176470584</v>
      </c>
      <c r="W471" s="585">
        <f t="shared" si="183"/>
        <v>0.15000000000000002</v>
      </c>
      <c r="X471" s="1114"/>
      <c r="Y471" s="1106"/>
      <c r="Z471" s="1115"/>
      <c r="AA471" s="763" t="s">
        <v>1535</v>
      </c>
      <c r="AB471" s="913"/>
      <c r="AC471" s="515"/>
      <c r="AJ471" s="589">
        <v>463</v>
      </c>
      <c r="AK471" s="588">
        <v>524.11193000000003</v>
      </c>
      <c r="AY471" s="1115"/>
    </row>
    <row r="472" spans="1:51" s="588" customFormat="1" ht="179.25" customHeight="1">
      <c r="A472" s="1115"/>
      <c r="B472" s="1115"/>
      <c r="C472" s="705" t="s">
        <v>312</v>
      </c>
      <c r="D472" s="584" t="s">
        <v>993</v>
      </c>
      <c r="E472" s="591" t="s">
        <v>96</v>
      </c>
      <c r="F472" s="591">
        <v>419</v>
      </c>
      <c r="G472" s="579">
        <v>100</v>
      </c>
      <c r="H472" s="1114"/>
      <c r="I472" s="1114"/>
      <c r="J472" s="1115"/>
      <c r="K472" s="1115"/>
      <c r="L472" s="1115"/>
      <c r="M472" s="1115"/>
      <c r="N472" s="1115"/>
      <c r="O472" s="1141"/>
      <c r="P472" s="1141"/>
      <c r="Q472" s="1141"/>
      <c r="R472" s="1139"/>
      <c r="S472" s="585">
        <f>'Width Wise'!F473</f>
        <v>0.77400000000000002</v>
      </c>
      <c r="T472" s="594">
        <f>'Width Wise'!G473</f>
        <v>0.77400000000000002</v>
      </c>
      <c r="U472" s="586">
        <f>'Width Wise'!L473</f>
        <v>0.77400000000000002</v>
      </c>
      <c r="V472" s="587">
        <f t="shared" si="182"/>
        <v>1</v>
      </c>
      <c r="W472" s="585">
        <f t="shared" si="183"/>
        <v>0</v>
      </c>
      <c r="X472" s="1114"/>
      <c r="Y472" s="1106"/>
      <c r="Z472" s="1115"/>
      <c r="AA472" s="614" t="s">
        <v>1533</v>
      </c>
      <c r="AB472" s="912"/>
      <c r="AC472" s="515"/>
      <c r="AJ472" s="589">
        <v>464</v>
      </c>
      <c r="AK472" s="588">
        <v>1537.3775800000001</v>
      </c>
      <c r="AY472" s="1115"/>
    </row>
    <row r="473" spans="1:51" s="588" customFormat="1" ht="166.5" customHeight="1">
      <c r="A473" s="1115"/>
      <c r="B473" s="1115"/>
      <c r="C473" s="705" t="s">
        <v>689</v>
      </c>
      <c r="D473" s="584" t="s">
        <v>994</v>
      </c>
      <c r="E473" s="591" t="s">
        <v>96</v>
      </c>
      <c r="F473" s="591">
        <v>420</v>
      </c>
      <c r="G473" s="579">
        <v>240</v>
      </c>
      <c r="H473" s="1114"/>
      <c r="I473" s="1114"/>
      <c r="J473" s="1115"/>
      <c r="K473" s="1115"/>
      <c r="L473" s="1115"/>
      <c r="M473" s="1115"/>
      <c r="N473" s="1115"/>
      <c r="O473" s="1141"/>
      <c r="P473" s="1141"/>
      <c r="Q473" s="1141"/>
      <c r="R473" s="1139"/>
      <c r="S473" s="585">
        <f>'Width Wise'!F474</f>
        <v>2.2999999999999998</v>
      </c>
      <c r="T473" s="594">
        <f>'Width Wise'!G474</f>
        <v>3.03</v>
      </c>
      <c r="U473" s="594">
        <f>'Width Wise'!L474</f>
        <v>3.03</v>
      </c>
      <c r="V473" s="587">
        <f t="shared" si="182"/>
        <v>1</v>
      </c>
      <c r="W473" s="585">
        <f t="shared" si="183"/>
        <v>0</v>
      </c>
      <c r="X473" s="1114"/>
      <c r="Y473" s="1106"/>
      <c r="Z473" s="1115"/>
      <c r="AA473" s="614" t="s">
        <v>1533</v>
      </c>
      <c r="AB473" s="912"/>
      <c r="AC473" s="515"/>
      <c r="AJ473" s="589">
        <v>465</v>
      </c>
      <c r="AK473" s="588">
        <v>1837.61455</v>
      </c>
      <c r="AY473" s="1115"/>
    </row>
    <row r="474" spans="1:51" s="588" customFormat="1" ht="255" customHeight="1">
      <c r="A474" s="1115"/>
      <c r="B474" s="1115"/>
      <c r="C474" s="705" t="s">
        <v>691</v>
      </c>
      <c r="D474" s="584" t="s">
        <v>995</v>
      </c>
      <c r="E474" s="591" t="s">
        <v>420</v>
      </c>
      <c r="F474" s="591">
        <v>421</v>
      </c>
      <c r="G474" s="579">
        <v>140</v>
      </c>
      <c r="H474" s="1114"/>
      <c r="I474" s="1114"/>
      <c r="J474" s="1115"/>
      <c r="K474" s="1115"/>
      <c r="L474" s="1115"/>
      <c r="M474" s="1115"/>
      <c r="N474" s="1115"/>
      <c r="O474" s="1141"/>
      <c r="P474" s="1141"/>
      <c r="Q474" s="1141"/>
      <c r="R474" s="1140"/>
      <c r="S474" s="585">
        <f>'Width Wise'!F475</f>
        <v>1.3440000000000001</v>
      </c>
      <c r="T474" s="586">
        <v>1.3440000000000001</v>
      </c>
      <c r="U474" s="586">
        <f>'Width Wise'!L475</f>
        <v>1.3440000000000001</v>
      </c>
      <c r="V474" s="587">
        <f t="shared" si="182"/>
        <v>1</v>
      </c>
      <c r="W474" s="585">
        <f t="shared" si="183"/>
        <v>0</v>
      </c>
      <c r="X474" s="1114"/>
      <c r="Y474" s="1106"/>
      <c r="Z474" s="1115"/>
      <c r="AA474" s="614" t="s">
        <v>1533</v>
      </c>
      <c r="AB474" s="912"/>
      <c r="AC474" s="515"/>
      <c r="AJ474" s="589">
        <v>466</v>
      </c>
      <c r="AK474" s="588">
        <v>4719.9350599999998</v>
      </c>
      <c r="AY474" s="1115"/>
    </row>
    <row r="475" spans="1:51" s="460" customFormat="1" ht="123.75" customHeight="1">
      <c r="A475" s="1072">
        <v>157</v>
      </c>
      <c r="B475" s="1072">
        <v>575</v>
      </c>
      <c r="C475" s="704" t="s">
        <v>32</v>
      </c>
      <c r="D475" s="454" t="s">
        <v>996</v>
      </c>
      <c r="E475" s="449"/>
      <c r="F475" s="449">
        <v>426</v>
      </c>
      <c r="G475" s="480">
        <v>200</v>
      </c>
      <c r="H475" s="1086">
        <v>1000</v>
      </c>
      <c r="I475" s="1086">
        <v>855.06</v>
      </c>
      <c r="J475" s="1086">
        <v>1081.23</v>
      </c>
      <c r="K475" s="1086">
        <v>245.02</v>
      </c>
      <c r="L475" s="1086">
        <f>J475+K475</f>
        <v>1326.25</v>
      </c>
      <c r="M475" s="1086"/>
      <c r="N475" s="1073">
        <f>(I475*1.4%+L475)*1.18</f>
        <v>1579.1005911999998</v>
      </c>
      <c r="O475" s="1125" t="s">
        <v>997</v>
      </c>
      <c r="P475" s="1125" t="s">
        <v>998</v>
      </c>
      <c r="Q475" s="1125" t="s">
        <v>999</v>
      </c>
      <c r="R475" s="1073"/>
      <c r="S475" s="459">
        <f>'Width Wise'!F476</f>
        <v>1.413</v>
      </c>
      <c r="T475" s="458">
        <v>1.635</v>
      </c>
      <c r="U475" s="458">
        <f>'Width Wise'!L476</f>
        <v>1.635</v>
      </c>
      <c r="V475" s="625">
        <f t="shared" si="182"/>
        <v>1</v>
      </c>
      <c r="W475" s="459">
        <f t="shared" si="183"/>
        <v>0</v>
      </c>
      <c r="X475" s="1087">
        <v>1534.12</v>
      </c>
      <c r="Y475" s="1105">
        <f>X475/N475</f>
        <v>0.97151505645006564</v>
      </c>
      <c r="Z475" s="1086">
        <f>N475-X475</f>
        <v>44.980591199999935</v>
      </c>
      <c r="AA475" s="764" t="s">
        <v>1533</v>
      </c>
      <c r="AB475" s="914"/>
      <c r="AC475" s="514">
        <v>4</v>
      </c>
      <c r="AJ475" s="622">
        <v>467</v>
      </c>
      <c r="AK475" s="460">
        <v>2079.9996700000002</v>
      </c>
      <c r="AY475" s="1086"/>
    </row>
    <row r="476" spans="1:51" s="460" customFormat="1" ht="255" customHeight="1">
      <c r="A476" s="1072"/>
      <c r="B476" s="1072"/>
      <c r="C476" s="704" t="s">
        <v>38</v>
      </c>
      <c r="D476" s="454" t="s">
        <v>1000</v>
      </c>
      <c r="E476" s="449"/>
      <c r="F476" s="449">
        <v>427</v>
      </c>
      <c r="G476" s="480">
        <v>300</v>
      </c>
      <c r="H476" s="1086"/>
      <c r="I476" s="1086"/>
      <c r="J476" s="1086"/>
      <c r="K476" s="1086"/>
      <c r="L476" s="1086"/>
      <c r="M476" s="1086"/>
      <c r="N476" s="1134"/>
      <c r="O476" s="1125"/>
      <c r="P476" s="1125"/>
      <c r="Q476" s="1125"/>
      <c r="R476" s="1134"/>
      <c r="S476" s="459">
        <f>'Width Wise'!F477</f>
        <v>1.827</v>
      </c>
      <c r="T476" s="456">
        <v>4.5</v>
      </c>
      <c r="U476" s="458">
        <f>'Width Wise'!L477</f>
        <v>4.5</v>
      </c>
      <c r="V476" s="625">
        <f t="shared" si="182"/>
        <v>1</v>
      </c>
      <c r="W476" s="459">
        <f t="shared" si="183"/>
        <v>0</v>
      </c>
      <c r="X476" s="1088"/>
      <c r="Y476" s="1105"/>
      <c r="Z476" s="1072"/>
      <c r="AA476" s="764" t="s">
        <v>1533</v>
      </c>
      <c r="AB476" s="914"/>
      <c r="AC476" s="514"/>
      <c r="AJ476" s="622">
        <v>468</v>
      </c>
      <c r="AK476" s="460">
        <v>2401.4520299999999</v>
      </c>
      <c r="AY476" s="1086"/>
    </row>
    <row r="477" spans="1:51" s="460" customFormat="1" ht="243.75" customHeight="1">
      <c r="A477" s="1072"/>
      <c r="B477" s="1072"/>
      <c r="C477" s="704" t="s">
        <v>77</v>
      </c>
      <c r="D477" s="454" t="s">
        <v>1001</v>
      </c>
      <c r="E477" s="449"/>
      <c r="F477" s="449">
        <v>428</v>
      </c>
      <c r="G477" s="480">
        <v>500</v>
      </c>
      <c r="H477" s="1086"/>
      <c r="I477" s="1086"/>
      <c r="J477" s="1086"/>
      <c r="K477" s="1086"/>
      <c r="L477" s="1086"/>
      <c r="M477" s="1086"/>
      <c r="N477" s="1074"/>
      <c r="O477" s="1125"/>
      <c r="P477" s="1125"/>
      <c r="Q477" s="1125"/>
      <c r="R477" s="1074"/>
      <c r="S477" s="459">
        <f>'Width Wise'!F478</f>
        <v>3.36</v>
      </c>
      <c r="T477" s="456">
        <v>4.2</v>
      </c>
      <c r="U477" s="456">
        <f>'Width Wise'!L478</f>
        <v>4.2</v>
      </c>
      <c r="V477" s="625">
        <f t="shared" si="182"/>
        <v>1</v>
      </c>
      <c r="W477" s="459">
        <f t="shared" si="183"/>
        <v>0</v>
      </c>
      <c r="X477" s="1089"/>
      <c r="Y477" s="1105"/>
      <c r="Z477" s="1072"/>
      <c r="AA477" s="764" t="s">
        <v>1533</v>
      </c>
      <c r="AB477" s="914"/>
      <c r="AC477" s="514"/>
      <c r="AJ477" s="622">
        <v>469</v>
      </c>
      <c r="AK477" s="460">
        <v>728.96999000000005</v>
      </c>
      <c r="AY477" s="1086"/>
    </row>
    <row r="478" spans="1:51" s="460" customFormat="1" ht="133.5" customHeight="1">
      <c r="A478" s="1072">
        <v>158</v>
      </c>
      <c r="B478" s="1072">
        <v>598</v>
      </c>
      <c r="C478" s="704" t="s">
        <v>32</v>
      </c>
      <c r="D478" s="454" t="s">
        <v>1002</v>
      </c>
      <c r="E478" s="449" t="s">
        <v>1003</v>
      </c>
      <c r="F478" s="449">
        <v>407</v>
      </c>
      <c r="G478" s="664">
        <v>100</v>
      </c>
      <c r="H478" s="1086">
        <v>1000</v>
      </c>
      <c r="I478" s="1086">
        <v>856.29</v>
      </c>
      <c r="J478" s="1086">
        <v>865.04</v>
      </c>
      <c r="K478" s="1086">
        <v>85.36</v>
      </c>
      <c r="L478" s="1086">
        <f>J478+K478</f>
        <v>950.4</v>
      </c>
      <c r="M478" s="1086"/>
      <c r="N478" s="1073">
        <f>(I478*1.4%+L478)*1.18</f>
        <v>1135.6179107999999</v>
      </c>
      <c r="O478" s="1125" t="s">
        <v>1004</v>
      </c>
      <c r="P478" s="1070" t="s">
        <v>1005</v>
      </c>
      <c r="Q478" s="1125" t="s">
        <v>1006</v>
      </c>
      <c r="R478" s="1073"/>
      <c r="S478" s="459">
        <f>'Width Wise'!F479</f>
        <v>1.085</v>
      </c>
      <c r="T478" s="456">
        <f>'Width Wise'!G479</f>
        <v>1.29</v>
      </c>
      <c r="U478" s="457">
        <f>'Width Wise'!L479</f>
        <v>1.29</v>
      </c>
      <c r="V478" s="625">
        <f t="shared" si="182"/>
        <v>1</v>
      </c>
      <c r="W478" s="459">
        <f t="shared" si="183"/>
        <v>0</v>
      </c>
      <c r="X478" s="1087">
        <v>1071.6500000000001</v>
      </c>
      <c r="Y478" s="1105">
        <f>X478/N478</f>
        <v>0.94367127341718582</v>
      </c>
      <c r="Z478" s="1086">
        <f>N478-X478</f>
        <v>63.9679107999998</v>
      </c>
      <c r="AA478" s="764" t="s">
        <v>1533</v>
      </c>
      <c r="AB478" s="914"/>
      <c r="AC478" s="514"/>
      <c r="AJ478" s="622">
        <v>470</v>
      </c>
      <c r="AK478" s="460">
        <v>1607.52252</v>
      </c>
      <c r="AY478" s="1086"/>
    </row>
    <row r="479" spans="1:51" s="460" customFormat="1" ht="135" customHeight="1">
      <c r="A479" s="1072"/>
      <c r="B479" s="1072"/>
      <c r="C479" s="704" t="s">
        <v>38</v>
      </c>
      <c r="D479" s="454" t="s">
        <v>1007</v>
      </c>
      <c r="E479" s="449" t="s">
        <v>96</v>
      </c>
      <c r="F479" s="449">
        <v>408</v>
      </c>
      <c r="G479" s="664">
        <v>400</v>
      </c>
      <c r="H479" s="1086"/>
      <c r="I479" s="1086"/>
      <c r="J479" s="1086"/>
      <c r="K479" s="1086"/>
      <c r="L479" s="1086"/>
      <c r="M479" s="1086"/>
      <c r="N479" s="1134"/>
      <c r="O479" s="1125"/>
      <c r="P479" s="1070"/>
      <c r="Q479" s="1125"/>
      <c r="R479" s="1134"/>
      <c r="S479" s="459">
        <f>'Width Wise'!F480</f>
        <v>3.1339999999999999</v>
      </c>
      <c r="T479" s="456">
        <f>'Width Wise'!G480</f>
        <v>3.19</v>
      </c>
      <c r="U479" s="458">
        <f>'Width Wise'!L480</f>
        <v>3.19</v>
      </c>
      <c r="V479" s="625">
        <f t="shared" si="182"/>
        <v>1</v>
      </c>
      <c r="W479" s="459">
        <f t="shared" si="183"/>
        <v>0</v>
      </c>
      <c r="X479" s="1088"/>
      <c r="Y479" s="1105"/>
      <c r="Z479" s="1072"/>
      <c r="AA479" s="764" t="s">
        <v>1533</v>
      </c>
      <c r="AB479" s="914"/>
      <c r="AC479" s="514">
        <v>5</v>
      </c>
      <c r="AJ479" s="622">
        <v>471</v>
      </c>
      <c r="AK479" s="460">
        <v>1555</v>
      </c>
      <c r="AY479" s="1086"/>
    </row>
    <row r="480" spans="1:51" s="460" customFormat="1" ht="165" customHeight="1">
      <c r="A480" s="1072"/>
      <c r="B480" s="1072"/>
      <c r="C480" s="704" t="s">
        <v>77</v>
      </c>
      <c r="D480" s="454" t="s">
        <v>1008</v>
      </c>
      <c r="E480" s="449" t="s">
        <v>96</v>
      </c>
      <c r="F480" s="449">
        <v>409</v>
      </c>
      <c r="G480" s="664">
        <v>500</v>
      </c>
      <c r="H480" s="1086"/>
      <c r="I480" s="1086"/>
      <c r="J480" s="1086"/>
      <c r="K480" s="1086"/>
      <c r="L480" s="1086"/>
      <c r="M480" s="1086"/>
      <c r="N480" s="1074"/>
      <c r="O480" s="1125"/>
      <c r="P480" s="1070"/>
      <c r="Q480" s="1125"/>
      <c r="R480" s="1074"/>
      <c r="S480" s="459">
        <f>'Width Wise'!F481</f>
        <v>1.58</v>
      </c>
      <c r="T480" s="456">
        <f>'Width Wise'!G481</f>
        <v>2.0299999999999998</v>
      </c>
      <c r="U480" s="456">
        <f>'Width Wise'!L481</f>
        <v>2.0300000000000002</v>
      </c>
      <c r="V480" s="625">
        <f t="shared" si="182"/>
        <v>1.0000000000000002</v>
      </c>
      <c r="W480" s="459">
        <f t="shared" si="183"/>
        <v>0</v>
      </c>
      <c r="X480" s="1089"/>
      <c r="Y480" s="1105"/>
      <c r="Z480" s="1072"/>
      <c r="AA480" s="456" t="s">
        <v>494</v>
      </c>
      <c r="AB480" s="896"/>
      <c r="AC480" s="514"/>
      <c r="AJ480" s="622">
        <v>472</v>
      </c>
      <c r="AK480" s="460">
        <v>2595.72145</v>
      </c>
      <c r="AY480" s="1086"/>
    </row>
    <row r="481" spans="1:51" s="588" customFormat="1" ht="162" customHeight="1">
      <c r="A481" s="979">
        <v>159</v>
      </c>
      <c r="B481" s="979">
        <v>606</v>
      </c>
      <c r="C481" s="979"/>
      <c r="D481" s="584" t="s">
        <v>1009</v>
      </c>
      <c r="E481" s="979" t="s">
        <v>96</v>
      </c>
      <c r="F481" s="979"/>
      <c r="G481" s="984">
        <v>457.79</v>
      </c>
      <c r="H481" s="978">
        <v>550</v>
      </c>
      <c r="I481" s="978">
        <v>550</v>
      </c>
      <c r="J481" s="978">
        <v>475.8</v>
      </c>
      <c r="K481" s="978">
        <v>46.18</v>
      </c>
      <c r="L481" s="978">
        <f>J481+K481</f>
        <v>521.98</v>
      </c>
      <c r="M481" s="978"/>
      <c r="N481" s="978">
        <f>(I481*1.4%+L481)*1.18</f>
        <v>625.02240000000006</v>
      </c>
      <c r="O481" s="983" t="s">
        <v>1010</v>
      </c>
      <c r="P481" s="983" t="s">
        <v>1011</v>
      </c>
      <c r="Q481" s="983" t="s">
        <v>1012</v>
      </c>
      <c r="R481" s="983"/>
      <c r="S481" s="585">
        <f>'Width Wise'!F482</f>
        <v>1.2549999999999999</v>
      </c>
      <c r="T481" s="586">
        <v>1.2549999999999999</v>
      </c>
      <c r="U481" s="983">
        <f>'Width Wise'!L482</f>
        <v>0.5</v>
      </c>
      <c r="V481" s="981">
        <f t="shared" si="182"/>
        <v>0.39840637450199207</v>
      </c>
      <c r="W481" s="585">
        <f t="shared" si="183"/>
        <v>0.75499999999999989</v>
      </c>
      <c r="X481" s="980">
        <v>158.68</v>
      </c>
      <c r="Y481" s="982">
        <f>X481/N481</f>
        <v>0.25387890098018884</v>
      </c>
      <c r="Z481" s="978">
        <f>N479-X479</f>
        <v>0</v>
      </c>
      <c r="AA481" s="983" t="s">
        <v>1536</v>
      </c>
      <c r="AB481" s="898">
        <v>5</v>
      </c>
      <c r="AC481" s="515">
        <v>6</v>
      </c>
      <c r="AJ481" s="589">
        <v>473</v>
      </c>
      <c r="AK481" s="588">
        <v>1738.00146</v>
      </c>
      <c r="AY481" s="978"/>
    </row>
    <row r="482" spans="1:51" s="460" customFormat="1" ht="77.25">
      <c r="A482" s="449"/>
      <c r="B482" s="449"/>
      <c r="C482" s="704"/>
      <c r="D482" s="1194" t="s">
        <v>1014</v>
      </c>
      <c r="E482" s="1194"/>
      <c r="F482" s="1194"/>
      <c r="G482" s="500">
        <f>SUM(G454:G481)</f>
        <v>8207.7900000000009</v>
      </c>
      <c r="H482" s="500">
        <f t="shared" ref="H482:N482" si="184">SUM(H454:H481)</f>
        <v>8300</v>
      </c>
      <c r="I482" s="500">
        <f t="shared" si="184"/>
        <v>7184.9799999999987</v>
      </c>
      <c r="J482" s="500">
        <f t="shared" si="184"/>
        <v>7310.43</v>
      </c>
      <c r="K482" s="500">
        <f t="shared" si="184"/>
        <v>977.62999999999988</v>
      </c>
      <c r="L482" s="500">
        <f t="shared" si="184"/>
        <v>8288.06</v>
      </c>
      <c r="M482" s="500"/>
      <c r="N482" s="500">
        <f t="shared" si="184"/>
        <v>9898.6066695999998</v>
      </c>
      <c r="O482" s="456"/>
      <c r="P482" s="456"/>
      <c r="Q482" s="456"/>
      <c r="R482" s="456"/>
      <c r="S482" s="500">
        <f t="shared" ref="S482:T482" si="185">SUM(S454:S481)</f>
        <v>60.040000000000006</v>
      </c>
      <c r="T482" s="500">
        <f t="shared" si="185"/>
        <v>71.082000000000008</v>
      </c>
      <c r="U482" s="500">
        <f>SUM(U454:U481)</f>
        <v>68.825000000000017</v>
      </c>
      <c r="V482" s="500"/>
      <c r="W482" s="501">
        <f t="shared" ref="W482" si="186">SUM(W454:W480)</f>
        <v>1.5019999999999998</v>
      </c>
      <c r="X482" s="502">
        <f>SUM(X454:X481)</f>
        <v>8040.83</v>
      </c>
      <c r="Y482" s="449"/>
      <c r="Z482" s="502">
        <f>SUM(Z454:Z480)</f>
        <v>1391.4342695999994</v>
      </c>
      <c r="AA482" s="464"/>
      <c r="AB482" s="801"/>
      <c r="AC482" s="514"/>
      <c r="AJ482" s="461">
        <v>474</v>
      </c>
      <c r="AK482" s="460">
        <v>2791.03593</v>
      </c>
      <c r="AY482" s="502"/>
    </row>
    <row r="483" spans="1:51" s="460" customFormat="1" ht="64.5">
      <c r="A483" s="491" t="s">
        <v>1015</v>
      </c>
      <c r="B483" s="499"/>
      <c r="C483" s="704"/>
      <c r="D483" s="454"/>
      <c r="E483" s="449"/>
      <c r="F483" s="449"/>
      <c r="G483" s="457"/>
      <c r="H483" s="449"/>
      <c r="I483" s="449"/>
      <c r="J483" s="449"/>
      <c r="K483" s="935"/>
      <c r="L483" s="449"/>
      <c r="M483" s="449"/>
      <c r="N483" s="449"/>
      <c r="O483" s="463"/>
      <c r="P483" s="463"/>
      <c r="Q483" s="463"/>
      <c r="R483" s="463"/>
      <c r="S483" s="459"/>
      <c r="T483" s="458"/>
      <c r="U483" s="456"/>
      <c r="V483" s="449"/>
      <c r="W483" s="459"/>
      <c r="X483" s="953"/>
      <c r="Y483" s="449"/>
      <c r="Z483" s="449"/>
      <c r="AA483" s="464"/>
      <c r="AB483" s="801"/>
      <c r="AC483" s="514"/>
      <c r="AJ483" s="461">
        <v>475</v>
      </c>
      <c r="AK483" s="460">
        <v>568.31583999999998</v>
      </c>
      <c r="AY483" s="449"/>
    </row>
    <row r="484" spans="1:51" s="460" customFormat="1" ht="116.25" customHeight="1">
      <c r="A484" s="1072">
        <f>A481+1</f>
        <v>160</v>
      </c>
      <c r="B484" s="1072">
        <v>576</v>
      </c>
      <c r="C484" s="704" t="s">
        <v>32</v>
      </c>
      <c r="D484" s="619" t="s">
        <v>1016</v>
      </c>
      <c r="E484" s="463" t="s">
        <v>420</v>
      </c>
      <c r="F484" s="449">
        <v>426</v>
      </c>
      <c r="G484" s="456">
        <v>250</v>
      </c>
      <c r="H484" s="1086">
        <v>2500</v>
      </c>
      <c r="I484" s="1086">
        <v>2153.14</v>
      </c>
      <c r="J484" s="1086">
        <v>2611.65</v>
      </c>
      <c r="K484" s="1086"/>
      <c r="L484" s="1086">
        <f>J484+K484</f>
        <v>2611.65</v>
      </c>
      <c r="M484" s="1086"/>
      <c r="N484" s="1086">
        <f>(I484*1.4%+L484)*1.18</f>
        <v>3117.3168727999996</v>
      </c>
      <c r="O484" s="1125" t="s">
        <v>1017</v>
      </c>
      <c r="P484" s="1125" t="s">
        <v>914</v>
      </c>
      <c r="Q484" s="1125" t="s">
        <v>915</v>
      </c>
      <c r="R484" s="1073"/>
      <c r="S484" s="459">
        <f>'Width Wise'!F485</f>
        <v>2.5</v>
      </c>
      <c r="T484" s="458">
        <v>2.41</v>
      </c>
      <c r="U484" s="456">
        <f>'Width Wise'!L485</f>
        <v>2.41</v>
      </c>
      <c r="V484" s="625">
        <f>U484/T484</f>
        <v>1</v>
      </c>
      <c r="W484" s="459">
        <f>T484-U484</f>
        <v>0</v>
      </c>
      <c r="X484" s="1087">
        <v>3372.5</v>
      </c>
      <c r="Y484" s="1091">
        <f>X484/N484</f>
        <v>1.081859861416909</v>
      </c>
      <c r="Z484" s="1086">
        <f>N484-X484</f>
        <v>-255.1831272000004</v>
      </c>
      <c r="AA484" s="458" t="s">
        <v>49</v>
      </c>
      <c r="AB484" s="915"/>
      <c r="AC484" s="514">
        <v>7</v>
      </c>
      <c r="AJ484" s="622">
        <v>476</v>
      </c>
      <c r="AK484" s="460">
        <v>1562.1745900000001</v>
      </c>
      <c r="AY484" s="1086"/>
    </row>
    <row r="485" spans="1:51" s="460" customFormat="1" ht="124.5" customHeight="1">
      <c r="A485" s="1072"/>
      <c r="B485" s="1072"/>
      <c r="C485" s="704" t="s">
        <v>38</v>
      </c>
      <c r="D485" s="619" t="s">
        <v>1019</v>
      </c>
      <c r="E485" s="463" t="s">
        <v>420</v>
      </c>
      <c r="F485" s="449">
        <v>427</v>
      </c>
      <c r="G485" s="456">
        <v>1350</v>
      </c>
      <c r="H485" s="1086"/>
      <c r="I485" s="1086"/>
      <c r="J485" s="1086"/>
      <c r="K485" s="1086"/>
      <c r="L485" s="1086"/>
      <c r="M485" s="1086"/>
      <c r="N485" s="1086"/>
      <c r="O485" s="1125"/>
      <c r="P485" s="1125"/>
      <c r="Q485" s="1125"/>
      <c r="R485" s="1134"/>
      <c r="S485" s="459">
        <f>'Width Wise'!F486</f>
        <v>9.31</v>
      </c>
      <c r="T485" s="458">
        <v>9.33</v>
      </c>
      <c r="U485" s="456">
        <f>'Width Wise'!L486</f>
        <v>9.33</v>
      </c>
      <c r="V485" s="625">
        <f>U485/T485</f>
        <v>1</v>
      </c>
      <c r="W485" s="459">
        <v>0</v>
      </c>
      <c r="X485" s="1088"/>
      <c r="Y485" s="1091"/>
      <c r="Z485" s="1072"/>
      <c r="AA485" s="458" t="s">
        <v>49</v>
      </c>
      <c r="AB485" s="915"/>
      <c r="AC485" s="514"/>
      <c r="AJ485" s="622">
        <v>477</v>
      </c>
      <c r="AK485" s="460">
        <v>733.40643</v>
      </c>
      <c r="AY485" s="1086"/>
    </row>
    <row r="486" spans="1:51" s="460" customFormat="1" ht="119.25" customHeight="1">
      <c r="A486" s="1072"/>
      <c r="B486" s="1072"/>
      <c r="C486" s="704" t="s">
        <v>77</v>
      </c>
      <c r="D486" s="619" t="s">
        <v>1020</v>
      </c>
      <c r="E486" s="463" t="s">
        <v>420</v>
      </c>
      <c r="F486" s="449">
        <v>428</v>
      </c>
      <c r="G486" s="456">
        <v>700</v>
      </c>
      <c r="H486" s="1086"/>
      <c r="I486" s="1086"/>
      <c r="J486" s="1086"/>
      <c r="K486" s="1086"/>
      <c r="L486" s="1086"/>
      <c r="M486" s="1086"/>
      <c r="N486" s="1086"/>
      <c r="O486" s="1125"/>
      <c r="P486" s="1125"/>
      <c r="Q486" s="1125"/>
      <c r="R486" s="1134"/>
      <c r="S486" s="459">
        <f>'Width Wise'!F487</f>
        <v>4.1500000000000004</v>
      </c>
      <c r="T486" s="458">
        <f t="shared" ref="T486:T495" si="187">S486</f>
        <v>4.1500000000000004</v>
      </c>
      <c r="U486" s="456">
        <f>'Width Wise'!L487</f>
        <v>4.1500000000000004</v>
      </c>
      <c r="V486" s="625">
        <f t="shared" ref="V486:V495" si="188">U486/T486</f>
        <v>1</v>
      </c>
      <c r="W486" s="459">
        <f t="shared" ref="W486:W495" si="189">T486-U486</f>
        <v>0</v>
      </c>
      <c r="X486" s="1088"/>
      <c r="Y486" s="1091"/>
      <c r="Z486" s="1072"/>
      <c r="AA486" s="458" t="s">
        <v>49</v>
      </c>
      <c r="AB486" s="915"/>
      <c r="AC486" s="514"/>
      <c r="AJ486" s="622">
        <v>478</v>
      </c>
      <c r="AK486" s="460">
        <v>1016.69739</v>
      </c>
      <c r="AY486" s="1086"/>
    </row>
    <row r="487" spans="1:51" s="460" customFormat="1" ht="179.25" customHeight="1">
      <c r="A487" s="1072"/>
      <c r="B487" s="1072"/>
      <c r="C487" s="704" t="s">
        <v>143</v>
      </c>
      <c r="D487" s="619" t="s">
        <v>1021</v>
      </c>
      <c r="E487" s="463" t="s">
        <v>96</v>
      </c>
      <c r="F487" s="449">
        <v>429</v>
      </c>
      <c r="G487" s="456">
        <v>200</v>
      </c>
      <c r="H487" s="1086"/>
      <c r="I487" s="1086"/>
      <c r="J487" s="1086"/>
      <c r="K487" s="1086"/>
      <c r="L487" s="1086"/>
      <c r="M487" s="1086"/>
      <c r="N487" s="1086"/>
      <c r="O487" s="1125"/>
      <c r="P487" s="1125"/>
      <c r="Q487" s="1125"/>
      <c r="R487" s="1074"/>
      <c r="S487" s="459">
        <f>'Width Wise'!F488</f>
        <v>1.52</v>
      </c>
      <c r="T487" s="458">
        <f>'Width Wise'!G488</f>
        <v>1.55</v>
      </c>
      <c r="U487" s="456">
        <f>'Width Wise'!L488</f>
        <v>1.55</v>
      </c>
      <c r="V487" s="625">
        <f t="shared" si="188"/>
        <v>1</v>
      </c>
      <c r="W487" s="459">
        <f t="shared" si="189"/>
        <v>0</v>
      </c>
      <c r="X487" s="1089"/>
      <c r="Y487" s="1091"/>
      <c r="Z487" s="1072"/>
      <c r="AA487" s="458" t="s">
        <v>49</v>
      </c>
      <c r="AB487" s="915"/>
      <c r="AC487" s="514"/>
      <c r="AJ487" s="622">
        <v>479</v>
      </c>
      <c r="AK487" s="460">
        <v>1272.6572100000001</v>
      </c>
      <c r="AY487" s="1086"/>
    </row>
    <row r="488" spans="1:51" s="460" customFormat="1" ht="93.75" customHeight="1">
      <c r="A488" s="1072">
        <f>A484+1</f>
        <v>161</v>
      </c>
      <c r="B488" s="1072">
        <v>577</v>
      </c>
      <c r="C488" s="704" t="s">
        <v>32</v>
      </c>
      <c r="D488" s="454" t="s">
        <v>1022</v>
      </c>
      <c r="E488" s="463"/>
      <c r="F488" s="449">
        <v>430</v>
      </c>
      <c r="G488" s="646">
        <v>500</v>
      </c>
      <c r="H488" s="1086">
        <v>2000</v>
      </c>
      <c r="I488" s="1086">
        <v>1716.13</v>
      </c>
      <c r="J488" s="1086">
        <v>1866.97</v>
      </c>
      <c r="K488" s="1086"/>
      <c r="L488" s="1086">
        <f>J488+K488</f>
        <v>1866.97</v>
      </c>
      <c r="M488" s="1086"/>
      <c r="N488" s="1086">
        <f>(I488*1.4%+L488)*1.18</f>
        <v>2231.3750676</v>
      </c>
      <c r="O488" s="1073" t="s">
        <v>1023</v>
      </c>
      <c r="P488" s="1125" t="s">
        <v>1579</v>
      </c>
      <c r="Q488" s="1125" t="s">
        <v>1580</v>
      </c>
      <c r="R488" s="1073"/>
      <c r="S488" s="459">
        <f>'Width Wise'!F489</f>
        <v>4.13</v>
      </c>
      <c r="T488" s="458">
        <f t="shared" si="187"/>
        <v>4.13</v>
      </c>
      <c r="U488" s="456">
        <f>'Width Wise'!L489</f>
        <v>4.13</v>
      </c>
      <c r="V488" s="625">
        <f t="shared" si="188"/>
        <v>1</v>
      </c>
      <c r="W488" s="459">
        <f t="shared" si="189"/>
        <v>0</v>
      </c>
      <c r="X488" s="1086">
        <v>2093.25</v>
      </c>
      <c r="Y488" s="1091">
        <f>X488/N488</f>
        <v>0.93809867753494125</v>
      </c>
      <c r="Z488" s="1086">
        <f>N488-X488</f>
        <v>138.12506759999997</v>
      </c>
      <c r="AA488" s="458" t="s">
        <v>49</v>
      </c>
      <c r="AB488" s="915"/>
      <c r="AC488" s="514">
        <v>8</v>
      </c>
      <c r="AJ488" s="622">
        <v>480</v>
      </c>
      <c r="AK488" s="460">
        <v>2701.5517300000001</v>
      </c>
      <c r="AY488" s="1086"/>
    </row>
    <row r="489" spans="1:51" s="460" customFormat="1" ht="135.75" customHeight="1">
      <c r="A489" s="1072"/>
      <c r="B489" s="1072"/>
      <c r="C489" s="704" t="s">
        <v>38</v>
      </c>
      <c r="D489" s="619" t="s">
        <v>1024</v>
      </c>
      <c r="E489" s="463" t="s">
        <v>96</v>
      </c>
      <c r="F489" s="449">
        <v>431</v>
      </c>
      <c r="G489" s="646">
        <v>250</v>
      </c>
      <c r="H489" s="1086"/>
      <c r="I489" s="1086"/>
      <c r="J489" s="1086"/>
      <c r="K489" s="1086"/>
      <c r="L489" s="1086"/>
      <c r="M489" s="1086"/>
      <c r="N489" s="1086"/>
      <c r="O489" s="1134"/>
      <c r="P489" s="1125"/>
      <c r="Q489" s="1125"/>
      <c r="R489" s="1134"/>
      <c r="S489" s="459">
        <f>'Width Wise'!F490</f>
        <v>2.13</v>
      </c>
      <c r="T489" s="458">
        <f t="shared" si="187"/>
        <v>2.13</v>
      </c>
      <c r="U489" s="456">
        <f>'Width Wise'!L490</f>
        <v>2.13</v>
      </c>
      <c r="V489" s="625">
        <f t="shared" si="188"/>
        <v>1</v>
      </c>
      <c r="W489" s="459">
        <f t="shared" si="189"/>
        <v>0</v>
      </c>
      <c r="X489" s="1086"/>
      <c r="Y489" s="1091"/>
      <c r="Z489" s="1072"/>
      <c r="AA489" s="458" t="s">
        <v>49</v>
      </c>
      <c r="AB489" s="915"/>
      <c r="AC489" s="514"/>
      <c r="AJ489" s="622">
        <v>481</v>
      </c>
      <c r="AK489" s="460">
        <v>655.45938999999998</v>
      </c>
      <c r="AY489" s="1086"/>
    </row>
    <row r="490" spans="1:51" s="460" customFormat="1" ht="133.5" customHeight="1">
      <c r="A490" s="1072"/>
      <c r="B490" s="1072"/>
      <c r="C490" s="704" t="s">
        <v>77</v>
      </c>
      <c r="D490" s="619" t="s">
        <v>1025</v>
      </c>
      <c r="E490" s="463" t="s">
        <v>96</v>
      </c>
      <c r="F490" s="449">
        <v>432</v>
      </c>
      <c r="G490" s="646">
        <v>250</v>
      </c>
      <c r="H490" s="1086"/>
      <c r="I490" s="1086"/>
      <c r="J490" s="1086"/>
      <c r="K490" s="1086"/>
      <c r="L490" s="1086"/>
      <c r="M490" s="1086"/>
      <c r="N490" s="1086"/>
      <c r="O490" s="1134"/>
      <c r="P490" s="1125"/>
      <c r="Q490" s="1125"/>
      <c r="R490" s="1134"/>
      <c r="S490" s="459">
        <f>'Width Wise'!F491</f>
        <v>1.5249999999999999</v>
      </c>
      <c r="T490" s="458">
        <v>1.5249999999999999</v>
      </c>
      <c r="U490" s="456">
        <f>'Width Wise'!L491</f>
        <v>1.5249999999999999</v>
      </c>
      <c r="V490" s="625">
        <f t="shared" si="188"/>
        <v>1</v>
      </c>
      <c r="W490" s="459">
        <f t="shared" si="189"/>
        <v>0</v>
      </c>
      <c r="X490" s="1086"/>
      <c r="Y490" s="1091"/>
      <c r="Z490" s="1072"/>
      <c r="AA490" s="458" t="s">
        <v>49</v>
      </c>
      <c r="AB490" s="915"/>
      <c r="AC490" s="514"/>
      <c r="AJ490" s="622">
        <v>482</v>
      </c>
      <c r="AK490" s="460">
        <v>1003.26928</v>
      </c>
      <c r="AY490" s="1086"/>
    </row>
    <row r="491" spans="1:51" s="460" customFormat="1" ht="133.5" customHeight="1">
      <c r="A491" s="1072"/>
      <c r="B491" s="1072"/>
      <c r="C491" s="704" t="s">
        <v>143</v>
      </c>
      <c r="D491" s="619" t="s">
        <v>1026</v>
      </c>
      <c r="E491" s="463" t="s">
        <v>420</v>
      </c>
      <c r="F491" s="449">
        <v>433</v>
      </c>
      <c r="G491" s="457">
        <v>500</v>
      </c>
      <c r="H491" s="1086"/>
      <c r="I491" s="1086"/>
      <c r="J491" s="1086"/>
      <c r="K491" s="1086"/>
      <c r="L491" s="1086"/>
      <c r="M491" s="1086"/>
      <c r="N491" s="1086"/>
      <c r="O491" s="1134"/>
      <c r="P491" s="1125"/>
      <c r="Q491" s="1125"/>
      <c r="R491" s="1134"/>
      <c r="S491" s="459">
        <f>'Width Wise'!F492</f>
        <v>1.35</v>
      </c>
      <c r="T491" s="458">
        <f t="shared" si="187"/>
        <v>1.35</v>
      </c>
      <c r="U491" s="456">
        <f>'Width Wise'!L492</f>
        <v>1.35</v>
      </c>
      <c r="V491" s="625">
        <f t="shared" si="188"/>
        <v>1</v>
      </c>
      <c r="W491" s="459">
        <f t="shared" si="189"/>
        <v>0</v>
      </c>
      <c r="X491" s="1086"/>
      <c r="Y491" s="1091"/>
      <c r="Z491" s="1072"/>
      <c r="AA491" s="458" t="s">
        <v>49</v>
      </c>
      <c r="AB491" s="915"/>
      <c r="AC491" s="514"/>
      <c r="AJ491" s="622">
        <v>483</v>
      </c>
      <c r="AK491" s="460">
        <v>2295.68984</v>
      </c>
      <c r="AY491" s="1086"/>
    </row>
    <row r="492" spans="1:51" s="460" customFormat="1" ht="149.25" customHeight="1">
      <c r="A492" s="1072"/>
      <c r="B492" s="1072"/>
      <c r="C492" s="704" t="s">
        <v>306</v>
      </c>
      <c r="D492" s="619" t="s">
        <v>1027</v>
      </c>
      <c r="E492" s="463" t="s">
        <v>96</v>
      </c>
      <c r="F492" s="449">
        <v>434</v>
      </c>
      <c r="G492" s="457">
        <v>200</v>
      </c>
      <c r="H492" s="1086"/>
      <c r="I492" s="1086"/>
      <c r="J492" s="1086"/>
      <c r="K492" s="1086"/>
      <c r="L492" s="1086"/>
      <c r="M492" s="1086"/>
      <c r="N492" s="1086"/>
      <c r="O492" s="1134"/>
      <c r="P492" s="1125"/>
      <c r="Q492" s="1125"/>
      <c r="R492" s="1134"/>
      <c r="S492" s="459">
        <f>'Width Wise'!F493</f>
        <v>0.8</v>
      </c>
      <c r="T492" s="458">
        <f t="shared" si="187"/>
        <v>0.8</v>
      </c>
      <c r="U492" s="456">
        <f>'Width Wise'!L493</f>
        <v>0.8</v>
      </c>
      <c r="V492" s="625">
        <f t="shared" si="188"/>
        <v>1</v>
      </c>
      <c r="W492" s="459">
        <f t="shared" si="189"/>
        <v>0</v>
      </c>
      <c r="X492" s="1086"/>
      <c r="Y492" s="1091"/>
      <c r="Z492" s="1072"/>
      <c r="AA492" s="458" t="s">
        <v>49</v>
      </c>
      <c r="AB492" s="915"/>
      <c r="AC492" s="514"/>
      <c r="AJ492" s="622">
        <v>484</v>
      </c>
      <c r="AK492" s="460">
        <v>1104.36607</v>
      </c>
      <c r="AY492" s="1086"/>
    </row>
    <row r="493" spans="1:51" s="460" customFormat="1" ht="99.75" customHeight="1">
      <c r="A493" s="1072"/>
      <c r="B493" s="1072"/>
      <c r="C493" s="704" t="s">
        <v>309</v>
      </c>
      <c r="D493" s="619" t="s">
        <v>1442</v>
      </c>
      <c r="E493" s="463" t="s">
        <v>96</v>
      </c>
      <c r="F493" s="449">
        <v>435</v>
      </c>
      <c r="G493" s="457">
        <v>300</v>
      </c>
      <c r="H493" s="1086"/>
      <c r="I493" s="1086"/>
      <c r="J493" s="1086"/>
      <c r="K493" s="1086"/>
      <c r="L493" s="1086"/>
      <c r="M493" s="1086"/>
      <c r="N493" s="1086"/>
      <c r="O493" s="1074"/>
      <c r="P493" s="1125"/>
      <c r="Q493" s="1125"/>
      <c r="R493" s="1074"/>
      <c r="S493" s="459">
        <f>'Width Wise'!F494</f>
        <v>6.5</v>
      </c>
      <c r="T493" s="458">
        <f t="shared" si="187"/>
        <v>6.5</v>
      </c>
      <c r="U493" s="456">
        <f>'Width Wise'!L494</f>
        <v>6.5</v>
      </c>
      <c r="V493" s="625">
        <f t="shared" si="188"/>
        <v>1</v>
      </c>
      <c r="W493" s="459">
        <f t="shared" si="189"/>
        <v>0</v>
      </c>
      <c r="X493" s="1086"/>
      <c r="Y493" s="1091"/>
      <c r="Z493" s="1072"/>
      <c r="AA493" s="458" t="s">
        <v>49</v>
      </c>
      <c r="AB493" s="915"/>
      <c r="AC493" s="514"/>
      <c r="AJ493" s="622">
        <v>485</v>
      </c>
      <c r="AK493" s="460">
        <v>455</v>
      </c>
      <c r="AY493" s="1086"/>
    </row>
    <row r="494" spans="1:51" s="460" customFormat="1" ht="151.5" customHeight="1">
      <c r="A494" s="1072">
        <f>A488+1</f>
        <v>162</v>
      </c>
      <c r="B494" s="1072">
        <v>595</v>
      </c>
      <c r="C494" s="704" t="s">
        <v>32</v>
      </c>
      <c r="D494" s="454" t="s">
        <v>1029</v>
      </c>
      <c r="E494" s="449" t="s">
        <v>420</v>
      </c>
      <c r="F494" s="449">
        <v>422</v>
      </c>
      <c r="G494" s="665">
        <v>200</v>
      </c>
      <c r="H494" s="1086">
        <v>1000</v>
      </c>
      <c r="I494" s="1086">
        <v>859.94</v>
      </c>
      <c r="J494" s="1072">
        <v>854.48</v>
      </c>
      <c r="K494" s="1072"/>
      <c r="L494" s="1072">
        <f>J494+K494</f>
        <v>854.48</v>
      </c>
      <c r="M494" s="1072"/>
      <c r="N494" s="1086">
        <f>(I494*1.4%+L494)*1.18</f>
        <v>1022.4926088</v>
      </c>
      <c r="O494" s="1090" t="s">
        <v>1004</v>
      </c>
      <c r="P494" s="1090" t="s">
        <v>914</v>
      </c>
      <c r="Q494" s="1090" t="s">
        <v>1030</v>
      </c>
      <c r="R494" s="1119"/>
      <c r="S494" s="459">
        <f>'Width Wise'!F495</f>
        <v>0.75</v>
      </c>
      <c r="T494" s="458">
        <f t="shared" si="187"/>
        <v>0.75</v>
      </c>
      <c r="U494" s="456">
        <f>'Width Wise'!L495</f>
        <v>0.75</v>
      </c>
      <c r="V494" s="625">
        <f t="shared" si="188"/>
        <v>1</v>
      </c>
      <c r="W494" s="459">
        <f t="shared" si="189"/>
        <v>0</v>
      </c>
      <c r="X494" s="1087">
        <v>813.4</v>
      </c>
      <c r="Y494" s="1105">
        <f>X494/N494</f>
        <v>0.79550697286174843</v>
      </c>
      <c r="Z494" s="1086">
        <f>N494-X494</f>
        <v>209.09260879999999</v>
      </c>
      <c r="AA494" s="458" t="s">
        <v>49</v>
      </c>
      <c r="AB494" s="915"/>
      <c r="AC494" s="514">
        <v>9</v>
      </c>
      <c r="AJ494" s="622">
        <v>486</v>
      </c>
      <c r="AK494" s="460">
        <v>1643.52205</v>
      </c>
      <c r="AY494" s="1072"/>
    </row>
    <row r="495" spans="1:51" s="460" customFormat="1" ht="193.5" customHeight="1">
      <c r="A495" s="1072"/>
      <c r="B495" s="1072"/>
      <c r="C495" s="704" t="s">
        <v>38</v>
      </c>
      <c r="D495" s="454" t="s">
        <v>1031</v>
      </c>
      <c r="E495" s="449" t="s">
        <v>96</v>
      </c>
      <c r="F495" s="449">
        <v>451</v>
      </c>
      <c r="G495" s="666">
        <v>800</v>
      </c>
      <c r="H495" s="1086"/>
      <c r="I495" s="1086"/>
      <c r="J495" s="1072"/>
      <c r="K495" s="1072"/>
      <c r="L495" s="1072"/>
      <c r="M495" s="1072"/>
      <c r="N495" s="1086"/>
      <c r="O495" s="1090"/>
      <c r="P495" s="1090"/>
      <c r="Q495" s="1090"/>
      <c r="R495" s="1120"/>
      <c r="S495" s="459">
        <f>'Width Wise'!F496</f>
        <v>5.98</v>
      </c>
      <c r="T495" s="458">
        <f t="shared" si="187"/>
        <v>5.98</v>
      </c>
      <c r="U495" s="456">
        <f>'Width Wise'!L496</f>
        <v>5.9749999999999996</v>
      </c>
      <c r="V495" s="625">
        <f t="shared" si="188"/>
        <v>0.99916387959866204</v>
      </c>
      <c r="W495" s="459">
        <f t="shared" si="189"/>
        <v>5.0000000000007816E-3</v>
      </c>
      <c r="X495" s="1089"/>
      <c r="Y495" s="1105"/>
      <c r="Z495" s="1072"/>
      <c r="AA495" s="458" t="s">
        <v>49</v>
      </c>
      <c r="AB495" s="915"/>
      <c r="AC495" s="514"/>
      <c r="AJ495" s="622">
        <v>487</v>
      </c>
      <c r="AK495" s="460">
        <v>2821.5967900000001</v>
      </c>
      <c r="AY495" s="1072"/>
    </row>
    <row r="496" spans="1:51" s="460" customFormat="1" ht="77.25">
      <c r="A496" s="449"/>
      <c r="B496" s="449"/>
      <c r="C496" s="704"/>
      <c r="D496" s="1194" t="s">
        <v>1014</v>
      </c>
      <c r="E496" s="1194"/>
      <c r="F496" s="1194"/>
      <c r="G496" s="500">
        <f t="shared" ref="G496:N496" si="190">SUM(G484:G495)</f>
        <v>5500</v>
      </c>
      <c r="H496" s="500">
        <f t="shared" si="190"/>
        <v>5500</v>
      </c>
      <c r="I496" s="500">
        <f t="shared" si="190"/>
        <v>4729.21</v>
      </c>
      <c r="J496" s="502">
        <f t="shared" si="190"/>
        <v>5333.1</v>
      </c>
      <c r="K496" s="502">
        <f t="shared" si="190"/>
        <v>0</v>
      </c>
      <c r="L496" s="502">
        <f t="shared" si="190"/>
        <v>5333.1</v>
      </c>
      <c r="M496" s="502">
        <f t="shared" si="190"/>
        <v>0</v>
      </c>
      <c r="N496" s="502">
        <f t="shared" si="190"/>
        <v>6371.1845492000002</v>
      </c>
      <c r="O496" s="456"/>
      <c r="P496" s="456"/>
      <c r="Q496" s="456"/>
      <c r="R496" s="456"/>
      <c r="S496" s="501">
        <f t="shared" ref="S496:W496" si="191">SUM(S484:S495)</f>
        <v>40.644999999999996</v>
      </c>
      <c r="T496" s="501">
        <f t="shared" si="191"/>
        <v>40.605000000000004</v>
      </c>
      <c r="U496" s="501">
        <f t="shared" si="191"/>
        <v>40.6</v>
      </c>
      <c r="V496" s="500"/>
      <c r="W496" s="501">
        <f t="shared" si="191"/>
        <v>5.0000000000007816E-3</v>
      </c>
      <c r="X496" s="502">
        <f>SUM(X484:X495)</f>
        <v>6279.15</v>
      </c>
      <c r="Y496" s="449"/>
      <c r="Z496" s="502">
        <f>SUM(Z484:Z495)</f>
        <v>92.03454919999956</v>
      </c>
      <c r="AA496" s="464"/>
      <c r="AB496" s="801"/>
      <c r="AC496" s="514"/>
      <c r="AJ496" s="622">
        <v>488</v>
      </c>
      <c r="AK496" s="460">
        <v>380.45938999999998</v>
      </c>
      <c r="AY496" s="502"/>
    </row>
    <row r="497" spans="1:51" s="460" customFormat="1" ht="64.5">
      <c r="A497" s="491" t="s">
        <v>1032</v>
      </c>
      <c r="B497" s="499"/>
      <c r="C497" s="704"/>
      <c r="D497" s="454"/>
      <c r="E497" s="449"/>
      <c r="F497" s="449"/>
      <c r="G497" s="457"/>
      <c r="H497" s="449"/>
      <c r="I497" s="449"/>
      <c r="J497" s="449"/>
      <c r="K497" s="935"/>
      <c r="L497" s="449"/>
      <c r="M497" s="449"/>
      <c r="N497" s="449"/>
      <c r="O497" s="463"/>
      <c r="P497" s="463"/>
      <c r="Q497" s="463"/>
      <c r="R497" s="463"/>
      <c r="S497" s="459"/>
      <c r="T497" s="458"/>
      <c r="U497" s="456"/>
      <c r="V497" s="449"/>
      <c r="W497" s="459"/>
      <c r="X497" s="953"/>
      <c r="Y497" s="449"/>
      <c r="Z497" s="449"/>
      <c r="AA497" s="464"/>
      <c r="AB497" s="801"/>
      <c r="AC497" s="514"/>
      <c r="AJ497" s="622">
        <v>489</v>
      </c>
      <c r="AK497" s="460">
        <v>1724.05645</v>
      </c>
      <c r="AY497" s="449"/>
    </row>
    <row r="498" spans="1:51" s="460" customFormat="1" ht="162.75" customHeight="1">
      <c r="A498" s="1072">
        <f>A494+1</f>
        <v>163</v>
      </c>
      <c r="B498" s="1072">
        <v>578</v>
      </c>
      <c r="C498" s="704" t="s">
        <v>32</v>
      </c>
      <c r="D498" s="454" t="s">
        <v>1033</v>
      </c>
      <c r="E498" s="449"/>
      <c r="F498" s="449">
        <v>388</v>
      </c>
      <c r="G498" s="480">
        <v>350</v>
      </c>
      <c r="H498" s="1125">
        <v>3200</v>
      </c>
      <c r="I498" s="1125">
        <v>2749.81</v>
      </c>
      <c r="J498" s="1125">
        <v>2958.59</v>
      </c>
      <c r="K498" s="1125"/>
      <c r="L498" s="1125">
        <f>J498+K498</f>
        <v>2958.59</v>
      </c>
      <c r="M498" s="1125"/>
      <c r="N498" s="1125">
        <f>(I498*1.4%+L498)*1.18</f>
        <v>3536.5630612</v>
      </c>
      <c r="O498" s="1125" t="s">
        <v>1034</v>
      </c>
      <c r="P498" s="1086" t="s">
        <v>652</v>
      </c>
      <c r="Q498" s="1086" t="s">
        <v>653</v>
      </c>
      <c r="R498" s="1125"/>
      <c r="S498" s="459">
        <f>'Width Wise'!F499</f>
        <v>2.4249999999999998</v>
      </c>
      <c r="T498" s="458">
        <f>S498</f>
        <v>2.4249999999999998</v>
      </c>
      <c r="U498" s="456">
        <f>'Width Wise'!L499</f>
        <v>2.4249999999999998</v>
      </c>
      <c r="V498" s="625">
        <f>U498/T498</f>
        <v>1</v>
      </c>
      <c r="W498" s="458">
        <f>T498-U498</f>
        <v>0</v>
      </c>
      <c r="X498" s="1087">
        <v>3083.19</v>
      </c>
      <c r="Y498" s="1091">
        <f>X498/N498</f>
        <v>0.87180405004678052</v>
      </c>
      <c r="Z498" s="1086">
        <f>N498-X498</f>
        <v>453.37306119999994</v>
      </c>
      <c r="AA498" s="458" t="s">
        <v>49</v>
      </c>
      <c r="AB498" s="915"/>
      <c r="AC498" s="514">
        <v>10</v>
      </c>
      <c r="AJ498" s="622">
        <v>490</v>
      </c>
      <c r="AK498" s="460">
        <v>2443.5595800000001</v>
      </c>
      <c r="AY498" s="1125"/>
    </row>
    <row r="499" spans="1:51" s="460" customFormat="1" ht="169.5" customHeight="1">
      <c r="A499" s="1072"/>
      <c r="B499" s="1072"/>
      <c r="C499" s="704" t="s">
        <v>38</v>
      </c>
      <c r="D499" s="454" t="s">
        <v>1035</v>
      </c>
      <c r="E499" s="449" t="s">
        <v>96</v>
      </c>
      <c r="F499" s="449">
        <v>389</v>
      </c>
      <c r="G499" s="480">
        <v>300</v>
      </c>
      <c r="H499" s="1125"/>
      <c r="I499" s="1125"/>
      <c r="J499" s="1125"/>
      <c r="K499" s="1125"/>
      <c r="L499" s="1125"/>
      <c r="M499" s="1125"/>
      <c r="N499" s="1125"/>
      <c r="O499" s="1125"/>
      <c r="P499" s="1086"/>
      <c r="Q499" s="1086"/>
      <c r="R499" s="1125"/>
      <c r="S499" s="459">
        <f>'Width Wise'!F500</f>
        <v>1.82</v>
      </c>
      <c r="T499" s="458">
        <f t="shared" ref="T499:T507" si="192">S499</f>
        <v>1.82</v>
      </c>
      <c r="U499" s="456">
        <f>'Width Wise'!L500</f>
        <v>1.82</v>
      </c>
      <c r="V499" s="625">
        <f t="shared" ref="V499:V507" si="193">U499/T499</f>
        <v>1</v>
      </c>
      <c r="W499" s="458">
        <f t="shared" ref="W499:W507" si="194">T499-U499</f>
        <v>0</v>
      </c>
      <c r="X499" s="1088"/>
      <c r="Y499" s="1091"/>
      <c r="Z499" s="1072"/>
      <c r="AA499" s="458" t="s">
        <v>49</v>
      </c>
      <c r="AB499" s="915"/>
      <c r="AC499" s="514"/>
      <c r="AJ499" s="622">
        <v>491</v>
      </c>
      <c r="AK499" s="460">
        <v>5590.0102200000001</v>
      </c>
      <c r="AY499" s="1125"/>
    </row>
    <row r="500" spans="1:51" s="460" customFormat="1" ht="183" customHeight="1">
      <c r="A500" s="1072"/>
      <c r="B500" s="1072"/>
      <c r="C500" s="704" t="s">
        <v>77</v>
      </c>
      <c r="D500" s="454" t="s">
        <v>1036</v>
      </c>
      <c r="E500" s="449" t="s">
        <v>96</v>
      </c>
      <c r="F500" s="449">
        <v>390</v>
      </c>
      <c r="G500" s="480">
        <v>300</v>
      </c>
      <c r="H500" s="1125"/>
      <c r="I500" s="1125"/>
      <c r="J500" s="1125"/>
      <c r="K500" s="1125"/>
      <c r="L500" s="1125"/>
      <c r="M500" s="1125"/>
      <c r="N500" s="1125"/>
      <c r="O500" s="1125"/>
      <c r="P500" s="1086"/>
      <c r="Q500" s="1086"/>
      <c r="R500" s="1125"/>
      <c r="S500" s="459">
        <f>'Width Wise'!F501</f>
        <v>1.85</v>
      </c>
      <c r="T500" s="458">
        <f t="shared" si="192"/>
        <v>1.85</v>
      </c>
      <c r="U500" s="456">
        <f>'Width Wise'!L501</f>
        <v>1.85</v>
      </c>
      <c r="V500" s="625">
        <f t="shared" si="193"/>
        <v>1</v>
      </c>
      <c r="W500" s="458">
        <f t="shared" si="194"/>
        <v>0</v>
      </c>
      <c r="X500" s="1088"/>
      <c r="Y500" s="1091"/>
      <c r="Z500" s="1072"/>
      <c r="AA500" s="458" t="s">
        <v>49</v>
      </c>
      <c r="AB500" s="915"/>
      <c r="AC500" s="514"/>
      <c r="AJ500" s="622">
        <v>492</v>
      </c>
      <c r="AK500" s="460">
        <v>3912.9911499999998</v>
      </c>
      <c r="AY500" s="1125"/>
    </row>
    <row r="501" spans="1:51" s="460" customFormat="1" ht="173.25" customHeight="1">
      <c r="A501" s="1072"/>
      <c r="B501" s="1072"/>
      <c r="C501" s="704" t="s">
        <v>143</v>
      </c>
      <c r="D501" s="454" t="s">
        <v>1037</v>
      </c>
      <c r="E501" s="449"/>
      <c r="F501" s="449">
        <v>391</v>
      </c>
      <c r="G501" s="480">
        <v>250</v>
      </c>
      <c r="H501" s="1125"/>
      <c r="I501" s="1125"/>
      <c r="J501" s="1125"/>
      <c r="K501" s="1125"/>
      <c r="L501" s="1125"/>
      <c r="M501" s="1125"/>
      <c r="N501" s="1125"/>
      <c r="O501" s="1125"/>
      <c r="P501" s="1086"/>
      <c r="Q501" s="1086"/>
      <c r="R501" s="1125"/>
      <c r="S501" s="459">
        <f>'Width Wise'!F502</f>
        <v>1.88</v>
      </c>
      <c r="T501" s="458">
        <f t="shared" si="192"/>
        <v>1.88</v>
      </c>
      <c r="U501" s="456">
        <f>'Width Wise'!L502</f>
        <v>1.88</v>
      </c>
      <c r="V501" s="625">
        <f t="shared" si="193"/>
        <v>1</v>
      </c>
      <c r="W501" s="458">
        <f t="shared" si="194"/>
        <v>0</v>
      </c>
      <c r="X501" s="1088"/>
      <c r="Y501" s="1091"/>
      <c r="Z501" s="1072"/>
      <c r="AA501" s="458" t="s">
        <v>49</v>
      </c>
      <c r="AB501" s="915"/>
      <c r="AC501" s="514"/>
      <c r="AJ501" s="622">
        <v>493</v>
      </c>
      <c r="AK501" s="460">
        <v>2945.4084899999998</v>
      </c>
      <c r="AY501" s="1125"/>
    </row>
    <row r="502" spans="1:51" s="460" customFormat="1" ht="219" customHeight="1">
      <c r="A502" s="1072"/>
      <c r="B502" s="1072"/>
      <c r="C502" s="704" t="s">
        <v>306</v>
      </c>
      <c r="D502" s="454" t="s">
        <v>1038</v>
      </c>
      <c r="E502" s="449"/>
      <c r="F502" s="449">
        <v>392</v>
      </c>
      <c r="G502" s="480">
        <v>400</v>
      </c>
      <c r="H502" s="1125"/>
      <c r="I502" s="1125"/>
      <c r="J502" s="1125"/>
      <c r="K502" s="1125"/>
      <c r="L502" s="1125"/>
      <c r="M502" s="1125"/>
      <c r="N502" s="1125"/>
      <c r="O502" s="1125"/>
      <c r="P502" s="1086"/>
      <c r="Q502" s="1086"/>
      <c r="R502" s="1125"/>
      <c r="S502" s="459">
        <f>'Width Wise'!F503</f>
        <v>2.7</v>
      </c>
      <c r="T502" s="458">
        <f t="shared" si="192"/>
        <v>2.7</v>
      </c>
      <c r="U502" s="456">
        <f>'Width Wise'!L503</f>
        <v>2.7</v>
      </c>
      <c r="V502" s="625">
        <f t="shared" si="193"/>
        <v>1</v>
      </c>
      <c r="W502" s="458">
        <f t="shared" si="194"/>
        <v>0</v>
      </c>
      <c r="X502" s="1088"/>
      <c r="Y502" s="1091"/>
      <c r="Z502" s="1072"/>
      <c r="AA502" s="458" t="s">
        <v>49</v>
      </c>
      <c r="AB502" s="915"/>
      <c r="AC502" s="514"/>
      <c r="AJ502" s="622">
        <v>494</v>
      </c>
      <c r="AK502" s="460">
        <v>3132.9168399999999</v>
      </c>
      <c r="AY502" s="1125"/>
    </row>
    <row r="503" spans="1:51" s="460" customFormat="1" ht="168" customHeight="1">
      <c r="A503" s="1072"/>
      <c r="B503" s="1072"/>
      <c r="C503" s="704" t="s">
        <v>309</v>
      </c>
      <c r="D503" s="454" t="s">
        <v>1039</v>
      </c>
      <c r="E503" s="449"/>
      <c r="F503" s="449">
        <v>393</v>
      </c>
      <c r="G503" s="480">
        <v>600</v>
      </c>
      <c r="H503" s="1125"/>
      <c r="I503" s="1125"/>
      <c r="J503" s="1125"/>
      <c r="K503" s="1125"/>
      <c r="L503" s="1125"/>
      <c r="M503" s="1125"/>
      <c r="N503" s="1125"/>
      <c r="O503" s="1125"/>
      <c r="P503" s="1086"/>
      <c r="Q503" s="1086"/>
      <c r="R503" s="1125"/>
      <c r="S503" s="459">
        <f>'Width Wise'!F504</f>
        <v>3.8</v>
      </c>
      <c r="T503" s="458">
        <f t="shared" si="192"/>
        <v>3.8</v>
      </c>
      <c r="U503" s="456">
        <f>'Width Wise'!L504</f>
        <v>3.8</v>
      </c>
      <c r="V503" s="625">
        <f t="shared" si="193"/>
        <v>1</v>
      </c>
      <c r="W503" s="458">
        <f t="shared" si="194"/>
        <v>0</v>
      </c>
      <c r="X503" s="1088"/>
      <c r="Y503" s="1091"/>
      <c r="Z503" s="1072"/>
      <c r="AA503" s="458" t="s">
        <v>49</v>
      </c>
      <c r="AB503" s="915"/>
      <c r="AC503" s="514"/>
      <c r="AJ503" s="622">
        <v>495</v>
      </c>
      <c r="AK503" s="460">
        <v>128.57142999999999</v>
      </c>
      <c r="AY503" s="1125"/>
    </row>
    <row r="504" spans="1:51" s="460" customFormat="1" ht="153.75" customHeight="1">
      <c r="A504" s="1072"/>
      <c r="B504" s="1072"/>
      <c r="C504" s="704" t="s">
        <v>312</v>
      </c>
      <c r="D504" s="454" t="s">
        <v>1040</v>
      </c>
      <c r="E504" s="449" t="s">
        <v>420</v>
      </c>
      <c r="F504" s="449">
        <v>394</v>
      </c>
      <c r="G504" s="480">
        <v>1000</v>
      </c>
      <c r="H504" s="1125"/>
      <c r="I504" s="1125"/>
      <c r="J504" s="1125"/>
      <c r="K504" s="1125"/>
      <c r="L504" s="1125"/>
      <c r="M504" s="1125"/>
      <c r="N504" s="1125"/>
      <c r="O504" s="1125"/>
      <c r="P504" s="1086"/>
      <c r="Q504" s="1086"/>
      <c r="R504" s="1125"/>
      <c r="S504" s="459">
        <f>'Width Wise'!F505</f>
        <v>6.2</v>
      </c>
      <c r="T504" s="458">
        <f t="shared" si="192"/>
        <v>6.2</v>
      </c>
      <c r="U504" s="456">
        <f>'Width Wise'!L505</f>
        <v>6.2</v>
      </c>
      <c r="V504" s="625">
        <f t="shared" si="193"/>
        <v>1</v>
      </c>
      <c r="W504" s="458">
        <f t="shared" si="194"/>
        <v>0</v>
      </c>
      <c r="X504" s="1089"/>
      <c r="Y504" s="1091"/>
      <c r="Z504" s="1072"/>
      <c r="AA504" s="458" t="s">
        <v>49</v>
      </c>
      <c r="AB504" s="915"/>
      <c r="AC504" s="514"/>
      <c r="AJ504" s="622">
        <v>496</v>
      </c>
      <c r="AK504" s="460">
        <v>3285.1096299999999</v>
      </c>
      <c r="AY504" s="1125"/>
    </row>
    <row r="505" spans="1:51" s="460" customFormat="1" ht="177" customHeight="1">
      <c r="A505" s="1072">
        <f>A498+1</f>
        <v>164</v>
      </c>
      <c r="B505" s="1072">
        <v>579</v>
      </c>
      <c r="C505" s="1055" t="s">
        <v>32</v>
      </c>
      <c r="D505" s="454" t="s">
        <v>1041</v>
      </c>
      <c r="E505" s="1055" t="s">
        <v>420</v>
      </c>
      <c r="F505" s="1055">
        <v>395</v>
      </c>
      <c r="G505" s="480">
        <v>400</v>
      </c>
      <c r="H505" s="1086">
        <v>1000</v>
      </c>
      <c r="I505" s="1086">
        <v>858.04</v>
      </c>
      <c r="J505" s="1072">
        <v>766.1</v>
      </c>
      <c r="K505" s="1072"/>
      <c r="L505" s="1072">
        <f>J505+K505</f>
        <v>766.1</v>
      </c>
      <c r="M505" s="1072"/>
      <c r="N505" s="1073">
        <f>(I505*1.4%+L505)*1.18</f>
        <v>918.17282079999995</v>
      </c>
      <c r="O505" s="1090" t="s">
        <v>1560</v>
      </c>
      <c r="P505" s="1090" t="s">
        <v>652</v>
      </c>
      <c r="Q505" s="1090" t="s">
        <v>847</v>
      </c>
      <c r="R505" s="1090" t="s">
        <v>1559</v>
      </c>
      <c r="S505" s="459">
        <f>'Width Wise'!F506</f>
        <v>2.7</v>
      </c>
      <c r="T505" s="458">
        <f t="shared" si="192"/>
        <v>2.7</v>
      </c>
      <c r="U505" s="1058">
        <f>'Width Wise'!L506</f>
        <v>2.7</v>
      </c>
      <c r="V505" s="1057">
        <f t="shared" si="193"/>
        <v>1</v>
      </c>
      <c r="W505" s="458">
        <f t="shared" si="194"/>
        <v>0</v>
      </c>
      <c r="X505" s="1087">
        <v>325.16000000000003</v>
      </c>
      <c r="Y505" s="1105">
        <f>X505/N505</f>
        <v>0.35413812371040293</v>
      </c>
      <c r="Z505" s="1086">
        <f>N505-X505</f>
        <v>593.01282079999987</v>
      </c>
      <c r="AA505" s="458" t="s">
        <v>49</v>
      </c>
      <c r="AB505" s="1064"/>
      <c r="AC505" s="514"/>
      <c r="AJ505" s="622">
        <v>497</v>
      </c>
      <c r="AK505" s="460">
        <v>1207.0764099999999</v>
      </c>
      <c r="AY505" s="1072"/>
    </row>
    <row r="506" spans="1:51" s="460" customFormat="1" ht="247.5" customHeight="1">
      <c r="A506" s="1072"/>
      <c r="B506" s="1072"/>
      <c r="C506" s="1055" t="s">
        <v>38</v>
      </c>
      <c r="D506" s="454" t="s">
        <v>1043</v>
      </c>
      <c r="E506" s="1055" t="s">
        <v>420</v>
      </c>
      <c r="F506" s="1055">
        <v>396</v>
      </c>
      <c r="G506" s="480">
        <v>300</v>
      </c>
      <c r="H506" s="1086"/>
      <c r="I506" s="1086"/>
      <c r="J506" s="1072"/>
      <c r="K506" s="1072"/>
      <c r="L506" s="1072"/>
      <c r="M506" s="1072"/>
      <c r="N506" s="1134"/>
      <c r="O506" s="1090"/>
      <c r="P506" s="1090"/>
      <c r="Q506" s="1090"/>
      <c r="R506" s="1090"/>
      <c r="S506" s="459">
        <f>'Width Wise'!F507</f>
        <v>2.2749999999999999</v>
      </c>
      <c r="T506" s="458">
        <f t="shared" si="192"/>
        <v>2.2749999999999999</v>
      </c>
      <c r="U506" s="1058">
        <f>'Width Wise'!L507</f>
        <v>2.2749999999999999</v>
      </c>
      <c r="V506" s="1057">
        <f t="shared" si="193"/>
        <v>1</v>
      </c>
      <c r="W506" s="458">
        <f t="shared" si="194"/>
        <v>0</v>
      </c>
      <c r="X506" s="1088"/>
      <c r="Y506" s="1105"/>
      <c r="Z506" s="1072"/>
      <c r="AA506" s="458" t="s">
        <v>1413</v>
      </c>
      <c r="AB506" s="915"/>
      <c r="AC506" s="514"/>
      <c r="AD506" s="460" t="s">
        <v>1515</v>
      </c>
      <c r="AJ506" s="622">
        <v>498</v>
      </c>
      <c r="AK506" s="460">
        <v>1411.74674</v>
      </c>
      <c r="AY506" s="1072"/>
    </row>
    <row r="507" spans="1:51" s="460" customFormat="1" ht="219.75" customHeight="1">
      <c r="A507" s="1072"/>
      <c r="B507" s="1072"/>
      <c r="C507" s="1055" t="s">
        <v>77</v>
      </c>
      <c r="D507" s="454" t="s">
        <v>1044</v>
      </c>
      <c r="E507" s="1055" t="s">
        <v>420</v>
      </c>
      <c r="F507" s="1055">
        <v>397</v>
      </c>
      <c r="G507" s="480">
        <v>300</v>
      </c>
      <c r="H507" s="1086"/>
      <c r="I507" s="1086"/>
      <c r="J507" s="1072"/>
      <c r="K507" s="1072"/>
      <c r="L507" s="1072"/>
      <c r="M507" s="1072"/>
      <c r="N507" s="1074"/>
      <c r="O507" s="1090"/>
      <c r="P507" s="1090"/>
      <c r="Q507" s="1090"/>
      <c r="R507" s="1090"/>
      <c r="S507" s="459">
        <f>'Width Wise'!F508</f>
        <v>2.1</v>
      </c>
      <c r="T507" s="458">
        <f t="shared" si="192"/>
        <v>2.1</v>
      </c>
      <c r="U507" s="1058">
        <f>'Width Wise'!L508</f>
        <v>2.1</v>
      </c>
      <c r="V507" s="1057">
        <f t="shared" si="193"/>
        <v>1</v>
      </c>
      <c r="W507" s="458">
        <f t="shared" si="194"/>
        <v>0</v>
      </c>
      <c r="X507" s="1089"/>
      <c r="Y507" s="1105"/>
      <c r="Z507" s="1072"/>
      <c r="AA507" s="458" t="s">
        <v>49</v>
      </c>
      <c r="AB507" s="896"/>
      <c r="AC507" s="514"/>
      <c r="AJ507" s="622">
        <v>499</v>
      </c>
      <c r="AK507" s="460">
        <v>2416.00929</v>
      </c>
      <c r="AY507" s="1072"/>
    </row>
    <row r="508" spans="1:51" s="460" customFormat="1" ht="77.25">
      <c r="A508" s="449"/>
      <c r="B508" s="449"/>
      <c r="C508" s="704"/>
      <c r="D508" s="1194" t="s">
        <v>1014</v>
      </c>
      <c r="E508" s="1194"/>
      <c r="F508" s="1194"/>
      <c r="G508" s="500">
        <f t="shared" ref="G508:N508" si="195">SUM(G498:G507)</f>
        <v>4200</v>
      </c>
      <c r="H508" s="500">
        <f t="shared" si="195"/>
        <v>4200</v>
      </c>
      <c r="I508" s="500">
        <f t="shared" si="195"/>
        <v>3607.85</v>
      </c>
      <c r="J508" s="502">
        <f t="shared" si="195"/>
        <v>3724.69</v>
      </c>
      <c r="K508" s="502">
        <f t="shared" si="195"/>
        <v>0</v>
      </c>
      <c r="L508" s="502">
        <f t="shared" si="195"/>
        <v>3724.69</v>
      </c>
      <c r="M508" s="502"/>
      <c r="N508" s="502">
        <f t="shared" si="195"/>
        <v>4454.7358819999999</v>
      </c>
      <c r="O508" s="456"/>
      <c r="P508" s="456"/>
      <c r="Q508" s="456"/>
      <c r="R508" s="456"/>
      <c r="S508" s="502">
        <f t="shared" ref="S508:W508" si="196">SUM(S498:S507)</f>
        <v>27.75</v>
      </c>
      <c r="T508" s="502">
        <f t="shared" si="196"/>
        <v>27.75</v>
      </c>
      <c r="U508" s="502">
        <f t="shared" si="196"/>
        <v>27.75</v>
      </c>
      <c r="V508" s="502"/>
      <c r="W508" s="503">
        <f t="shared" si="196"/>
        <v>0</v>
      </c>
      <c r="X508" s="502">
        <f>SUM(X498:X507)</f>
        <v>3408.35</v>
      </c>
      <c r="Y508" s="449"/>
      <c r="Z508" s="502">
        <f>SUM(Z498:Z507)</f>
        <v>1046.3858819999998</v>
      </c>
      <c r="AA508" s="464"/>
      <c r="AB508" s="801"/>
      <c r="AC508" s="514"/>
      <c r="AJ508" s="461">
        <v>500</v>
      </c>
      <c r="AK508" s="460">
        <v>2894.7496000000001</v>
      </c>
      <c r="AY508" s="502"/>
    </row>
    <row r="509" spans="1:51" s="460" customFormat="1" ht="64.5">
      <c r="A509" s="491" t="s">
        <v>1045</v>
      </c>
      <c r="B509" s="499"/>
      <c r="C509" s="704"/>
      <c r="D509" s="454"/>
      <c r="E509" s="449"/>
      <c r="F509" s="449"/>
      <c r="G509" s="457"/>
      <c r="H509" s="449"/>
      <c r="I509" s="449"/>
      <c r="J509" s="449"/>
      <c r="K509" s="935"/>
      <c r="L509" s="449"/>
      <c r="M509" s="449"/>
      <c r="N509" s="449"/>
      <c r="O509" s="463"/>
      <c r="P509" s="463"/>
      <c r="Q509" s="463"/>
      <c r="R509" s="463"/>
      <c r="S509" s="459"/>
      <c r="T509" s="458"/>
      <c r="U509" s="456"/>
      <c r="V509" s="449"/>
      <c r="W509" s="459"/>
      <c r="X509" s="953"/>
      <c r="Y509" s="449"/>
      <c r="Z509" s="449"/>
      <c r="AA509" s="464"/>
      <c r="AB509" s="801"/>
      <c r="AC509" s="514"/>
      <c r="AJ509" s="461">
        <v>501</v>
      </c>
      <c r="AK509" s="460">
        <v>1295.2799399999999</v>
      </c>
      <c r="AY509" s="449"/>
    </row>
    <row r="510" spans="1:51" s="460" customFormat="1" ht="202.5" customHeight="1">
      <c r="A510" s="1072">
        <f>A505+1</f>
        <v>165</v>
      </c>
      <c r="B510" s="1072">
        <v>580</v>
      </c>
      <c r="C510" s="704" t="s">
        <v>32</v>
      </c>
      <c r="D510" s="454" t="s">
        <v>1046</v>
      </c>
      <c r="E510" s="449"/>
      <c r="F510" s="449">
        <v>440</v>
      </c>
      <c r="G510" s="480">
        <v>200</v>
      </c>
      <c r="H510" s="1086">
        <v>1000</v>
      </c>
      <c r="I510" s="1086">
        <v>858.22</v>
      </c>
      <c r="J510" s="1072">
        <v>931.12</v>
      </c>
      <c r="K510" s="1072"/>
      <c r="L510" s="1072">
        <f>J510+K510</f>
        <v>931.12</v>
      </c>
      <c r="M510" s="1072"/>
      <c r="N510" s="1148">
        <f>(I510*1.4%+L510)*1.18</f>
        <v>1112.8993943999999</v>
      </c>
      <c r="O510" s="1090" t="s">
        <v>1047</v>
      </c>
      <c r="P510" s="1090" t="s">
        <v>1048</v>
      </c>
      <c r="Q510" s="1090" t="s">
        <v>1049</v>
      </c>
      <c r="R510" s="1090"/>
      <c r="S510" s="459">
        <f>'Width Wise'!F511</f>
        <v>1.64</v>
      </c>
      <c r="T510" s="458">
        <f>S510</f>
        <v>1.64</v>
      </c>
      <c r="U510" s="456">
        <f>'Width Wise'!L511</f>
        <v>1.64</v>
      </c>
      <c r="V510" s="625">
        <f>U510/T510</f>
        <v>1</v>
      </c>
      <c r="W510" s="458">
        <f>T510-U510</f>
        <v>0</v>
      </c>
      <c r="X510" s="1087">
        <v>1168.58</v>
      </c>
      <c r="Y510" s="1091">
        <f>X510/N510</f>
        <v>1.0500320207560354</v>
      </c>
      <c r="Z510" s="1086">
        <f>N510-X510</f>
        <v>-55.680605600000035</v>
      </c>
      <c r="AA510" s="456" t="s">
        <v>49</v>
      </c>
      <c r="AB510" s="896"/>
      <c r="AC510" s="514">
        <v>11</v>
      </c>
      <c r="AJ510" s="622">
        <v>502</v>
      </c>
      <c r="AK510" s="460">
        <v>1744.70199</v>
      </c>
      <c r="AY510" s="1072"/>
    </row>
    <row r="511" spans="1:51" s="460" customFormat="1" ht="200.25" customHeight="1">
      <c r="A511" s="1072"/>
      <c r="B511" s="1072"/>
      <c r="C511" s="704" t="s">
        <v>38</v>
      </c>
      <c r="D511" s="454" t="s">
        <v>1051</v>
      </c>
      <c r="E511" s="449" t="s">
        <v>96</v>
      </c>
      <c r="F511" s="449">
        <v>436</v>
      </c>
      <c r="G511" s="480">
        <v>450</v>
      </c>
      <c r="H511" s="1086"/>
      <c r="I511" s="1086"/>
      <c r="J511" s="1072"/>
      <c r="K511" s="1072"/>
      <c r="L511" s="1072"/>
      <c r="M511" s="1072"/>
      <c r="N511" s="1148"/>
      <c r="O511" s="1090"/>
      <c r="P511" s="1090"/>
      <c r="Q511" s="1090"/>
      <c r="R511" s="1090"/>
      <c r="S511" s="459">
        <f>'Width Wise'!F512</f>
        <v>4.32</v>
      </c>
      <c r="T511" s="458">
        <f t="shared" ref="T511:T523" si="197">S511</f>
        <v>4.32</v>
      </c>
      <c r="U511" s="456">
        <f>'Width Wise'!L512</f>
        <v>4.32</v>
      </c>
      <c r="V511" s="625">
        <f t="shared" ref="V511:V524" si="198">U511/T511</f>
        <v>1</v>
      </c>
      <c r="W511" s="458">
        <f t="shared" ref="W511:W524" si="199">T511-U511</f>
        <v>0</v>
      </c>
      <c r="X511" s="1088"/>
      <c r="Y511" s="1091"/>
      <c r="Z511" s="1072"/>
      <c r="AA511" s="456" t="s">
        <v>49</v>
      </c>
      <c r="AB511" s="896"/>
      <c r="AC511" s="514"/>
      <c r="AJ511" s="622">
        <v>503</v>
      </c>
      <c r="AK511" s="460">
        <v>2932.6625199999999</v>
      </c>
      <c r="AY511" s="1072"/>
    </row>
    <row r="512" spans="1:51" s="460" customFormat="1" ht="192" customHeight="1">
      <c r="A512" s="1072"/>
      <c r="B512" s="1072"/>
      <c r="C512" s="704" t="s">
        <v>77</v>
      </c>
      <c r="D512" s="454" t="s">
        <v>1052</v>
      </c>
      <c r="E512" s="449" t="s">
        <v>96</v>
      </c>
      <c r="F512" s="449">
        <v>437</v>
      </c>
      <c r="G512" s="480">
        <v>200</v>
      </c>
      <c r="H512" s="1086"/>
      <c r="I512" s="1086"/>
      <c r="J512" s="1072"/>
      <c r="K512" s="1072"/>
      <c r="L512" s="1072"/>
      <c r="M512" s="1072"/>
      <c r="N512" s="1148"/>
      <c r="O512" s="1090"/>
      <c r="P512" s="1090"/>
      <c r="Q512" s="1090"/>
      <c r="R512" s="1090"/>
      <c r="S512" s="459">
        <f>'Width Wise'!F513</f>
        <v>1.06</v>
      </c>
      <c r="T512" s="458">
        <f t="shared" si="197"/>
        <v>1.06</v>
      </c>
      <c r="U512" s="456">
        <f>'Width Wise'!L513</f>
        <v>1.06</v>
      </c>
      <c r="V512" s="625">
        <f t="shared" si="198"/>
        <v>1</v>
      </c>
      <c r="W512" s="458">
        <f t="shared" si="199"/>
        <v>0</v>
      </c>
      <c r="X512" s="1088"/>
      <c r="Y512" s="1091"/>
      <c r="Z512" s="1072"/>
      <c r="AA512" s="456" t="s">
        <v>49</v>
      </c>
      <c r="AB512" s="896"/>
      <c r="AC512" s="514"/>
      <c r="AJ512" s="622">
        <v>504</v>
      </c>
      <c r="AK512" s="460">
        <v>2824.2695600000002</v>
      </c>
      <c r="AY512" s="1072"/>
    </row>
    <row r="513" spans="1:51" s="460" customFormat="1" ht="160.5" customHeight="1">
      <c r="A513" s="1072"/>
      <c r="B513" s="1072"/>
      <c r="C513" s="704" t="s">
        <v>143</v>
      </c>
      <c r="D513" s="454" t="s">
        <v>1053</v>
      </c>
      <c r="E513" s="449"/>
      <c r="F513" s="449" t="s">
        <v>1054</v>
      </c>
      <c r="G513" s="480">
        <v>150</v>
      </c>
      <c r="H513" s="1086"/>
      <c r="I513" s="1086"/>
      <c r="J513" s="1072"/>
      <c r="K513" s="1072"/>
      <c r="L513" s="1072"/>
      <c r="M513" s="1072"/>
      <c r="N513" s="1148"/>
      <c r="O513" s="1090"/>
      <c r="P513" s="1090"/>
      <c r="Q513" s="1090"/>
      <c r="R513" s="1090"/>
      <c r="S513" s="459">
        <f>'Width Wise'!F514</f>
        <v>0.98</v>
      </c>
      <c r="T513" s="458">
        <f t="shared" si="197"/>
        <v>0.98</v>
      </c>
      <c r="U513" s="456">
        <f>'Width Wise'!L514</f>
        <v>0.98</v>
      </c>
      <c r="V513" s="625">
        <f t="shared" si="198"/>
        <v>1</v>
      </c>
      <c r="W513" s="458">
        <f t="shared" si="199"/>
        <v>0</v>
      </c>
      <c r="X513" s="1089"/>
      <c r="Y513" s="1091"/>
      <c r="Z513" s="1072"/>
      <c r="AA513" s="456" t="s">
        <v>49</v>
      </c>
      <c r="AB513" s="896"/>
      <c r="AC513" s="514"/>
      <c r="AJ513" s="622">
        <v>505</v>
      </c>
      <c r="AK513" s="460">
        <v>2591.4201899999998</v>
      </c>
      <c r="AY513" s="1072"/>
    </row>
    <row r="514" spans="1:51" s="460" customFormat="1" ht="207.75" customHeight="1">
      <c r="A514" s="1072">
        <f>A510+1</f>
        <v>166</v>
      </c>
      <c r="B514" s="1072">
        <v>581</v>
      </c>
      <c r="C514" s="704" t="s">
        <v>32</v>
      </c>
      <c r="D514" s="454" t="s">
        <v>1056</v>
      </c>
      <c r="E514" s="449" t="s">
        <v>420</v>
      </c>
      <c r="F514" s="449">
        <v>440</v>
      </c>
      <c r="G514" s="480">
        <v>1000</v>
      </c>
      <c r="H514" s="1086">
        <v>1800</v>
      </c>
      <c r="I514" s="1086">
        <v>1551.14</v>
      </c>
      <c r="J514" s="1072">
        <v>1824.5</v>
      </c>
      <c r="K514" s="1072">
        <v>181.04</v>
      </c>
      <c r="L514" s="1072">
        <f>J514+K514</f>
        <v>2005.54</v>
      </c>
      <c r="M514" s="1072"/>
      <c r="N514" s="1086">
        <f>(I514*1.4%+L514)*1.18</f>
        <v>2392.1620327999999</v>
      </c>
      <c r="O514" s="1090" t="s">
        <v>1057</v>
      </c>
      <c r="P514" s="1090" t="s">
        <v>914</v>
      </c>
      <c r="Q514" s="1090" t="s">
        <v>915</v>
      </c>
      <c r="R514" s="1090"/>
      <c r="S514" s="459">
        <f>'Width Wise'!F515</f>
        <v>3.49</v>
      </c>
      <c r="T514" s="458">
        <f>'Width Wise'!G515</f>
        <v>3.49</v>
      </c>
      <c r="U514" s="456">
        <f>'Width Wise'!L515</f>
        <v>3.49</v>
      </c>
      <c r="V514" s="625">
        <f t="shared" si="198"/>
        <v>1</v>
      </c>
      <c r="W514" s="458">
        <f t="shared" si="199"/>
        <v>0</v>
      </c>
      <c r="X514" s="1087">
        <v>1776.89</v>
      </c>
      <c r="Y514" s="1105">
        <f>X514/N514</f>
        <v>0.74279667331738786</v>
      </c>
      <c r="Z514" s="1086">
        <f>N514-X514</f>
        <v>615.27203279999981</v>
      </c>
      <c r="AA514" s="456" t="s">
        <v>49</v>
      </c>
      <c r="AB514" s="896"/>
      <c r="AC514" s="514">
        <v>12</v>
      </c>
      <c r="AJ514" s="622">
        <v>506</v>
      </c>
      <c r="AK514" s="460">
        <v>3128.1372500000002</v>
      </c>
      <c r="AY514" s="1072"/>
    </row>
    <row r="515" spans="1:51" s="460" customFormat="1" ht="175.5" customHeight="1">
      <c r="A515" s="1072"/>
      <c r="B515" s="1072"/>
      <c r="C515" s="704" t="s">
        <v>38</v>
      </c>
      <c r="D515" s="454" t="s">
        <v>1058</v>
      </c>
      <c r="E515" s="449" t="s">
        <v>96</v>
      </c>
      <c r="F515" s="449">
        <v>441</v>
      </c>
      <c r="G515" s="480">
        <v>800</v>
      </c>
      <c r="H515" s="1086"/>
      <c r="I515" s="1086"/>
      <c r="J515" s="1072"/>
      <c r="K515" s="1072"/>
      <c r="L515" s="1072"/>
      <c r="M515" s="1072"/>
      <c r="N515" s="1086"/>
      <c r="O515" s="1090"/>
      <c r="P515" s="1090"/>
      <c r="Q515" s="1090"/>
      <c r="R515" s="1090"/>
      <c r="S515" s="459">
        <f>'Width Wise'!F516</f>
        <v>6.03</v>
      </c>
      <c r="T515" s="458">
        <f>'Width Wise'!G516</f>
        <v>6.0590000000000002</v>
      </c>
      <c r="U515" s="456">
        <f>'Width Wise'!L516</f>
        <v>6.0590000000000002</v>
      </c>
      <c r="V515" s="625">
        <f t="shared" si="198"/>
        <v>1</v>
      </c>
      <c r="W515" s="458">
        <f t="shared" si="199"/>
        <v>0</v>
      </c>
      <c r="X515" s="1089"/>
      <c r="Y515" s="1105"/>
      <c r="Z515" s="1072"/>
      <c r="AA515" s="456" t="s">
        <v>49</v>
      </c>
      <c r="AB515" s="896"/>
      <c r="AC515" s="514"/>
      <c r="AJ515" s="622">
        <v>507</v>
      </c>
      <c r="AK515" s="460">
        <v>2350.0432099999998</v>
      </c>
      <c r="AY515" s="1072"/>
    </row>
    <row r="516" spans="1:51" s="759" customFormat="1" ht="345.75" customHeight="1">
      <c r="A516" s="1115">
        <f>A514+1</f>
        <v>167</v>
      </c>
      <c r="B516" s="1115">
        <v>582</v>
      </c>
      <c r="C516" s="751" t="s">
        <v>32</v>
      </c>
      <c r="D516" s="752" t="s">
        <v>1059</v>
      </c>
      <c r="E516" s="751" t="s">
        <v>420</v>
      </c>
      <c r="F516" s="751">
        <v>442</v>
      </c>
      <c r="G516" s="753">
        <v>670</v>
      </c>
      <c r="H516" s="1115">
        <v>2250</v>
      </c>
      <c r="I516" s="1115">
        <v>1935.38</v>
      </c>
      <c r="J516" s="1114">
        <v>2400.54</v>
      </c>
      <c r="K516" s="1114"/>
      <c r="L516" s="1114">
        <f>J516+K516</f>
        <v>2400.54</v>
      </c>
      <c r="M516" s="1114"/>
      <c r="N516" s="1114">
        <f>(I516*1.4%+L516)*1.18</f>
        <v>2864.6096775999995</v>
      </c>
      <c r="O516" s="1141" t="s">
        <v>1060</v>
      </c>
      <c r="P516" s="1168">
        <v>44803</v>
      </c>
      <c r="Q516" s="1153">
        <v>45351</v>
      </c>
      <c r="R516" s="1141"/>
      <c r="S516" s="754">
        <f>'Width Wise'!F517</f>
        <v>5.14</v>
      </c>
      <c r="T516" s="755">
        <f>S516</f>
        <v>5.14</v>
      </c>
      <c r="U516" s="756">
        <f>'Width Wise'!L517</f>
        <v>5.14</v>
      </c>
      <c r="V516" s="757">
        <f t="shared" si="198"/>
        <v>1</v>
      </c>
      <c r="W516" s="755">
        <f t="shared" si="199"/>
        <v>0</v>
      </c>
      <c r="X516" s="1114">
        <v>1653.67</v>
      </c>
      <c r="Y516" s="1106">
        <f>X516/J516</f>
        <v>0.68887416997842155</v>
      </c>
      <c r="Z516" s="1114">
        <f>N516-X516</f>
        <v>1210.9396775999994</v>
      </c>
      <c r="AA516" s="1008" t="s">
        <v>636</v>
      </c>
      <c r="AB516" s="916">
        <v>6</v>
      </c>
      <c r="AC516" s="758"/>
      <c r="AD516" s="759" t="s">
        <v>1516</v>
      </c>
      <c r="AJ516" s="760">
        <v>508</v>
      </c>
      <c r="AK516" s="759">
        <v>2291.3492000000001</v>
      </c>
      <c r="AY516" s="1114"/>
    </row>
    <row r="517" spans="1:51" s="588" customFormat="1" ht="198" customHeight="1">
      <c r="A517" s="1115"/>
      <c r="B517" s="1115"/>
      <c r="C517" s="705" t="s">
        <v>38</v>
      </c>
      <c r="D517" s="584" t="s">
        <v>1061</v>
      </c>
      <c r="E517" s="591" t="s">
        <v>1062</v>
      </c>
      <c r="F517" s="591">
        <v>443</v>
      </c>
      <c r="G517" s="579">
        <v>240</v>
      </c>
      <c r="H517" s="1115"/>
      <c r="I517" s="1115"/>
      <c r="J517" s="1114"/>
      <c r="K517" s="1114"/>
      <c r="L517" s="1114"/>
      <c r="M517" s="1114"/>
      <c r="N517" s="1114"/>
      <c r="O517" s="1141"/>
      <c r="P517" s="1115"/>
      <c r="Q517" s="1154"/>
      <c r="R517" s="1141"/>
      <c r="S517" s="585">
        <f>'Width Wise'!F518</f>
        <v>2.1</v>
      </c>
      <c r="T517" s="586">
        <f t="shared" si="197"/>
        <v>2.1</v>
      </c>
      <c r="U517" s="594">
        <f>'Width Wise'!L518</f>
        <v>2.1</v>
      </c>
      <c r="V517" s="587">
        <f t="shared" si="198"/>
        <v>1</v>
      </c>
      <c r="W517" s="586">
        <f t="shared" si="199"/>
        <v>0</v>
      </c>
      <c r="X517" s="1114"/>
      <c r="Y517" s="1106"/>
      <c r="Z517" s="1115"/>
      <c r="AA517" s="1008" t="s">
        <v>636</v>
      </c>
      <c r="AB517" s="916"/>
      <c r="AC517" s="515"/>
      <c r="AJ517" s="589">
        <v>509</v>
      </c>
      <c r="AK517" s="588">
        <v>1807.6941899999999</v>
      </c>
      <c r="AY517" s="1114"/>
    </row>
    <row r="518" spans="1:51" s="588" customFormat="1" ht="174.75" customHeight="1">
      <c r="A518" s="1115"/>
      <c r="B518" s="1115"/>
      <c r="C518" s="705" t="s">
        <v>77</v>
      </c>
      <c r="D518" s="584" t="s">
        <v>1063</v>
      </c>
      <c r="E518" s="591" t="s">
        <v>96</v>
      </c>
      <c r="F518" s="591">
        <v>444</v>
      </c>
      <c r="G518" s="579">
        <v>100</v>
      </c>
      <c r="H518" s="1115"/>
      <c r="I518" s="1115"/>
      <c r="J518" s="1114"/>
      <c r="K518" s="1114"/>
      <c r="L518" s="1114"/>
      <c r="M518" s="1114"/>
      <c r="N518" s="1114"/>
      <c r="O518" s="1141"/>
      <c r="P518" s="1115"/>
      <c r="Q518" s="1154"/>
      <c r="R518" s="1141"/>
      <c r="S518" s="585">
        <f>'Width Wise'!F519</f>
        <v>0.55000000000000004</v>
      </c>
      <c r="T518" s="586">
        <f t="shared" si="197"/>
        <v>0.55000000000000004</v>
      </c>
      <c r="U518" s="594">
        <f>'Width Wise'!L519</f>
        <v>0.55000000000000004</v>
      </c>
      <c r="V518" s="587">
        <f t="shared" si="198"/>
        <v>1</v>
      </c>
      <c r="W518" s="586">
        <f t="shared" si="199"/>
        <v>0</v>
      </c>
      <c r="X518" s="1114"/>
      <c r="Y518" s="1106"/>
      <c r="Z518" s="1115"/>
      <c r="AA518" s="1008" t="s">
        <v>636</v>
      </c>
      <c r="AB518" s="916"/>
      <c r="AC518" s="515"/>
      <c r="AJ518" s="589">
        <v>510</v>
      </c>
      <c r="AK518" s="588">
        <v>1108.3303699999999</v>
      </c>
      <c r="AY518" s="1114"/>
    </row>
    <row r="519" spans="1:51" s="588" customFormat="1" ht="200.25" customHeight="1">
      <c r="A519" s="1115"/>
      <c r="B519" s="1115"/>
      <c r="C519" s="705" t="s">
        <v>143</v>
      </c>
      <c r="D519" s="584" t="s">
        <v>1064</v>
      </c>
      <c r="E519" s="591" t="s">
        <v>96</v>
      </c>
      <c r="F519" s="591">
        <v>445</v>
      </c>
      <c r="G519" s="579">
        <v>100</v>
      </c>
      <c r="H519" s="1115"/>
      <c r="I519" s="1115"/>
      <c r="J519" s="1114"/>
      <c r="K519" s="1114"/>
      <c r="L519" s="1114"/>
      <c r="M519" s="1114"/>
      <c r="N519" s="1114"/>
      <c r="O519" s="1141"/>
      <c r="P519" s="1115"/>
      <c r="Q519" s="1154"/>
      <c r="R519" s="1141"/>
      <c r="S519" s="585">
        <f>'Width Wise'!F520</f>
        <v>0.86499999999999999</v>
      </c>
      <c r="T519" s="586">
        <f t="shared" si="197"/>
        <v>0.86499999999999999</v>
      </c>
      <c r="U519" s="594">
        <f>'Width Wise'!L520</f>
        <v>0.86499999999999999</v>
      </c>
      <c r="V519" s="587">
        <f t="shared" si="198"/>
        <v>1</v>
      </c>
      <c r="W519" s="586">
        <f t="shared" si="199"/>
        <v>0</v>
      </c>
      <c r="X519" s="1114"/>
      <c r="Y519" s="1106"/>
      <c r="Z519" s="1115"/>
      <c r="AA519" s="1008" t="s">
        <v>636</v>
      </c>
      <c r="AB519" s="916"/>
      <c r="AC519" s="515"/>
      <c r="AJ519" s="589">
        <v>511</v>
      </c>
      <c r="AK519" s="588">
        <v>1476.8906300000001</v>
      </c>
      <c r="AY519" s="1114"/>
    </row>
    <row r="520" spans="1:51" s="588" customFormat="1" ht="193.5" customHeight="1">
      <c r="A520" s="1115"/>
      <c r="B520" s="1115"/>
      <c r="C520" s="705" t="s">
        <v>306</v>
      </c>
      <c r="D520" s="584" t="s">
        <v>1065</v>
      </c>
      <c r="E520" s="591" t="s">
        <v>96</v>
      </c>
      <c r="F520" s="591">
        <v>446</v>
      </c>
      <c r="G520" s="579">
        <v>130</v>
      </c>
      <c r="H520" s="1115"/>
      <c r="I520" s="1115"/>
      <c r="J520" s="1114"/>
      <c r="K520" s="1114"/>
      <c r="L520" s="1114"/>
      <c r="M520" s="1114"/>
      <c r="N520" s="1114"/>
      <c r="O520" s="1141"/>
      <c r="P520" s="1115"/>
      <c r="Q520" s="1154"/>
      <c r="R520" s="1141"/>
      <c r="S520" s="585">
        <f>'Width Wise'!F521</f>
        <v>0.96499999999999997</v>
      </c>
      <c r="T520" s="586">
        <f t="shared" si="197"/>
        <v>0.96499999999999997</v>
      </c>
      <c r="U520" s="594">
        <f>'Width Wise'!L521</f>
        <v>0.96499999999999997</v>
      </c>
      <c r="V520" s="587">
        <f t="shared" si="198"/>
        <v>1</v>
      </c>
      <c r="W520" s="586">
        <f t="shared" si="199"/>
        <v>0</v>
      </c>
      <c r="X520" s="1114"/>
      <c r="Y520" s="1106"/>
      <c r="Z520" s="1115"/>
      <c r="AA520" s="1008" t="s">
        <v>636</v>
      </c>
      <c r="AB520" s="916"/>
      <c r="AC520" s="515"/>
      <c r="AJ520" s="589">
        <v>512</v>
      </c>
      <c r="AK520" s="588">
        <v>2480.5305499999999</v>
      </c>
      <c r="AY520" s="1114"/>
    </row>
    <row r="521" spans="1:51" s="588" customFormat="1" ht="165.75" customHeight="1">
      <c r="A521" s="1115"/>
      <c r="B521" s="1115"/>
      <c r="C521" s="705" t="s">
        <v>309</v>
      </c>
      <c r="D521" s="584" t="s">
        <v>1066</v>
      </c>
      <c r="E521" s="591" t="s">
        <v>96</v>
      </c>
      <c r="F521" s="591">
        <v>447</v>
      </c>
      <c r="G521" s="579">
        <v>810</v>
      </c>
      <c r="H521" s="1115"/>
      <c r="I521" s="1115"/>
      <c r="J521" s="1114"/>
      <c r="K521" s="1114"/>
      <c r="L521" s="1114"/>
      <c r="M521" s="1114"/>
      <c r="N521" s="1114"/>
      <c r="O521" s="1141"/>
      <c r="P521" s="1115"/>
      <c r="Q521" s="1154"/>
      <c r="R521" s="1141"/>
      <c r="S521" s="585">
        <f>'Width Wise'!F522</f>
        <v>6.15</v>
      </c>
      <c r="T521" s="586">
        <f t="shared" si="197"/>
        <v>6.15</v>
      </c>
      <c r="U521" s="594">
        <f>'Width Wise'!L522</f>
        <v>5.44</v>
      </c>
      <c r="V521" s="587">
        <f t="shared" si="198"/>
        <v>0.88455284552845526</v>
      </c>
      <c r="W521" s="586">
        <f t="shared" si="199"/>
        <v>0.71</v>
      </c>
      <c r="X521" s="1114"/>
      <c r="Y521" s="1106"/>
      <c r="Z521" s="1115"/>
      <c r="AA521" s="1008" t="s">
        <v>1571</v>
      </c>
      <c r="AB521" s="916"/>
      <c r="AC521" s="515"/>
      <c r="AJ521" s="589">
        <v>513</v>
      </c>
      <c r="AK521" s="588">
        <v>978.43186000000003</v>
      </c>
      <c r="AY521" s="1114"/>
    </row>
    <row r="522" spans="1:51" s="588" customFormat="1" ht="156" customHeight="1">
      <c r="A522" s="1115"/>
      <c r="B522" s="1115"/>
      <c r="C522" s="705" t="s">
        <v>312</v>
      </c>
      <c r="D522" s="584" t="s">
        <v>1067</v>
      </c>
      <c r="E522" s="591" t="s">
        <v>96</v>
      </c>
      <c r="F522" s="591">
        <v>448</v>
      </c>
      <c r="G522" s="579">
        <v>200</v>
      </c>
      <c r="H522" s="1115"/>
      <c r="I522" s="1115"/>
      <c r="J522" s="1114"/>
      <c r="K522" s="1114"/>
      <c r="L522" s="1114"/>
      <c r="M522" s="1114"/>
      <c r="N522" s="1114"/>
      <c r="O522" s="1141"/>
      <c r="P522" s="1115"/>
      <c r="Q522" s="1155"/>
      <c r="R522" s="1141"/>
      <c r="S522" s="585">
        <f>'Width Wise'!F523</f>
        <v>1.5349999999999999</v>
      </c>
      <c r="T522" s="586">
        <f t="shared" si="197"/>
        <v>1.5349999999999999</v>
      </c>
      <c r="U522" s="594">
        <f>'Width Wise'!L523</f>
        <v>1.5349999999999999</v>
      </c>
      <c r="V522" s="587">
        <f t="shared" si="198"/>
        <v>1</v>
      </c>
      <c r="W522" s="586">
        <f t="shared" si="199"/>
        <v>0</v>
      </c>
      <c r="X522" s="1114"/>
      <c r="Y522" s="1106"/>
      <c r="Z522" s="1115"/>
      <c r="AA522" s="1008" t="s">
        <v>636</v>
      </c>
      <c r="AB522" s="916"/>
      <c r="AC522" s="515"/>
      <c r="AJ522" s="589">
        <v>514</v>
      </c>
      <c r="AK522" s="588">
        <v>526.14639999999997</v>
      </c>
      <c r="AY522" s="1114"/>
    </row>
    <row r="523" spans="1:51" s="460" customFormat="1" ht="143.25" customHeight="1">
      <c r="A523" s="1072">
        <f>A516+1</f>
        <v>168</v>
      </c>
      <c r="B523" s="1072">
        <v>583</v>
      </c>
      <c r="C523" s="704" t="s">
        <v>32</v>
      </c>
      <c r="D523" s="454" t="s">
        <v>1068</v>
      </c>
      <c r="E523" s="449"/>
      <c r="F523" s="449">
        <v>449</v>
      </c>
      <c r="G523" s="480">
        <v>1000</v>
      </c>
      <c r="H523" s="1086">
        <v>2000</v>
      </c>
      <c r="I523" s="1086">
        <v>1721.42</v>
      </c>
      <c r="J523" s="1072">
        <v>1623.13</v>
      </c>
      <c r="K523" s="1072"/>
      <c r="L523" s="1072">
        <f>J523+K523</f>
        <v>1623.13</v>
      </c>
      <c r="M523" s="1072"/>
      <c r="N523" s="1086">
        <f>(I523*1.4%+L523)*1.18</f>
        <v>1943.7312584000001</v>
      </c>
      <c r="O523" s="1090" t="s">
        <v>1042</v>
      </c>
      <c r="P523" s="1090" t="s">
        <v>652</v>
      </c>
      <c r="Q523" s="1090" t="s">
        <v>653</v>
      </c>
      <c r="R523" s="1090"/>
      <c r="S523" s="459">
        <f>'Width Wise'!F524</f>
        <v>6</v>
      </c>
      <c r="T523" s="458">
        <f t="shared" si="197"/>
        <v>6</v>
      </c>
      <c r="U523" s="456">
        <f>'Width Wise'!L524</f>
        <v>6</v>
      </c>
      <c r="V523" s="625">
        <f t="shared" si="198"/>
        <v>1</v>
      </c>
      <c r="W523" s="458">
        <f t="shared" si="199"/>
        <v>0</v>
      </c>
      <c r="X523" s="1125">
        <v>1237.3499999999999</v>
      </c>
      <c r="Y523" s="1105">
        <f>X523/N523</f>
        <v>0.63658491607452761</v>
      </c>
      <c r="Z523" s="1086">
        <f>N523-X523</f>
        <v>706.38125840000021</v>
      </c>
      <c r="AA523" s="750" t="s">
        <v>49</v>
      </c>
      <c r="AB523" s="896"/>
      <c r="AC523" s="514">
        <v>13</v>
      </c>
      <c r="AJ523" s="622">
        <v>515</v>
      </c>
      <c r="AK523" s="460">
        <v>1184.6983700000001</v>
      </c>
      <c r="AY523" s="1072"/>
    </row>
    <row r="524" spans="1:51" s="460" customFormat="1" ht="153" customHeight="1">
      <c r="A524" s="1072"/>
      <c r="B524" s="1072"/>
      <c r="C524" s="704" t="s">
        <v>38</v>
      </c>
      <c r="D524" s="454" t="s">
        <v>1069</v>
      </c>
      <c r="E524" s="449" t="s">
        <v>420</v>
      </c>
      <c r="F524" s="449">
        <v>450</v>
      </c>
      <c r="G524" s="480">
        <v>1000</v>
      </c>
      <c r="H524" s="1086"/>
      <c r="I524" s="1086"/>
      <c r="J524" s="1072"/>
      <c r="K524" s="1072"/>
      <c r="L524" s="1072"/>
      <c r="M524" s="1072"/>
      <c r="N524" s="1086"/>
      <c r="O524" s="1090"/>
      <c r="P524" s="1090"/>
      <c r="Q524" s="1090"/>
      <c r="R524" s="1090"/>
      <c r="S524" s="459">
        <f>'Width Wise'!F525</f>
        <v>6.6</v>
      </c>
      <c r="T524" s="458">
        <v>6.6</v>
      </c>
      <c r="U524" s="456">
        <f>'Width Wise'!L525</f>
        <v>6.6</v>
      </c>
      <c r="V524" s="625">
        <f t="shared" si="198"/>
        <v>1</v>
      </c>
      <c r="W524" s="458">
        <f t="shared" si="199"/>
        <v>0</v>
      </c>
      <c r="X524" s="1125"/>
      <c r="Y524" s="1105"/>
      <c r="Z524" s="1072"/>
      <c r="AA524" s="750" t="s">
        <v>49</v>
      </c>
      <c r="AB524" s="896"/>
      <c r="AC524" s="514"/>
      <c r="AJ524" s="622">
        <v>516</v>
      </c>
      <c r="AK524" s="460">
        <v>2165.3925100000001</v>
      </c>
      <c r="AY524" s="1072"/>
    </row>
    <row r="525" spans="1:51" s="460" customFormat="1" ht="77.25">
      <c r="A525" s="449"/>
      <c r="B525" s="449"/>
      <c r="C525" s="704"/>
      <c r="D525" s="1146" t="s">
        <v>1014</v>
      </c>
      <c r="E525" s="1146"/>
      <c r="F525" s="1146"/>
      <c r="G525" s="500">
        <f t="shared" ref="G525:N525" si="200">SUM(G510:G524)</f>
        <v>7050</v>
      </c>
      <c r="H525" s="500">
        <f t="shared" si="200"/>
        <v>7050</v>
      </c>
      <c r="I525" s="500">
        <f t="shared" si="200"/>
        <v>6066.16</v>
      </c>
      <c r="J525" s="502">
        <f t="shared" si="200"/>
        <v>6779.29</v>
      </c>
      <c r="K525" s="502">
        <f t="shared" si="200"/>
        <v>181.04</v>
      </c>
      <c r="L525" s="502">
        <f t="shared" si="200"/>
        <v>6960.33</v>
      </c>
      <c r="M525" s="502"/>
      <c r="N525" s="502">
        <f t="shared" si="200"/>
        <v>8313.4023631999989</v>
      </c>
      <c r="O525" s="456"/>
      <c r="P525" s="456"/>
      <c r="Q525" s="456"/>
      <c r="R525" s="456"/>
      <c r="S525" s="500">
        <f t="shared" ref="S525:T525" si="201">SUM(S510:S524)</f>
        <v>47.424999999999997</v>
      </c>
      <c r="T525" s="500">
        <f t="shared" si="201"/>
        <v>47.454000000000001</v>
      </c>
      <c r="U525" s="500">
        <f t="shared" ref="U525:W525" si="202">SUM(U510:U524)</f>
        <v>46.744</v>
      </c>
      <c r="V525" s="500"/>
      <c r="W525" s="501">
        <f t="shared" si="202"/>
        <v>0.71</v>
      </c>
      <c r="X525" s="500">
        <f>SUM(X510:X524)</f>
        <v>5836.49</v>
      </c>
      <c r="Y525" s="449"/>
      <c r="Z525" s="500">
        <f>SUM(Z510:Z524)</f>
        <v>2476.9123631999992</v>
      </c>
      <c r="AA525" s="464"/>
      <c r="AB525" s="801"/>
      <c r="AC525" s="514"/>
      <c r="AJ525" s="461">
        <v>517</v>
      </c>
      <c r="AK525" s="460">
        <v>1527.88543</v>
      </c>
      <c r="AY525" s="502"/>
    </row>
    <row r="526" spans="1:51" s="460" customFormat="1" ht="77.25">
      <c r="A526" s="449"/>
      <c r="B526" s="449"/>
      <c r="C526" s="704"/>
      <c r="D526" s="1205" t="s">
        <v>1070</v>
      </c>
      <c r="E526" s="1206"/>
      <c r="F526" s="1207"/>
      <c r="G526" s="500">
        <f t="shared" ref="G526:N526" si="203">G525+G508+G496+G482</f>
        <v>24957.79</v>
      </c>
      <c r="H526" s="500">
        <f t="shared" si="203"/>
        <v>25050</v>
      </c>
      <c r="I526" s="500">
        <f t="shared" si="203"/>
        <v>21588.2</v>
      </c>
      <c r="J526" s="502">
        <f t="shared" si="203"/>
        <v>23147.510000000002</v>
      </c>
      <c r="K526" s="502">
        <f t="shared" si="203"/>
        <v>1158.6699999999998</v>
      </c>
      <c r="L526" s="502">
        <f t="shared" si="203"/>
        <v>24306.18</v>
      </c>
      <c r="M526" s="502"/>
      <c r="N526" s="502">
        <f t="shared" si="203"/>
        <v>29037.929464000001</v>
      </c>
      <c r="O526" s="456"/>
      <c r="P526" s="456"/>
      <c r="Q526" s="456"/>
      <c r="R526" s="456"/>
      <c r="S526" s="501">
        <f t="shared" ref="S526:T526" si="204">S525+S508+S496+S482</f>
        <v>175.86</v>
      </c>
      <c r="T526" s="501">
        <f t="shared" si="204"/>
        <v>186.89100000000002</v>
      </c>
      <c r="U526" s="501">
        <f t="shared" ref="U526:W526" si="205">U525+U508+U496+U482</f>
        <v>183.91900000000001</v>
      </c>
      <c r="V526" s="500"/>
      <c r="W526" s="501">
        <f t="shared" si="205"/>
        <v>2.2170000000000005</v>
      </c>
      <c r="X526" s="500">
        <f>X525+X508+X496+X482</f>
        <v>23564.82</v>
      </c>
      <c r="Y526" s="449"/>
      <c r="Z526" s="500">
        <f>Z525+Z508+Z496+Z482</f>
        <v>5006.7670639999978</v>
      </c>
      <c r="AA526" s="464"/>
      <c r="AB526" s="801"/>
      <c r="AC526" s="514"/>
      <c r="AJ526" s="461">
        <v>518</v>
      </c>
      <c r="AK526" s="460">
        <v>1356.32924</v>
      </c>
      <c r="AY526" s="502"/>
    </row>
    <row r="527" spans="1:51" s="460" customFormat="1" ht="77.25">
      <c r="A527" s="1092" t="s">
        <v>1071</v>
      </c>
      <c r="B527" s="1092"/>
      <c r="C527" s="1092"/>
      <c r="D527" s="1092"/>
      <c r="E527" s="1092"/>
      <c r="F527" s="1092"/>
      <c r="G527" s="504"/>
      <c r="H527" s="504"/>
      <c r="I527" s="504"/>
      <c r="J527" s="504"/>
      <c r="K527" s="504"/>
      <c r="L527" s="504"/>
      <c r="M527" s="504"/>
      <c r="N527" s="504"/>
      <c r="O527" s="456"/>
      <c r="P527" s="456"/>
      <c r="Q527" s="456"/>
      <c r="R527" s="456"/>
      <c r="S527" s="458"/>
      <c r="T527" s="458"/>
      <c r="U527" s="456"/>
      <c r="V527" s="457"/>
      <c r="W527" s="459"/>
      <c r="X527" s="953"/>
      <c r="Y527" s="449"/>
      <c r="Z527" s="449"/>
      <c r="AA527" s="464"/>
      <c r="AB527" s="801"/>
      <c r="AC527" s="514"/>
      <c r="AJ527" s="461">
        <v>519</v>
      </c>
      <c r="AK527" s="460">
        <v>1820.31988</v>
      </c>
      <c r="AY527" s="504"/>
    </row>
    <row r="528" spans="1:51" s="460" customFormat="1" ht="64.5">
      <c r="A528" s="1092" t="s">
        <v>1072</v>
      </c>
      <c r="B528" s="1092"/>
      <c r="C528" s="1092"/>
      <c r="D528" s="1092"/>
      <c r="E528" s="449"/>
      <c r="F528" s="487"/>
      <c r="G528" s="457"/>
      <c r="H528" s="449"/>
      <c r="I528" s="449"/>
      <c r="J528" s="449"/>
      <c r="K528" s="935"/>
      <c r="L528" s="449"/>
      <c r="M528" s="449"/>
      <c r="N528" s="449"/>
      <c r="O528" s="463"/>
      <c r="P528" s="463"/>
      <c r="Q528" s="463"/>
      <c r="R528" s="463"/>
      <c r="S528" s="459"/>
      <c r="T528" s="458"/>
      <c r="U528" s="456"/>
      <c r="V528" s="449"/>
      <c r="W528" s="459"/>
      <c r="X528" s="953"/>
      <c r="Y528" s="449"/>
      <c r="Z528" s="449"/>
      <c r="AA528" s="464"/>
      <c r="AB528" s="801"/>
      <c r="AC528" s="514"/>
      <c r="AJ528" s="461">
        <v>520</v>
      </c>
      <c r="AK528" s="460">
        <v>1934.8377700000001</v>
      </c>
      <c r="AY528" s="449"/>
    </row>
    <row r="529" spans="1:51" s="460" customFormat="1" ht="189" customHeight="1">
      <c r="A529" s="449">
        <f>A523+1</f>
        <v>169</v>
      </c>
      <c r="B529" s="1072">
        <v>584</v>
      </c>
      <c r="C529" s="1072"/>
      <c r="D529" s="619" t="s">
        <v>1073</v>
      </c>
      <c r="E529" s="463" t="s">
        <v>1074</v>
      </c>
      <c r="F529" s="487">
        <v>301</v>
      </c>
      <c r="G529" s="457">
        <v>2000</v>
      </c>
      <c r="H529" s="457">
        <f>G529</f>
        <v>2000</v>
      </c>
      <c r="I529" s="457">
        <v>1706.05</v>
      </c>
      <c r="J529" s="449">
        <v>2079.4499999999998</v>
      </c>
      <c r="K529" s="935">
        <v>206.48</v>
      </c>
      <c r="L529" s="449">
        <f>J529+K529</f>
        <v>2285.9299999999998</v>
      </c>
      <c r="M529" s="449"/>
      <c r="N529" s="457">
        <f>(I529*1.4%+L529)*1.18</f>
        <v>2725.5813459999999</v>
      </c>
      <c r="O529" s="463" t="s">
        <v>1075</v>
      </c>
      <c r="P529" s="463" t="s">
        <v>891</v>
      </c>
      <c r="Q529" s="463" t="s">
        <v>892</v>
      </c>
      <c r="R529" s="463"/>
      <c r="S529" s="459">
        <f>'Width Wise'!F530</f>
        <v>12.234999999999999</v>
      </c>
      <c r="T529" s="458">
        <f>S529</f>
        <v>12.234999999999999</v>
      </c>
      <c r="U529" s="456">
        <f>'Width Wise'!L530</f>
        <v>12.234999999999999</v>
      </c>
      <c r="V529" s="625">
        <f>U529/T529</f>
        <v>1</v>
      </c>
      <c r="W529" s="459">
        <f>T529-U529</f>
        <v>0</v>
      </c>
      <c r="X529" s="953">
        <v>2322.1</v>
      </c>
      <c r="Y529" s="636">
        <f>X529/N529</f>
        <v>0.8519650324903566</v>
      </c>
      <c r="Z529" s="457">
        <f>N529-X529</f>
        <v>403.48134600000003</v>
      </c>
      <c r="AA529" s="463" t="s">
        <v>1409</v>
      </c>
      <c r="AB529" s="893"/>
      <c r="AC529" s="514">
        <v>1</v>
      </c>
      <c r="AJ529" s="622">
        <v>521</v>
      </c>
      <c r="AK529" s="460">
        <v>620.04629999999997</v>
      </c>
      <c r="AY529" s="449"/>
    </row>
    <row r="530" spans="1:51" s="460" customFormat="1" ht="192.75" customHeight="1">
      <c r="A530" s="449">
        <f>A529+1</f>
        <v>170</v>
      </c>
      <c r="B530" s="1072">
        <v>585</v>
      </c>
      <c r="C530" s="1072"/>
      <c r="D530" s="619" t="s">
        <v>1076</v>
      </c>
      <c r="E530" s="463" t="s">
        <v>1077</v>
      </c>
      <c r="F530" s="487">
        <v>302</v>
      </c>
      <c r="G530" s="457">
        <v>2000</v>
      </c>
      <c r="H530" s="457">
        <f>G530</f>
        <v>2000</v>
      </c>
      <c r="I530" s="457">
        <v>1714.84</v>
      </c>
      <c r="J530" s="449">
        <v>2026.59</v>
      </c>
      <c r="K530" s="935"/>
      <c r="L530" s="449">
        <f>J530+K530</f>
        <v>2026.59</v>
      </c>
      <c r="M530" s="449"/>
      <c r="N530" s="457">
        <f>(I530*1.4%+L530)*1.18</f>
        <v>2419.7053568000001</v>
      </c>
      <c r="O530" s="463" t="s">
        <v>1078</v>
      </c>
      <c r="P530" s="463" t="s">
        <v>891</v>
      </c>
      <c r="Q530" s="463" t="s">
        <v>892</v>
      </c>
      <c r="R530" s="463"/>
      <c r="S530" s="459">
        <f>'Width Wise'!F531</f>
        <v>16.86</v>
      </c>
      <c r="T530" s="458">
        <f t="shared" ref="T530:T546" si="206">S530</f>
        <v>16.86</v>
      </c>
      <c r="U530" s="456">
        <f>'Width Wise'!L531</f>
        <v>16.86</v>
      </c>
      <c r="V530" s="625">
        <f t="shared" ref="V530:V546" si="207">U530/T530</f>
        <v>1</v>
      </c>
      <c r="W530" s="459">
        <f t="shared" ref="W530:W546" si="208">T530-U530</f>
        <v>0</v>
      </c>
      <c r="X530" s="953">
        <v>1718.95</v>
      </c>
      <c r="Y530" s="636">
        <f>X530/N530</f>
        <v>0.71039641052548175</v>
      </c>
      <c r="Z530" s="457">
        <f>N530-X530</f>
        <v>700.75535680000007</v>
      </c>
      <c r="AA530" s="463" t="s">
        <v>1410</v>
      </c>
      <c r="AB530" s="893"/>
      <c r="AC530" s="514">
        <v>2</v>
      </c>
      <c r="AJ530" s="622">
        <v>522</v>
      </c>
      <c r="AK530" s="460">
        <v>928.00589000000002</v>
      </c>
      <c r="AY530" s="449"/>
    </row>
    <row r="531" spans="1:51" s="460" customFormat="1" ht="193.5" customHeight="1">
      <c r="A531" s="1072">
        <f>A530+1</f>
        <v>171</v>
      </c>
      <c r="B531" s="1072">
        <v>586</v>
      </c>
      <c r="C531" s="704" t="s">
        <v>32</v>
      </c>
      <c r="D531" s="619" t="s">
        <v>1079</v>
      </c>
      <c r="E531" s="463" t="s">
        <v>1080</v>
      </c>
      <c r="F531" s="487">
        <v>303</v>
      </c>
      <c r="G531" s="457">
        <v>600</v>
      </c>
      <c r="H531" s="1086">
        <f>G531+G532+G533</f>
        <v>2150</v>
      </c>
      <c r="I531" s="1086">
        <v>1824.94</v>
      </c>
      <c r="J531" s="1072">
        <v>2224.0700000000002</v>
      </c>
      <c r="K531" s="1072"/>
      <c r="L531" s="1072">
        <f>J531+K531</f>
        <v>2224.0700000000002</v>
      </c>
      <c r="M531" s="1072"/>
      <c r="N531" s="1073">
        <f>(I531*1.4%+L531)*1.18</f>
        <v>2654.5506088000002</v>
      </c>
      <c r="O531" s="1090" t="s">
        <v>1078</v>
      </c>
      <c r="P531" s="1090" t="s">
        <v>891</v>
      </c>
      <c r="Q531" s="1090" t="s">
        <v>892</v>
      </c>
      <c r="R531" s="1090"/>
      <c r="S531" s="459">
        <f>'Width Wise'!F532</f>
        <v>5.04</v>
      </c>
      <c r="T531" s="458">
        <f t="shared" si="206"/>
        <v>5.04</v>
      </c>
      <c r="U531" s="458">
        <f>'Width Wise'!L532</f>
        <v>5.04</v>
      </c>
      <c r="V531" s="625">
        <f t="shared" si="207"/>
        <v>1</v>
      </c>
      <c r="W531" s="459">
        <f t="shared" si="208"/>
        <v>0</v>
      </c>
      <c r="X531" s="1087">
        <v>2993.34</v>
      </c>
      <c r="Y531" s="1105">
        <f>X531/N531</f>
        <v>1.1276258927130234</v>
      </c>
      <c r="Z531" s="1086">
        <f>N531-X531</f>
        <v>-338.78939119999995</v>
      </c>
      <c r="AA531" s="463" t="s">
        <v>1410</v>
      </c>
      <c r="AB531" s="893"/>
      <c r="AC531" s="514"/>
      <c r="AJ531" s="622">
        <v>523</v>
      </c>
      <c r="AK531" s="460">
        <v>1491.14608</v>
      </c>
      <c r="AY531" s="1072"/>
    </row>
    <row r="532" spans="1:51" s="460" customFormat="1" ht="303" customHeight="1">
      <c r="A532" s="1072"/>
      <c r="B532" s="1072"/>
      <c r="C532" s="704" t="s">
        <v>38</v>
      </c>
      <c r="D532" s="619" t="s">
        <v>1081</v>
      </c>
      <c r="E532" s="667" t="s">
        <v>96</v>
      </c>
      <c r="F532" s="487">
        <v>304</v>
      </c>
      <c r="G532" s="457">
        <v>600</v>
      </c>
      <c r="H532" s="1086"/>
      <c r="I532" s="1086"/>
      <c r="J532" s="1072"/>
      <c r="K532" s="1072"/>
      <c r="L532" s="1072"/>
      <c r="M532" s="1072"/>
      <c r="N532" s="1134"/>
      <c r="O532" s="1090"/>
      <c r="P532" s="1090"/>
      <c r="Q532" s="1090"/>
      <c r="R532" s="1090"/>
      <c r="S532" s="459">
        <f>'Width Wise'!F533</f>
        <v>5.4279999999999999</v>
      </c>
      <c r="T532" s="458">
        <f t="shared" si="206"/>
        <v>5.4279999999999999</v>
      </c>
      <c r="U532" s="456">
        <f>'Width Wise'!L533</f>
        <v>5.4279999999999999</v>
      </c>
      <c r="V532" s="625">
        <f t="shared" si="207"/>
        <v>1</v>
      </c>
      <c r="W532" s="459">
        <f t="shared" si="208"/>
        <v>0</v>
      </c>
      <c r="X532" s="1088"/>
      <c r="Y532" s="1105"/>
      <c r="Z532" s="1072"/>
      <c r="AA532" s="463" t="s">
        <v>1410</v>
      </c>
      <c r="AB532" s="893"/>
      <c r="AC532" s="514">
        <v>3</v>
      </c>
      <c r="AJ532" s="622">
        <v>524</v>
      </c>
      <c r="AK532" s="460">
        <v>2883.6066300000002</v>
      </c>
      <c r="AY532" s="1072"/>
    </row>
    <row r="533" spans="1:51" s="460" customFormat="1" ht="193.5" customHeight="1">
      <c r="A533" s="1072"/>
      <c r="B533" s="1072"/>
      <c r="C533" s="704" t="s">
        <v>77</v>
      </c>
      <c r="D533" s="619" t="s">
        <v>1082</v>
      </c>
      <c r="E533" s="463" t="s">
        <v>1083</v>
      </c>
      <c r="F533" s="487">
        <v>305</v>
      </c>
      <c r="G533" s="457">
        <v>950</v>
      </c>
      <c r="H533" s="1086"/>
      <c r="I533" s="1086"/>
      <c r="J533" s="1072"/>
      <c r="K533" s="1072"/>
      <c r="L533" s="1072"/>
      <c r="M533" s="1072"/>
      <c r="N533" s="1074"/>
      <c r="O533" s="1090"/>
      <c r="P533" s="1090"/>
      <c r="Q533" s="1090"/>
      <c r="R533" s="1090"/>
      <c r="S533" s="459">
        <f>'Width Wise'!F534</f>
        <v>9.4700000000000006</v>
      </c>
      <c r="T533" s="458">
        <f t="shared" si="206"/>
        <v>9.4700000000000006</v>
      </c>
      <c r="U533" s="456">
        <f>'Width Wise'!L534</f>
        <v>9.4700000000000006</v>
      </c>
      <c r="V533" s="625">
        <f t="shared" si="207"/>
        <v>1</v>
      </c>
      <c r="W533" s="459">
        <f t="shared" si="208"/>
        <v>0</v>
      </c>
      <c r="X533" s="1089"/>
      <c r="Y533" s="1105"/>
      <c r="Z533" s="1072"/>
      <c r="AA533" s="463" t="s">
        <v>1410</v>
      </c>
      <c r="AB533" s="893"/>
      <c r="AC533" s="514"/>
      <c r="AJ533" s="622">
        <v>525</v>
      </c>
      <c r="AK533" s="460">
        <v>2915.9403900000002</v>
      </c>
      <c r="AY533" s="1072"/>
    </row>
    <row r="534" spans="1:51" s="460" customFormat="1" ht="193.5" customHeight="1">
      <c r="A534" s="1072">
        <f>A531+1</f>
        <v>172</v>
      </c>
      <c r="B534" s="1072">
        <v>587</v>
      </c>
      <c r="C534" s="704" t="s">
        <v>32</v>
      </c>
      <c r="D534" s="619" t="s">
        <v>1084</v>
      </c>
      <c r="E534" s="463" t="s">
        <v>1085</v>
      </c>
      <c r="F534" s="487">
        <v>306</v>
      </c>
      <c r="G534" s="457">
        <v>550</v>
      </c>
      <c r="H534" s="1086">
        <f>G534+G535</f>
        <v>1000</v>
      </c>
      <c r="I534" s="1086">
        <v>849.86</v>
      </c>
      <c r="J534" s="1072">
        <v>1052.05</v>
      </c>
      <c r="K534" s="1072">
        <v>104.86</v>
      </c>
      <c r="L534" s="1072">
        <f>J534+K534</f>
        <v>1156.9099999999999</v>
      </c>
      <c r="M534" s="1072"/>
      <c r="N534" s="1086">
        <f>(I534*1.4%+L534)*1.18</f>
        <v>1379.1934871999997</v>
      </c>
      <c r="O534" s="1090" t="s">
        <v>1086</v>
      </c>
      <c r="P534" s="1090" t="s">
        <v>891</v>
      </c>
      <c r="Q534" s="1090" t="s">
        <v>1087</v>
      </c>
      <c r="R534" s="1090"/>
      <c r="S534" s="459">
        <f>'Width Wise'!F535</f>
        <v>4.6399999999999997</v>
      </c>
      <c r="T534" s="458">
        <v>5.54</v>
      </c>
      <c r="U534" s="456">
        <f>'Width Wise'!L535</f>
        <v>5.54</v>
      </c>
      <c r="V534" s="625">
        <f t="shared" si="207"/>
        <v>1</v>
      </c>
      <c r="W534" s="459">
        <f t="shared" si="208"/>
        <v>0</v>
      </c>
      <c r="X534" s="1087">
        <v>1231.1600000000001</v>
      </c>
      <c r="Y534" s="1105">
        <f>X534/N534</f>
        <v>0.89266662830569687</v>
      </c>
      <c r="Z534" s="1086">
        <f>N534-X534</f>
        <v>148.03348719999963</v>
      </c>
      <c r="AA534" s="463" t="s">
        <v>1409</v>
      </c>
      <c r="AB534" s="893"/>
      <c r="AC534" s="514">
        <v>4</v>
      </c>
      <c r="AJ534" s="622">
        <v>526</v>
      </c>
      <c r="AK534" s="460">
        <v>2143.2658299999998</v>
      </c>
      <c r="AY534" s="1072"/>
    </row>
    <row r="535" spans="1:51" s="460" customFormat="1" ht="290.25" customHeight="1">
      <c r="A535" s="1072"/>
      <c r="B535" s="1072"/>
      <c r="C535" s="704" t="s">
        <v>38</v>
      </c>
      <c r="D535" s="619" t="s">
        <v>1088</v>
      </c>
      <c r="E535" s="463" t="s">
        <v>1089</v>
      </c>
      <c r="F535" s="487">
        <v>307</v>
      </c>
      <c r="G535" s="457">
        <v>450</v>
      </c>
      <c r="H535" s="1086"/>
      <c r="I535" s="1086"/>
      <c r="J535" s="1072"/>
      <c r="K535" s="1072"/>
      <c r="L535" s="1072"/>
      <c r="M535" s="1072"/>
      <c r="N535" s="1086"/>
      <c r="O535" s="1090"/>
      <c r="P535" s="1090"/>
      <c r="Q535" s="1090"/>
      <c r="R535" s="1090"/>
      <c r="S535" s="459">
        <f>'Width Wise'!F536</f>
        <v>4.16</v>
      </c>
      <c r="T535" s="458">
        <v>3.81</v>
      </c>
      <c r="U535" s="456">
        <f>'Width Wise'!L536</f>
        <v>3.81</v>
      </c>
      <c r="V535" s="625">
        <f t="shared" si="207"/>
        <v>1</v>
      </c>
      <c r="W535" s="459">
        <f t="shared" si="208"/>
        <v>0</v>
      </c>
      <c r="X535" s="1089"/>
      <c r="Y535" s="1105"/>
      <c r="Z535" s="1072"/>
      <c r="AA535" s="463" t="s">
        <v>1409</v>
      </c>
      <c r="AB535" s="893"/>
      <c r="AC535" s="514"/>
      <c r="AJ535" s="622">
        <v>527</v>
      </c>
      <c r="AK535" s="460">
        <v>2806.4755399999999</v>
      </c>
      <c r="AY535" s="1072"/>
    </row>
    <row r="536" spans="1:51" s="460" customFormat="1" ht="318" customHeight="1">
      <c r="A536" s="1072">
        <f>A534+1</f>
        <v>173</v>
      </c>
      <c r="B536" s="1072">
        <v>588</v>
      </c>
      <c r="C536" s="704" t="s">
        <v>32</v>
      </c>
      <c r="D536" s="619" t="s">
        <v>1090</v>
      </c>
      <c r="E536" s="463" t="s">
        <v>1091</v>
      </c>
      <c r="F536" s="487">
        <v>308</v>
      </c>
      <c r="G536" s="457">
        <v>950</v>
      </c>
      <c r="H536" s="1086">
        <f>G536+G537+G538+G539</f>
        <v>2300</v>
      </c>
      <c r="I536" s="1086">
        <v>1967.47</v>
      </c>
      <c r="J536" s="1072">
        <v>2400.41</v>
      </c>
      <c r="K536" s="1072"/>
      <c r="L536" s="1072">
        <f>J536+K536</f>
        <v>2400.41</v>
      </c>
      <c r="M536" s="1072"/>
      <c r="N536" s="1148">
        <f>(I536*1.4%+L536)*1.18</f>
        <v>2864.9864043999996</v>
      </c>
      <c r="O536" s="1090" t="s">
        <v>1092</v>
      </c>
      <c r="P536" s="1090" t="s">
        <v>891</v>
      </c>
      <c r="Q536" s="1090" t="s">
        <v>892</v>
      </c>
      <c r="R536" s="1090"/>
      <c r="S536" s="459">
        <f>'Width Wise'!F537</f>
        <v>7.0380000000000003</v>
      </c>
      <c r="T536" s="458">
        <f t="shared" si="206"/>
        <v>7.0380000000000003</v>
      </c>
      <c r="U536" s="456">
        <f>'Width Wise'!L537</f>
        <v>7.0380000000000003</v>
      </c>
      <c r="V536" s="625">
        <f t="shared" si="207"/>
        <v>1</v>
      </c>
      <c r="W536" s="459">
        <f t="shared" si="208"/>
        <v>0</v>
      </c>
      <c r="X536" s="1087">
        <v>3053.96</v>
      </c>
      <c r="Y536" s="1091">
        <f>X536/N536</f>
        <v>1.0659596831977205</v>
      </c>
      <c r="Z536" s="1086">
        <f>N536-X536</f>
        <v>-188.97359560000041</v>
      </c>
      <c r="AA536" s="463" t="s">
        <v>1409</v>
      </c>
      <c r="AB536" s="893"/>
      <c r="AC536" s="514">
        <v>5</v>
      </c>
      <c r="AJ536" s="622">
        <v>528</v>
      </c>
      <c r="AK536" s="460">
        <v>841.97289000000001</v>
      </c>
      <c r="AY536" s="1072"/>
    </row>
    <row r="537" spans="1:51" s="460" customFormat="1" ht="276.75" customHeight="1">
      <c r="A537" s="1072"/>
      <c r="B537" s="1072"/>
      <c r="C537" s="704" t="s">
        <v>38</v>
      </c>
      <c r="D537" s="619" t="s">
        <v>1093</v>
      </c>
      <c r="E537" s="463" t="s">
        <v>42</v>
      </c>
      <c r="F537" s="487">
        <v>309</v>
      </c>
      <c r="G537" s="457">
        <v>575</v>
      </c>
      <c r="H537" s="1086"/>
      <c r="I537" s="1086"/>
      <c r="J537" s="1072"/>
      <c r="K537" s="1072"/>
      <c r="L537" s="1072"/>
      <c r="M537" s="1072"/>
      <c r="N537" s="1148"/>
      <c r="O537" s="1090"/>
      <c r="P537" s="1090"/>
      <c r="Q537" s="1090"/>
      <c r="R537" s="1090"/>
      <c r="S537" s="459">
        <f>'Width Wise'!F538</f>
        <v>3.71</v>
      </c>
      <c r="T537" s="458">
        <f t="shared" si="206"/>
        <v>3.71</v>
      </c>
      <c r="U537" s="456">
        <f>'Width Wise'!L538</f>
        <v>3.71</v>
      </c>
      <c r="V537" s="625">
        <f t="shared" si="207"/>
        <v>1</v>
      </c>
      <c r="W537" s="459">
        <f t="shared" si="208"/>
        <v>0</v>
      </c>
      <c r="X537" s="1088"/>
      <c r="Y537" s="1091"/>
      <c r="Z537" s="1072"/>
      <c r="AA537" s="463" t="s">
        <v>1409</v>
      </c>
      <c r="AB537" s="893"/>
      <c r="AC537" s="514"/>
      <c r="AJ537" s="622">
        <v>529</v>
      </c>
      <c r="AK537" s="460">
        <v>791.26909000000001</v>
      </c>
      <c r="AY537" s="1072"/>
    </row>
    <row r="538" spans="1:51" s="460" customFormat="1" ht="160.5" customHeight="1">
      <c r="A538" s="1072"/>
      <c r="B538" s="1072"/>
      <c r="C538" s="704" t="s">
        <v>77</v>
      </c>
      <c r="D538" s="619" t="s">
        <v>1094</v>
      </c>
      <c r="E538" s="463" t="s">
        <v>1095</v>
      </c>
      <c r="F538" s="487">
        <v>310</v>
      </c>
      <c r="G538" s="457">
        <v>375</v>
      </c>
      <c r="H538" s="1086"/>
      <c r="I538" s="1086"/>
      <c r="J538" s="1072"/>
      <c r="K538" s="1072"/>
      <c r="L538" s="1072"/>
      <c r="M538" s="1072"/>
      <c r="N538" s="1148"/>
      <c r="O538" s="1090"/>
      <c r="P538" s="1090"/>
      <c r="Q538" s="1090"/>
      <c r="R538" s="1090"/>
      <c r="S538" s="459">
        <f>'Width Wise'!F539</f>
        <v>2.5499999999999998</v>
      </c>
      <c r="T538" s="458">
        <f t="shared" si="206"/>
        <v>2.5499999999999998</v>
      </c>
      <c r="U538" s="456">
        <f>'Width Wise'!L539</f>
        <v>2.5499999999999998</v>
      </c>
      <c r="V538" s="625">
        <f t="shared" si="207"/>
        <v>1</v>
      </c>
      <c r="W538" s="459">
        <f t="shared" si="208"/>
        <v>0</v>
      </c>
      <c r="X538" s="1088"/>
      <c r="Y538" s="1091"/>
      <c r="Z538" s="1072"/>
      <c r="AA538" s="463" t="s">
        <v>1409</v>
      </c>
      <c r="AB538" s="893"/>
      <c r="AC538" s="514"/>
      <c r="AJ538" s="622">
        <v>530</v>
      </c>
      <c r="AK538" s="460">
        <v>2386.4723100000001</v>
      </c>
      <c r="AY538" s="1072"/>
    </row>
    <row r="539" spans="1:51" s="460" customFormat="1" ht="267.75" customHeight="1">
      <c r="A539" s="1072"/>
      <c r="B539" s="1072"/>
      <c r="C539" s="704" t="s">
        <v>143</v>
      </c>
      <c r="D539" s="619" t="s">
        <v>1096</v>
      </c>
      <c r="E539" s="463" t="s">
        <v>1097</v>
      </c>
      <c r="F539" s="487">
        <v>311</v>
      </c>
      <c r="G539" s="457">
        <v>400</v>
      </c>
      <c r="H539" s="1086"/>
      <c r="I539" s="1086"/>
      <c r="J539" s="1072"/>
      <c r="K539" s="1072"/>
      <c r="L539" s="1072"/>
      <c r="M539" s="1072"/>
      <c r="N539" s="1148"/>
      <c r="O539" s="1090"/>
      <c r="P539" s="1090"/>
      <c r="Q539" s="1090"/>
      <c r="R539" s="1090"/>
      <c r="S539" s="459">
        <f>'Width Wise'!F540</f>
        <v>2.4</v>
      </c>
      <c r="T539" s="458">
        <f t="shared" si="206"/>
        <v>2.4</v>
      </c>
      <c r="U539" s="456">
        <f>'Width Wise'!L540</f>
        <v>2.4</v>
      </c>
      <c r="V539" s="625">
        <f t="shared" si="207"/>
        <v>1</v>
      </c>
      <c r="W539" s="459">
        <f t="shared" si="208"/>
        <v>0</v>
      </c>
      <c r="X539" s="1089"/>
      <c r="Y539" s="1091"/>
      <c r="Z539" s="1072"/>
      <c r="AA539" s="463" t="s">
        <v>1409</v>
      </c>
      <c r="AB539" s="893"/>
      <c r="AC539" s="514"/>
      <c r="AJ539" s="622">
        <v>531</v>
      </c>
      <c r="AK539" s="460">
        <v>504.46528999999998</v>
      </c>
      <c r="AY539" s="1072"/>
    </row>
    <row r="540" spans="1:51" s="460" customFormat="1" ht="184.5" customHeight="1">
      <c r="A540" s="1072">
        <f>A536+1</f>
        <v>174</v>
      </c>
      <c r="B540" s="1072">
        <v>589</v>
      </c>
      <c r="C540" s="704" t="s">
        <v>32</v>
      </c>
      <c r="D540" s="619" t="s">
        <v>1098</v>
      </c>
      <c r="E540" s="463" t="s">
        <v>1099</v>
      </c>
      <c r="F540" s="487">
        <v>315</v>
      </c>
      <c r="G540" s="457">
        <v>600</v>
      </c>
      <c r="H540" s="1086">
        <f>G540+G541+G542+G543+G544</f>
        <v>1800</v>
      </c>
      <c r="I540" s="1086">
        <v>1533.36</v>
      </c>
      <c r="J540" s="1086">
        <v>1868.7</v>
      </c>
      <c r="K540" s="1086"/>
      <c r="L540" s="1086">
        <f>J540+K540</f>
        <v>1868.7</v>
      </c>
      <c r="M540" s="1086"/>
      <c r="N540" s="1086">
        <f>(I540*1.4%+L540)*1.18</f>
        <v>2230.3971071999999</v>
      </c>
      <c r="O540" s="1090" t="s">
        <v>1078</v>
      </c>
      <c r="P540" s="1090" t="s">
        <v>891</v>
      </c>
      <c r="Q540" s="1090" t="s">
        <v>892</v>
      </c>
      <c r="R540" s="1090"/>
      <c r="S540" s="459">
        <f>'Width Wise'!F541</f>
        <v>3.9950000000000001</v>
      </c>
      <c r="T540" s="458">
        <f t="shared" si="206"/>
        <v>3.9950000000000001</v>
      </c>
      <c r="U540" s="456">
        <f>'Width Wise'!L541</f>
        <v>4</v>
      </c>
      <c r="V540" s="625">
        <v>1</v>
      </c>
      <c r="W540" s="459">
        <v>0</v>
      </c>
      <c r="X540" s="1087">
        <v>1557.23</v>
      </c>
      <c r="Y540" s="1091">
        <f>X540/N540</f>
        <v>0.69818508774651267</v>
      </c>
      <c r="Z540" s="1086">
        <f>N540-X540</f>
        <v>673.16710719999992</v>
      </c>
      <c r="AA540" s="463" t="s">
        <v>1409</v>
      </c>
      <c r="AB540" s="893"/>
      <c r="AC540" s="514"/>
      <c r="AJ540" s="622">
        <v>532</v>
      </c>
      <c r="AK540" s="460">
        <v>2360.90391</v>
      </c>
      <c r="AY540" s="1086"/>
    </row>
    <row r="541" spans="1:51" s="460" customFormat="1" ht="238.5" customHeight="1">
      <c r="A541" s="1072"/>
      <c r="B541" s="1072"/>
      <c r="C541" s="704" t="s">
        <v>38</v>
      </c>
      <c r="D541" s="619" t="s">
        <v>1100</v>
      </c>
      <c r="E541" s="463" t="s">
        <v>42</v>
      </c>
      <c r="F541" s="487">
        <v>316</v>
      </c>
      <c r="G541" s="457">
        <v>800</v>
      </c>
      <c r="H541" s="1086"/>
      <c r="I541" s="1086"/>
      <c r="J541" s="1086"/>
      <c r="K541" s="1086"/>
      <c r="L541" s="1086"/>
      <c r="M541" s="1086"/>
      <c r="N541" s="1086"/>
      <c r="O541" s="1090"/>
      <c r="P541" s="1090"/>
      <c r="Q541" s="1090"/>
      <c r="R541" s="1090"/>
      <c r="S541" s="459">
        <f>'Width Wise'!F542</f>
        <v>5.67</v>
      </c>
      <c r="T541" s="458">
        <f t="shared" si="206"/>
        <v>5.67</v>
      </c>
      <c r="U541" s="456">
        <f>'Width Wise'!L542</f>
        <v>5.67</v>
      </c>
      <c r="V541" s="625">
        <f t="shared" si="207"/>
        <v>1</v>
      </c>
      <c r="W541" s="459">
        <f t="shared" si="208"/>
        <v>0</v>
      </c>
      <c r="X541" s="1088"/>
      <c r="Y541" s="1091"/>
      <c r="Z541" s="1072"/>
      <c r="AA541" s="463" t="s">
        <v>1409</v>
      </c>
      <c r="AB541" s="893"/>
      <c r="AC541" s="514">
        <v>6</v>
      </c>
      <c r="AJ541" s="622">
        <v>533</v>
      </c>
      <c r="AK541" s="460">
        <v>7037.0204700000004</v>
      </c>
      <c r="AY541" s="1086"/>
    </row>
    <row r="542" spans="1:51" s="460" customFormat="1" ht="144.75" customHeight="1">
      <c r="A542" s="1072"/>
      <c r="B542" s="1072"/>
      <c r="C542" s="704" t="s">
        <v>77</v>
      </c>
      <c r="D542" s="619" t="s">
        <v>1101</v>
      </c>
      <c r="E542" s="463" t="s">
        <v>1102</v>
      </c>
      <c r="F542" s="487">
        <v>317</v>
      </c>
      <c r="G542" s="457">
        <v>100</v>
      </c>
      <c r="H542" s="1086"/>
      <c r="I542" s="1086"/>
      <c r="J542" s="1086"/>
      <c r="K542" s="1086"/>
      <c r="L542" s="1086"/>
      <c r="M542" s="1086"/>
      <c r="N542" s="1086"/>
      <c r="O542" s="1090"/>
      <c r="P542" s="1090"/>
      <c r="Q542" s="1090"/>
      <c r="R542" s="1090"/>
      <c r="S542" s="459">
        <f>'Width Wise'!F543</f>
        <v>0.93</v>
      </c>
      <c r="T542" s="458">
        <f t="shared" si="206"/>
        <v>0.93</v>
      </c>
      <c r="U542" s="456">
        <f>'Width Wise'!L543</f>
        <v>0.93</v>
      </c>
      <c r="V542" s="625">
        <f t="shared" si="207"/>
        <v>1</v>
      </c>
      <c r="W542" s="459">
        <f t="shared" si="208"/>
        <v>0</v>
      </c>
      <c r="X542" s="1088"/>
      <c r="Y542" s="1091"/>
      <c r="Z542" s="1072"/>
      <c r="AA542" s="463" t="s">
        <v>1409</v>
      </c>
      <c r="AB542" s="893"/>
      <c r="AC542" s="514"/>
      <c r="AJ542" s="622">
        <v>534</v>
      </c>
      <c r="AK542" s="460">
        <v>1324.9149600000001</v>
      </c>
      <c r="AY542" s="1086"/>
    </row>
    <row r="543" spans="1:51" s="460" customFormat="1" ht="152.25" customHeight="1">
      <c r="A543" s="1072"/>
      <c r="B543" s="1072"/>
      <c r="C543" s="704" t="s">
        <v>143</v>
      </c>
      <c r="D543" s="619" t="s">
        <v>1103</v>
      </c>
      <c r="E543" s="463" t="s">
        <v>1104</v>
      </c>
      <c r="F543" s="487">
        <v>318</v>
      </c>
      <c r="G543" s="457">
        <v>150</v>
      </c>
      <c r="H543" s="1086"/>
      <c r="I543" s="1086"/>
      <c r="J543" s="1086"/>
      <c r="K543" s="1086"/>
      <c r="L543" s="1086"/>
      <c r="M543" s="1086"/>
      <c r="N543" s="1086"/>
      <c r="O543" s="1090"/>
      <c r="P543" s="1090"/>
      <c r="Q543" s="1090"/>
      <c r="R543" s="1090"/>
      <c r="S543" s="459">
        <f>'Width Wise'!F544</f>
        <v>1.5</v>
      </c>
      <c r="T543" s="458">
        <f t="shared" si="206"/>
        <v>1.5</v>
      </c>
      <c r="U543" s="456">
        <f>'Width Wise'!L544</f>
        <v>1.5</v>
      </c>
      <c r="V543" s="625">
        <f t="shared" si="207"/>
        <v>1</v>
      </c>
      <c r="W543" s="459">
        <f t="shared" si="208"/>
        <v>0</v>
      </c>
      <c r="X543" s="1088"/>
      <c r="Y543" s="1091"/>
      <c r="Z543" s="1072"/>
      <c r="AA543" s="463" t="s">
        <v>1409</v>
      </c>
      <c r="AB543" s="893"/>
      <c r="AC543" s="514"/>
      <c r="AJ543" s="622">
        <v>535</v>
      </c>
      <c r="AK543" s="460">
        <v>4079.7387100000001</v>
      </c>
      <c r="AY543" s="1086"/>
    </row>
    <row r="544" spans="1:51" s="460" customFormat="1" ht="183.75" customHeight="1">
      <c r="A544" s="1072"/>
      <c r="B544" s="1072"/>
      <c r="C544" s="704" t="s">
        <v>306</v>
      </c>
      <c r="D544" s="619" t="s">
        <v>1105</v>
      </c>
      <c r="E544" s="463" t="s">
        <v>1106</v>
      </c>
      <c r="F544" s="487">
        <v>319</v>
      </c>
      <c r="G544" s="457">
        <v>150</v>
      </c>
      <c r="H544" s="1086"/>
      <c r="I544" s="1086"/>
      <c r="J544" s="1086"/>
      <c r="K544" s="1086"/>
      <c r="L544" s="1086"/>
      <c r="M544" s="1086"/>
      <c r="N544" s="1086"/>
      <c r="O544" s="1090"/>
      <c r="P544" s="1090"/>
      <c r="Q544" s="1090"/>
      <c r="R544" s="1090"/>
      <c r="S544" s="459">
        <f>'Width Wise'!F545</f>
        <v>1.3</v>
      </c>
      <c r="T544" s="458">
        <f t="shared" si="206"/>
        <v>1.3</v>
      </c>
      <c r="U544" s="456">
        <f>'Width Wise'!L545</f>
        <v>1.3</v>
      </c>
      <c r="V544" s="625">
        <f t="shared" si="207"/>
        <v>1</v>
      </c>
      <c r="W544" s="459">
        <f t="shared" si="208"/>
        <v>0</v>
      </c>
      <c r="X544" s="1089"/>
      <c r="Y544" s="1091"/>
      <c r="Z544" s="1072"/>
      <c r="AA544" s="463" t="s">
        <v>1409</v>
      </c>
      <c r="AB544" s="893"/>
      <c r="AC544" s="514"/>
      <c r="AJ544" s="622">
        <v>536</v>
      </c>
      <c r="AK544" s="460">
        <v>3737.80566</v>
      </c>
      <c r="AY544" s="1086"/>
    </row>
    <row r="545" spans="1:51" s="460" customFormat="1" ht="159.75" customHeight="1">
      <c r="A545" s="1072">
        <f>A540+1</f>
        <v>175</v>
      </c>
      <c r="B545" s="1072">
        <v>597</v>
      </c>
      <c r="C545" s="704" t="s">
        <v>32</v>
      </c>
      <c r="D545" s="454" t="s">
        <v>1107</v>
      </c>
      <c r="E545" s="449"/>
      <c r="F545" s="487">
        <v>312</v>
      </c>
      <c r="G545" s="457">
        <v>750</v>
      </c>
      <c r="H545" s="1086">
        <f>G545+G546</f>
        <v>1500</v>
      </c>
      <c r="I545" s="1086">
        <v>1272.3699999999999</v>
      </c>
      <c r="J545" s="1086">
        <v>1361.2</v>
      </c>
      <c r="K545" s="1086">
        <v>135.82</v>
      </c>
      <c r="L545" s="1086">
        <f>J545+K545</f>
        <v>1497.02</v>
      </c>
      <c r="M545" s="1086"/>
      <c r="N545" s="1086">
        <f>(I545*1.4%+L545)*1.18</f>
        <v>1787.5031524000001</v>
      </c>
      <c r="O545" s="1090" t="s">
        <v>1108</v>
      </c>
      <c r="P545" s="1090" t="s">
        <v>891</v>
      </c>
      <c r="Q545" s="1090" t="s">
        <v>1109</v>
      </c>
      <c r="R545" s="1090"/>
      <c r="S545" s="459">
        <f>'Width Wise'!F546</f>
        <v>5.62</v>
      </c>
      <c r="T545" s="458">
        <f t="shared" si="206"/>
        <v>5.62</v>
      </c>
      <c r="U545" s="456">
        <f>'Width Wise'!L546</f>
        <v>5.62</v>
      </c>
      <c r="V545" s="625">
        <f t="shared" si="207"/>
        <v>1</v>
      </c>
      <c r="W545" s="459">
        <f t="shared" si="208"/>
        <v>0</v>
      </c>
      <c r="X545" s="1087">
        <v>1400.41</v>
      </c>
      <c r="Y545" s="1105">
        <f>X545/N545</f>
        <v>0.78344477217829378</v>
      </c>
      <c r="Z545" s="1086">
        <f>N545-X545</f>
        <v>387.09315240000001</v>
      </c>
      <c r="AA545" s="668" t="s">
        <v>49</v>
      </c>
      <c r="AB545" s="917"/>
      <c r="AC545" s="514">
        <v>7</v>
      </c>
      <c r="AJ545" s="622">
        <v>537</v>
      </c>
      <c r="AK545" s="460">
        <v>1373.07197</v>
      </c>
      <c r="AY545" s="1086"/>
    </row>
    <row r="546" spans="1:51" s="460" customFormat="1" ht="193.5" customHeight="1">
      <c r="A546" s="1072"/>
      <c r="B546" s="1072"/>
      <c r="C546" s="704" t="s">
        <v>38</v>
      </c>
      <c r="D546" s="619" t="s">
        <v>1110</v>
      </c>
      <c r="E546" s="463"/>
      <c r="F546" s="487">
        <v>314</v>
      </c>
      <c r="G546" s="457">
        <v>750</v>
      </c>
      <c r="H546" s="1086"/>
      <c r="I546" s="1086"/>
      <c r="J546" s="1086"/>
      <c r="K546" s="1086"/>
      <c r="L546" s="1086"/>
      <c r="M546" s="1086"/>
      <c r="N546" s="1086"/>
      <c r="O546" s="1090"/>
      <c r="P546" s="1090"/>
      <c r="Q546" s="1090"/>
      <c r="R546" s="1090"/>
      <c r="S546" s="459">
        <f>'Width Wise'!F547</f>
        <v>5.8730000000000002</v>
      </c>
      <c r="T546" s="458">
        <f t="shared" si="206"/>
        <v>5.8730000000000002</v>
      </c>
      <c r="U546" s="456">
        <f>'Width Wise'!L547</f>
        <v>5.8730000000000002</v>
      </c>
      <c r="V546" s="625">
        <f t="shared" si="207"/>
        <v>1</v>
      </c>
      <c r="W546" s="459">
        <f t="shared" si="208"/>
        <v>0</v>
      </c>
      <c r="X546" s="1089"/>
      <c r="Y546" s="1105"/>
      <c r="Z546" s="1072"/>
      <c r="AA546" s="668" t="s">
        <v>49</v>
      </c>
      <c r="AB546" s="917"/>
      <c r="AC546" s="514"/>
      <c r="AJ546" s="622">
        <v>538</v>
      </c>
      <c r="AK546" s="460">
        <v>1400.4360799999999</v>
      </c>
      <c r="AY546" s="1086"/>
    </row>
    <row r="547" spans="1:51" s="460" customFormat="1" ht="64.5">
      <c r="A547" s="449"/>
      <c r="B547" s="449"/>
      <c r="C547" s="704"/>
      <c r="D547" s="1194" t="s">
        <v>53</v>
      </c>
      <c r="E547" s="1194"/>
      <c r="F547" s="1194"/>
      <c r="G547" s="451">
        <f t="shared" ref="G547:N547" si="209">SUM(G529:G546)</f>
        <v>12750</v>
      </c>
      <c r="H547" s="451">
        <f t="shared" si="209"/>
        <v>12750</v>
      </c>
      <c r="I547" s="451">
        <f t="shared" si="209"/>
        <v>10868.89</v>
      </c>
      <c r="J547" s="451">
        <f t="shared" si="209"/>
        <v>13012.470000000001</v>
      </c>
      <c r="K547" s="938">
        <f t="shared" si="209"/>
        <v>447.15999999999997</v>
      </c>
      <c r="L547" s="451">
        <f t="shared" si="209"/>
        <v>13459.630000000001</v>
      </c>
      <c r="M547" s="451"/>
      <c r="N547" s="451">
        <f t="shared" si="209"/>
        <v>16061.917462800002</v>
      </c>
      <c r="O547" s="456"/>
      <c r="P547" s="447"/>
      <c r="Q547" s="447"/>
      <c r="R547" s="447"/>
      <c r="S547" s="451">
        <f t="shared" ref="S547:U547" si="210">SUM(S529:S546)</f>
        <v>98.419000000000011</v>
      </c>
      <c r="T547" s="451">
        <f t="shared" si="210"/>
        <v>98.969000000000008</v>
      </c>
      <c r="U547" s="451">
        <f t="shared" si="210"/>
        <v>98.974000000000004</v>
      </c>
      <c r="V547" s="451"/>
      <c r="W547" s="450"/>
      <c r="X547" s="960">
        <f>SUM(X529:X546)</f>
        <v>14277.150000000001</v>
      </c>
      <c r="Y547" s="449"/>
      <c r="Z547" s="451">
        <f>SUM(Z529:Z546)</f>
        <v>1784.7674627999993</v>
      </c>
      <c r="AA547" s="452"/>
      <c r="AB547" s="887"/>
      <c r="AC547" s="514"/>
      <c r="AJ547" s="461">
        <v>539</v>
      </c>
      <c r="AK547" s="460">
        <v>3703.9702600000001</v>
      </c>
      <c r="AY547" s="451"/>
    </row>
    <row r="548" spans="1:51" s="460" customFormat="1" ht="64.5">
      <c r="A548" s="1092" t="s">
        <v>1111</v>
      </c>
      <c r="B548" s="1092"/>
      <c r="C548" s="1092"/>
      <c r="D548" s="1092"/>
      <c r="E548" s="446"/>
      <c r="F548" s="487"/>
      <c r="G548" s="457"/>
      <c r="H548" s="449"/>
      <c r="I548" s="449"/>
      <c r="J548" s="449"/>
      <c r="K548" s="935"/>
      <c r="L548" s="449"/>
      <c r="M548" s="449"/>
      <c r="N548" s="449"/>
      <c r="O548" s="449"/>
      <c r="P548" s="466"/>
      <c r="Q548" s="466"/>
      <c r="R548" s="466"/>
      <c r="S548" s="459"/>
      <c r="T548" s="458"/>
      <c r="U548" s="456"/>
      <c r="V548" s="449"/>
      <c r="W548" s="459"/>
      <c r="X548" s="953"/>
      <c r="Y548" s="449"/>
      <c r="Z548" s="449"/>
      <c r="AA548" s="452"/>
      <c r="AB548" s="887"/>
      <c r="AC548" s="514"/>
      <c r="AJ548" s="461">
        <v>540</v>
      </c>
      <c r="AK548" s="460">
        <v>1098.1237000000001</v>
      </c>
      <c r="AY548" s="449"/>
    </row>
    <row r="549" spans="1:51" s="460" customFormat="1" ht="193.5">
      <c r="A549" s="1090">
        <f>A545+1</f>
        <v>176</v>
      </c>
      <c r="B549" s="1090">
        <v>590</v>
      </c>
      <c r="C549" s="704" t="s">
        <v>971</v>
      </c>
      <c r="D549" s="619" t="s">
        <v>1112</v>
      </c>
      <c r="E549" s="669" t="s">
        <v>1113</v>
      </c>
      <c r="F549" s="487">
        <v>321</v>
      </c>
      <c r="G549" s="457">
        <v>1350</v>
      </c>
      <c r="H549" s="1125">
        <f>G549+G550</f>
        <v>2300</v>
      </c>
      <c r="I549" s="1125">
        <v>1975.07</v>
      </c>
      <c r="J549" s="1090">
        <v>2407.87</v>
      </c>
      <c r="K549" s="1090">
        <v>240.22</v>
      </c>
      <c r="L549" s="1090">
        <f>J549+K549</f>
        <v>2648.0899999999997</v>
      </c>
      <c r="M549" s="1090"/>
      <c r="N549" s="1086">
        <f>(I549*1.4%+L549)*1.18</f>
        <v>3157.3743563999992</v>
      </c>
      <c r="O549" s="1090" t="s">
        <v>1114</v>
      </c>
      <c r="P549" s="1090" t="s">
        <v>1115</v>
      </c>
      <c r="Q549" s="1090" t="s">
        <v>1116</v>
      </c>
      <c r="R549" s="1090"/>
      <c r="S549" s="459">
        <f>'Width Wise'!F550</f>
        <v>16</v>
      </c>
      <c r="T549" s="458">
        <f>'Width Wise'!G550</f>
        <v>17.350000000000001</v>
      </c>
      <c r="U549" s="456">
        <f>'Width Wise'!L550</f>
        <v>17.350000000000001</v>
      </c>
      <c r="V549" s="625">
        <f t="shared" ref="V549:V550" si="211">U549/T549</f>
        <v>1</v>
      </c>
      <c r="W549" s="458">
        <f>T549-U549</f>
        <v>0</v>
      </c>
      <c r="X549" s="1087">
        <v>2498.36</v>
      </c>
      <c r="Y549" s="1105">
        <f>X549/N549</f>
        <v>0.79127772572670174</v>
      </c>
      <c r="Z549" s="1086">
        <f>N549-X549</f>
        <v>659.01435639999909</v>
      </c>
      <c r="AA549" s="458" t="s">
        <v>49</v>
      </c>
      <c r="AB549" s="915"/>
      <c r="AC549" s="514">
        <v>1</v>
      </c>
      <c r="AJ549" s="622">
        <v>541</v>
      </c>
      <c r="AK549" s="460">
        <v>2799.23819</v>
      </c>
      <c r="AY549" s="1090"/>
    </row>
    <row r="550" spans="1:51" s="460" customFormat="1" ht="141" customHeight="1">
      <c r="A550" s="1090"/>
      <c r="B550" s="1090"/>
      <c r="C550" s="704" t="s">
        <v>38</v>
      </c>
      <c r="D550" s="619" t="s">
        <v>1117</v>
      </c>
      <c r="E550" s="463" t="s">
        <v>1118</v>
      </c>
      <c r="F550" s="487">
        <v>322</v>
      </c>
      <c r="G550" s="457">
        <v>950</v>
      </c>
      <c r="H550" s="1090"/>
      <c r="I550" s="1090"/>
      <c r="J550" s="1090"/>
      <c r="K550" s="1090"/>
      <c r="L550" s="1090"/>
      <c r="M550" s="1090"/>
      <c r="N550" s="1086"/>
      <c r="O550" s="1090"/>
      <c r="P550" s="1090"/>
      <c r="Q550" s="1090"/>
      <c r="R550" s="1090"/>
      <c r="S550" s="459">
        <f>'Width Wise'!F551</f>
        <v>5.83</v>
      </c>
      <c r="T550" s="456">
        <f>'Width Wise'!G551</f>
        <v>6.1180000000000003</v>
      </c>
      <c r="U550" s="456">
        <f>'Width Wise'!L551</f>
        <v>6.1180000000000003</v>
      </c>
      <c r="V550" s="625">
        <f t="shared" si="211"/>
        <v>1</v>
      </c>
      <c r="W550" s="458">
        <f t="shared" ref="W550:W554" si="212">T550-U550</f>
        <v>0</v>
      </c>
      <c r="X550" s="1089"/>
      <c r="Y550" s="1105"/>
      <c r="Z550" s="1072"/>
      <c r="AA550" s="458" t="s">
        <v>49</v>
      </c>
      <c r="AB550" s="915"/>
      <c r="AC550" s="514"/>
      <c r="AJ550" s="622">
        <v>542</v>
      </c>
      <c r="AK550" s="460">
        <v>354.33629999999999</v>
      </c>
      <c r="AY550" s="1090"/>
    </row>
    <row r="551" spans="1:51" s="460" customFormat="1" ht="164.25" customHeight="1">
      <c r="A551" s="449">
        <f>A549+1</f>
        <v>177</v>
      </c>
      <c r="B551" s="1090">
        <f>B549+1</f>
        <v>591</v>
      </c>
      <c r="C551" s="1090"/>
      <c r="D551" s="619" t="s">
        <v>1119</v>
      </c>
      <c r="E551" s="463" t="s">
        <v>1120</v>
      </c>
      <c r="F551" s="487">
        <v>323</v>
      </c>
      <c r="G551" s="457">
        <v>1175</v>
      </c>
      <c r="H551" s="457">
        <f>G551</f>
        <v>1175</v>
      </c>
      <c r="I551" s="457">
        <v>1005.99</v>
      </c>
      <c r="J551" s="449">
        <v>1227.22</v>
      </c>
      <c r="K551" s="935">
        <v>122.29</v>
      </c>
      <c r="L551" s="449">
        <f>J551+K551</f>
        <v>1349.51</v>
      </c>
      <c r="M551" s="449"/>
      <c r="N551" s="457">
        <f>(I551*1.4%+L551)*1.18</f>
        <v>1609.0407547999998</v>
      </c>
      <c r="O551" s="463" t="s">
        <v>1121</v>
      </c>
      <c r="P551" s="463"/>
      <c r="Q551" s="463"/>
      <c r="R551" s="463"/>
      <c r="S551" s="459">
        <f>'Width Wise'!F552</f>
        <v>14.37</v>
      </c>
      <c r="T551" s="458">
        <f>'Width Wise'!G552</f>
        <v>16.77</v>
      </c>
      <c r="U551" s="456">
        <f>'Width Wise'!L552</f>
        <v>16.77</v>
      </c>
      <c r="V551" s="625">
        <f t="shared" ref="V551:V554" si="213">U551/T551</f>
        <v>1</v>
      </c>
      <c r="W551" s="458">
        <f t="shared" si="212"/>
        <v>0</v>
      </c>
      <c r="X551" s="953">
        <v>1512.64</v>
      </c>
      <c r="Y551" s="636">
        <f>X551/N551</f>
        <v>0.94008805898022008</v>
      </c>
      <c r="Z551" s="457">
        <f>N551-X551</f>
        <v>96.400754799999731</v>
      </c>
      <c r="AA551" s="458" t="s">
        <v>49</v>
      </c>
      <c r="AB551" s="915"/>
      <c r="AC551" s="514">
        <v>2</v>
      </c>
      <c r="AJ551" s="622">
        <v>543</v>
      </c>
      <c r="AK551" s="460">
        <v>1685.9251999999999</v>
      </c>
      <c r="AY551" s="449"/>
    </row>
    <row r="552" spans="1:51" s="460" customFormat="1" ht="194.25" customHeight="1">
      <c r="A552" s="1090">
        <f>A551+1</f>
        <v>178</v>
      </c>
      <c r="B552" s="1090">
        <f>B551+1</f>
        <v>592</v>
      </c>
      <c r="C552" s="704" t="s">
        <v>32</v>
      </c>
      <c r="D552" s="619" t="s">
        <v>1122</v>
      </c>
      <c r="E552" s="463" t="s">
        <v>1120</v>
      </c>
      <c r="F552" s="487">
        <v>324</v>
      </c>
      <c r="G552" s="457">
        <v>400</v>
      </c>
      <c r="H552" s="1125">
        <f>G552+G553+G554</f>
        <v>1125</v>
      </c>
      <c r="I552" s="1125">
        <v>962.02</v>
      </c>
      <c r="J552" s="1090">
        <v>1164.2</v>
      </c>
      <c r="K552" s="1090">
        <v>116.42</v>
      </c>
      <c r="L552" s="1090">
        <f>J552+K552</f>
        <v>1280.6200000000001</v>
      </c>
      <c r="M552" s="1090"/>
      <c r="N552" s="1073">
        <f>(I552*1.4%+L552)*1.18</f>
        <v>1527.0241704000002</v>
      </c>
      <c r="O552" s="1090" t="s">
        <v>1123</v>
      </c>
      <c r="P552" s="1090" t="s">
        <v>1124</v>
      </c>
      <c r="Q552" s="1090" t="s">
        <v>1125</v>
      </c>
      <c r="R552" s="1090"/>
      <c r="S552" s="459">
        <f>'Width Wise'!F553</f>
        <v>4.5</v>
      </c>
      <c r="T552" s="458">
        <f>'Width Wise'!G553</f>
        <v>4.5</v>
      </c>
      <c r="U552" s="456">
        <f>'Width Wise'!L553</f>
        <v>4.5</v>
      </c>
      <c r="V552" s="625">
        <f t="shared" ref="V552" si="214">U552/S552</f>
        <v>1</v>
      </c>
      <c r="W552" s="458">
        <f t="shared" si="212"/>
        <v>0</v>
      </c>
      <c r="X552" s="1087">
        <v>1232.17</v>
      </c>
      <c r="Y552" s="1105">
        <f>X552/N552</f>
        <v>0.80690929710512449</v>
      </c>
      <c r="Z552" s="1086">
        <f>N552-X552</f>
        <v>294.85417040000016</v>
      </c>
      <c r="AA552" s="458" t="s">
        <v>49</v>
      </c>
      <c r="AB552" s="915"/>
      <c r="AC552" s="514">
        <v>3</v>
      </c>
      <c r="AJ552" s="622">
        <v>544</v>
      </c>
      <c r="AK552" s="460">
        <v>848.20848000000001</v>
      </c>
      <c r="AY552" s="1090"/>
    </row>
    <row r="553" spans="1:51" s="460" customFormat="1" ht="172.5" customHeight="1">
      <c r="A553" s="1090"/>
      <c r="B553" s="1090"/>
      <c r="C553" s="704" t="s">
        <v>38</v>
      </c>
      <c r="D553" s="619" t="s">
        <v>1126</v>
      </c>
      <c r="E553" s="463" t="s">
        <v>1127</v>
      </c>
      <c r="F553" s="487">
        <v>325</v>
      </c>
      <c r="G553" s="457">
        <v>325</v>
      </c>
      <c r="H553" s="1090"/>
      <c r="I553" s="1090"/>
      <c r="J553" s="1090"/>
      <c r="K553" s="1090"/>
      <c r="L553" s="1090"/>
      <c r="M553" s="1090"/>
      <c r="N553" s="1134"/>
      <c r="O553" s="1090"/>
      <c r="P553" s="1090"/>
      <c r="Q553" s="1090"/>
      <c r="R553" s="1090"/>
      <c r="S553" s="459">
        <f>'Width Wise'!F554</f>
        <v>3.3</v>
      </c>
      <c r="T553" s="458">
        <f>'Width Wise'!G554</f>
        <v>3.34</v>
      </c>
      <c r="U553" s="456">
        <f>'Width Wise'!L554</f>
        <v>3.34</v>
      </c>
      <c r="V553" s="625">
        <f t="shared" si="213"/>
        <v>1</v>
      </c>
      <c r="W553" s="458">
        <f t="shared" si="212"/>
        <v>0</v>
      </c>
      <c r="X553" s="1088"/>
      <c r="Y553" s="1105"/>
      <c r="Z553" s="1072"/>
      <c r="AA553" s="458" t="s">
        <v>49</v>
      </c>
      <c r="AB553" s="915"/>
      <c r="AC553" s="514"/>
      <c r="AJ553" s="622">
        <v>545</v>
      </c>
      <c r="AK553" s="460">
        <v>3563.2823699999999</v>
      </c>
      <c r="AY553" s="1090"/>
    </row>
    <row r="554" spans="1:51" s="460" customFormat="1" ht="192.75" customHeight="1">
      <c r="A554" s="1090"/>
      <c r="B554" s="1090"/>
      <c r="C554" s="704" t="s">
        <v>77</v>
      </c>
      <c r="D554" s="619" t="s">
        <v>1128</v>
      </c>
      <c r="E554" s="463" t="s">
        <v>1129</v>
      </c>
      <c r="F554" s="487">
        <v>326</v>
      </c>
      <c r="G554" s="457">
        <v>400</v>
      </c>
      <c r="H554" s="1090"/>
      <c r="I554" s="1090"/>
      <c r="J554" s="1090"/>
      <c r="K554" s="1090"/>
      <c r="L554" s="1090"/>
      <c r="M554" s="1090"/>
      <c r="N554" s="1074"/>
      <c r="O554" s="1090"/>
      <c r="P554" s="1090"/>
      <c r="Q554" s="1090"/>
      <c r="R554" s="1090"/>
      <c r="S554" s="459">
        <f>'Width Wise'!F555</f>
        <v>2.85</v>
      </c>
      <c r="T554" s="458">
        <f>'Width Wise'!G555</f>
        <v>3.31</v>
      </c>
      <c r="U554" s="456">
        <f>'Width Wise'!L555</f>
        <v>3.31</v>
      </c>
      <c r="V554" s="625">
        <f t="shared" si="213"/>
        <v>1</v>
      </c>
      <c r="W554" s="458">
        <f t="shared" si="212"/>
        <v>0</v>
      </c>
      <c r="X554" s="1089"/>
      <c r="Y554" s="1105"/>
      <c r="Z554" s="1072"/>
      <c r="AA554" s="458" t="s">
        <v>49</v>
      </c>
      <c r="AB554" s="915"/>
      <c r="AC554" s="514"/>
      <c r="AJ554" s="622">
        <v>546</v>
      </c>
      <c r="AK554" s="460">
        <v>151.19739999999999</v>
      </c>
      <c r="AY554" s="1090"/>
    </row>
    <row r="555" spans="1:51" s="460" customFormat="1" ht="64.5">
      <c r="A555" s="463"/>
      <c r="B555" s="463"/>
      <c r="C555" s="704"/>
      <c r="D555" s="1202" t="s">
        <v>53</v>
      </c>
      <c r="E555" s="1202"/>
      <c r="F555" s="1202"/>
      <c r="G555" s="451">
        <f t="shared" ref="G555:N555" si="215">SUM(G549:G554)</f>
        <v>4600</v>
      </c>
      <c r="H555" s="451">
        <f t="shared" si="215"/>
        <v>4600</v>
      </c>
      <c r="I555" s="451">
        <f t="shared" si="215"/>
        <v>3943.08</v>
      </c>
      <c r="J555" s="451">
        <f t="shared" si="215"/>
        <v>4799.29</v>
      </c>
      <c r="K555" s="938">
        <f t="shared" si="215"/>
        <v>478.93</v>
      </c>
      <c r="L555" s="451">
        <f t="shared" si="215"/>
        <v>5278.2199999999993</v>
      </c>
      <c r="M555" s="451">
        <f t="shared" si="215"/>
        <v>0</v>
      </c>
      <c r="N555" s="451">
        <f t="shared" si="215"/>
        <v>6293.439281599999</v>
      </c>
      <c r="O555" s="463"/>
      <c r="P555" s="463"/>
      <c r="Q555" s="463"/>
      <c r="R555" s="463"/>
      <c r="S555" s="451">
        <f t="shared" ref="S555:T555" si="216">SUM(S549:S554)</f>
        <v>46.849999999999994</v>
      </c>
      <c r="T555" s="451">
        <f t="shared" si="216"/>
        <v>51.388000000000005</v>
      </c>
      <c r="U555" s="451">
        <f t="shared" ref="U555:X555" si="217">SUM(U549:U554)</f>
        <v>51.388000000000005</v>
      </c>
      <c r="V555" s="451"/>
      <c r="W555" s="450">
        <f t="shared" si="217"/>
        <v>0</v>
      </c>
      <c r="X555" s="960">
        <f t="shared" si="217"/>
        <v>5243.17</v>
      </c>
      <c r="Y555" s="449"/>
      <c r="Z555" s="451">
        <f>SUM(Z549:Z554)</f>
        <v>1050.269281599999</v>
      </c>
      <c r="AA555" s="464"/>
      <c r="AB555" s="801"/>
      <c r="AC555" s="514"/>
      <c r="AJ555" s="461">
        <v>547</v>
      </c>
      <c r="AK555" s="460">
        <v>21.6098</v>
      </c>
      <c r="AY555" s="451"/>
    </row>
    <row r="556" spans="1:51" s="460" customFormat="1" ht="64.5">
      <c r="A556" s="449"/>
      <c r="B556" s="449"/>
      <c r="C556" s="704"/>
      <c r="D556" s="1194" t="s">
        <v>1130</v>
      </c>
      <c r="E556" s="1194"/>
      <c r="F556" s="1194"/>
      <c r="G556" s="451">
        <f t="shared" ref="G556:N556" si="218">G555+G547</f>
        <v>17350</v>
      </c>
      <c r="H556" s="451">
        <f t="shared" si="218"/>
        <v>17350</v>
      </c>
      <c r="I556" s="451">
        <f t="shared" si="218"/>
        <v>14811.97</v>
      </c>
      <c r="J556" s="451">
        <f t="shared" si="218"/>
        <v>17811.760000000002</v>
      </c>
      <c r="K556" s="938">
        <f t="shared" si="218"/>
        <v>926.08999999999992</v>
      </c>
      <c r="L556" s="451">
        <f t="shared" si="218"/>
        <v>18737.849999999999</v>
      </c>
      <c r="M556" s="451">
        <f t="shared" si="218"/>
        <v>0</v>
      </c>
      <c r="N556" s="451">
        <f t="shared" si="218"/>
        <v>22355.3567444</v>
      </c>
      <c r="O556" s="463"/>
      <c r="P556" s="463"/>
      <c r="Q556" s="463"/>
      <c r="R556" s="463"/>
      <c r="S556" s="450">
        <f t="shared" ref="S556:T556" si="219">S555+S547</f>
        <v>145.26900000000001</v>
      </c>
      <c r="T556" s="450">
        <f t="shared" si="219"/>
        <v>150.35700000000003</v>
      </c>
      <c r="U556" s="450">
        <f t="shared" ref="U556:X556" si="220">U555+U547</f>
        <v>150.36200000000002</v>
      </c>
      <c r="V556" s="451"/>
      <c r="W556" s="450">
        <f t="shared" si="220"/>
        <v>0</v>
      </c>
      <c r="X556" s="960">
        <f t="shared" si="220"/>
        <v>19520.32</v>
      </c>
      <c r="Y556" s="449"/>
      <c r="Z556" s="451">
        <f>Z555+Z547</f>
        <v>2835.0367443999985</v>
      </c>
      <c r="AA556" s="464"/>
      <c r="AB556" s="801"/>
      <c r="AC556" s="514"/>
      <c r="AJ556" s="461">
        <v>548</v>
      </c>
      <c r="AK556" s="460">
        <v>180.73786999999999</v>
      </c>
      <c r="AY556" s="451"/>
    </row>
    <row r="557" spans="1:51" s="460" customFormat="1" ht="70.5" customHeight="1">
      <c r="A557" s="784"/>
      <c r="B557" s="784"/>
      <c r="C557" s="784"/>
      <c r="D557" s="1194" t="s">
        <v>1131</v>
      </c>
      <c r="E557" s="1194"/>
      <c r="F557" s="1194"/>
      <c r="G557" s="786">
        <f t="shared" ref="G557:N557" si="221">G556+G526+G451+G357+G314</f>
        <v>174207.79</v>
      </c>
      <c r="H557" s="786">
        <f t="shared" si="221"/>
        <v>174300</v>
      </c>
      <c r="I557" s="786">
        <f t="shared" si="221"/>
        <v>149255.46999999997</v>
      </c>
      <c r="J557" s="786">
        <f t="shared" si="221"/>
        <v>173208.408</v>
      </c>
      <c r="K557" s="938">
        <f t="shared" si="221"/>
        <v>24223.824999999997</v>
      </c>
      <c r="L557" s="786">
        <f t="shared" si="221"/>
        <v>197432.23300000001</v>
      </c>
      <c r="M557" s="786">
        <f t="shared" si="221"/>
        <v>0</v>
      </c>
      <c r="N557" s="786">
        <f t="shared" si="221"/>
        <v>235435.7353044</v>
      </c>
      <c r="O557" s="785"/>
      <c r="P557" s="785"/>
      <c r="Q557" s="785"/>
      <c r="R557" s="785"/>
      <c r="S557" s="450">
        <f t="shared" ref="S557:T557" si="222">S556+S526+S451+S357+S314</f>
        <v>1237.7379999999998</v>
      </c>
      <c r="T557" s="450">
        <f t="shared" si="222"/>
        <v>1270.098</v>
      </c>
      <c r="U557" s="450">
        <f>U556+U526+U451+U357+U314</f>
        <v>1239.7670000000001</v>
      </c>
      <c r="V557" s="786"/>
      <c r="W557" s="450">
        <f>W556+W526+W451+W357+W314</f>
        <v>29.580999999999996</v>
      </c>
      <c r="X557" s="960">
        <f t="shared" ref="X557" si="223">X556+X526+X451+X357+X314</f>
        <v>186145.85</v>
      </c>
      <c r="Y557" s="784"/>
      <c r="Z557" s="786">
        <f>Z556+Z526+Z451+Z357+Z314</f>
        <v>48823.542904399976</v>
      </c>
      <c r="AA557" s="464"/>
      <c r="AB557" s="801"/>
      <c r="AC557" s="514"/>
      <c r="AJ557" s="622">
        <v>549</v>
      </c>
      <c r="AK557" s="460">
        <v>219.09061</v>
      </c>
      <c r="AY557" s="786"/>
    </row>
    <row r="558" spans="1:51" s="486" customFormat="1" ht="88.5" customHeight="1">
      <c r="A558" s="556"/>
      <c r="B558" s="556"/>
      <c r="C558" s="556"/>
      <c r="D558" s="1208" t="s">
        <v>1132</v>
      </c>
      <c r="E558" s="1208"/>
      <c r="F558" s="1208"/>
      <c r="G558" s="557">
        <f t="shared" ref="G558:N558" si="224">G557+G235</f>
        <v>349882.79000000004</v>
      </c>
      <c r="H558" s="557">
        <f t="shared" si="224"/>
        <v>349975</v>
      </c>
      <c r="I558" s="557">
        <f t="shared" si="224"/>
        <v>300160.38999999996</v>
      </c>
      <c r="J558" s="557">
        <f t="shared" si="224"/>
        <v>351869.33400000003</v>
      </c>
      <c r="K558" s="671">
        <f t="shared" si="224"/>
        <v>48455.014999999999</v>
      </c>
      <c r="L558" s="557">
        <f t="shared" si="224"/>
        <v>400322.36900000001</v>
      </c>
      <c r="M558" s="557">
        <f t="shared" si="224"/>
        <v>9783.5600000000013</v>
      </c>
      <c r="N558" s="557">
        <f t="shared" si="224"/>
        <v>477339.04506280005</v>
      </c>
      <c r="O558" s="558"/>
      <c r="P558" s="558"/>
      <c r="Q558" s="558"/>
      <c r="R558" s="558"/>
      <c r="S558" s="555">
        <f t="shared" ref="S558:T558" si="225">S557+S235</f>
        <v>2249.41</v>
      </c>
      <c r="T558" s="555">
        <f t="shared" si="225"/>
        <v>2319.058</v>
      </c>
      <c r="U558" s="555">
        <f>U557+U235</f>
        <v>2269.6469999999999</v>
      </c>
      <c r="V558" s="555"/>
      <c r="W558" s="555">
        <f>T558-U558</f>
        <v>49.411000000000058</v>
      </c>
      <c r="X558" s="483">
        <f>X557+X235</f>
        <v>389088.49</v>
      </c>
      <c r="Y558" s="556"/>
      <c r="Z558" s="557">
        <f>Z557+Z235</f>
        <v>86722.399459199965</v>
      </c>
      <c r="AA558" s="559"/>
      <c r="AB558" s="902"/>
      <c r="AC558" s="516"/>
      <c r="AJ558" s="560">
        <v>550</v>
      </c>
      <c r="AK558" s="486">
        <v>514.16606000000002</v>
      </c>
      <c r="AY558" s="557"/>
    </row>
    <row r="559" spans="1:51" s="373" customFormat="1" ht="64.5">
      <c r="A559" s="376"/>
      <c r="B559" s="376"/>
      <c r="C559" s="376"/>
      <c r="D559" s="377"/>
      <c r="E559" s="376"/>
      <c r="F559" s="378"/>
      <c r="G559" s="379"/>
      <c r="H559" s="376"/>
      <c r="I559" s="384"/>
      <c r="J559" s="376">
        <f>475.79</f>
        <v>475.79</v>
      </c>
      <c r="K559" s="376"/>
      <c r="L559" s="376"/>
      <c r="M559" s="376"/>
      <c r="N559" s="15">
        <f>(I558*1.4%+L558)*1.18</f>
        <v>477339.0450628</v>
      </c>
      <c r="O559" s="385"/>
      <c r="P559" s="385"/>
      <c r="Q559" s="385"/>
      <c r="R559" s="385"/>
      <c r="S559" s="459">
        <f>'Width Wise'!F560</f>
        <v>0</v>
      </c>
      <c r="T559" s="390">
        <v>2293.65</v>
      </c>
      <c r="U559" s="575"/>
      <c r="V559" s="376"/>
      <c r="W559" s="200"/>
      <c r="X559" s="379"/>
      <c r="Y559" s="376"/>
      <c r="Z559" s="376"/>
      <c r="AA559" s="424"/>
      <c r="AB559" s="918"/>
      <c r="AC559" s="518"/>
      <c r="AJ559" s="407">
        <v>551</v>
      </c>
      <c r="AK559" s="373">
        <v>1444.86358</v>
      </c>
      <c r="AY559" s="376"/>
    </row>
    <row r="560" spans="1:51" s="373" customFormat="1">
      <c r="A560" s="376"/>
      <c r="B560" s="376"/>
      <c r="C560" s="376"/>
      <c r="D560" s="377"/>
      <c r="E560" s="376"/>
      <c r="F560" s="378"/>
      <c r="G560" s="379">
        <v>345490</v>
      </c>
      <c r="H560" s="376"/>
      <c r="I560" s="379"/>
      <c r="J560" s="379">
        <f>J558+J559</f>
        <v>352345.12400000001</v>
      </c>
      <c r="K560" s="376">
        <f>L558*1.3%</f>
        <v>5204.1907970000002</v>
      </c>
      <c r="L560" s="376"/>
      <c r="M560" s="376"/>
      <c r="N560" s="15">
        <f>(I557*1.4%+L557)*1.18</f>
        <v>235435.73530439998</v>
      </c>
      <c r="O560" s="385"/>
      <c r="P560" s="385"/>
      <c r="Q560" s="385"/>
      <c r="R560" s="385"/>
      <c r="S560" s="390"/>
      <c r="T560" s="21">
        <f>T558-U558</f>
        <v>49.411000000000058</v>
      </c>
      <c r="U560" s="379">
        <f>T558-U558</f>
        <v>49.411000000000058</v>
      </c>
      <c r="V560" s="376"/>
      <c r="W560" s="421"/>
      <c r="X560" s="18">
        <f>X558-383983.28</f>
        <v>5105.2099999999627</v>
      </c>
      <c r="Y560" s="379">
        <v>172070.09779</v>
      </c>
      <c r="Z560" s="376"/>
      <c r="AA560" s="424"/>
      <c r="AB560" s="918"/>
      <c r="AC560" s="518"/>
      <c r="AJ560" s="407">
        <v>552</v>
      </c>
      <c r="AK560" s="373">
        <v>1912.12149</v>
      </c>
      <c r="AY560" s="376"/>
    </row>
    <row r="561" spans="1:51" s="373" customFormat="1">
      <c r="A561" s="376"/>
      <c r="B561" s="376"/>
      <c r="C561" s="376"/>
      <c r="D561" s="377"/>
      <c r="E561" s="376"/>
      <c r="F561" s="378"/>
      <c r="G561" s="379"/>
      <c r="H561" s="376"/>
      <c r="I561" s="376"/>
      <c r="J561" s="376"/>
      <c r="K561" s="379">
        <f>L558+K560</f>
        <v>405526.55979700002</v>
      </c>
      <c r="L561" s="376"/>
      <c r="M561" s="376"/>
      <c r="N561" s="376"/>
      <c r="O561" s="386">
        <f>3396.12+1728.85</f>
        <v>5124.9699999999993</v>
      </c>
      <c r="P561" s="386"/>
      <c r="Q561" s="386"/>
      <c r="R561" s="386"/>
      <c r="S561" s="421"/>
      <c r="T561" s="200"/>
      <c r="U561" s="200"/>
      <c r="V561" s="391"/>
      <c r="W561" s="200"/>
      <c r="X561" s="431"/>
      <c r="Y561" s="391"/>
      <c r="Z561" s="765">
        <v>367292.92</v>
      </c>
      <c r="AA561" s="424"/>
      <c r="AB561" s="918"/>
      <c r="AC561" s="518"/>
      <c r="AJ561" s="407">
        <v>553</v>
      </c>
      <c r="AK561" s="373">
        <v>1414.60429</v>
      </c>
      <c r="AY561" s="376"/>
    </row>
    <row r="562" spans="1:51" s="373" customFormat="1">
      <c r="A562" s="376"/>
      <c r="B562" s="376"/>
      <c r="C562" s="376"/>
      <c r="D562" s="377"/>
      <c r="E562" s="379">
        <f>U558-T558</f>
        <v>-49.411000000000058</v>
      </c>
      <c r="F562" s="378"/>
      <c r="G562" s="379">
        <f>G558-G560</f>
        <v>4392.7900000000373</v>
      </c>
      <c r="H562" s="376"/>
      <c r="I562" s="376"/>
      <c r="J562" s="376"/>
      <c r="K562" s="376">
        <f>K561*1.18</f>
        <v>478521.34056046</v>
      </c>
      <c r="L562" s="376">
        <f>L558*1.4</f>
        <v>560451.31660000002</v>
      </c>
      <c r="M562" s="376"/>
      <c r="N562" s="376"/>
      <c r="O562" s="386"/>
      <c r="P562" s="386"/>
      <c r="Q562" s="386"/>
      <c r="R562" s="387"/>
      <c r="S562" s="200"/>
      <c r="T562" s="200"/>
      <c r="U562" s="200"/>
      <c r="V562" s="392"/>
      <c r="W562" s="200"/>
      <c r="X562" s="432">
        <f>X558-X560</f>
        <v>383983.28</v>
      </c>
      <c r="Y562" s="392"/>
      <c r="Z562" s="376"/>
      <c r="AA562" s="424"/>
      <c r="AB562" s="918"/>
      <c r="AC562" s="518"/>
      <c r="AF562" s="432">
        <v>31184467000</v>
      </c>
      <c r="AJ562" s="407">
        <v>554</v>
      </c>
      <c r="AK562" s="373">
        <v>355.80849999999998</v>
      </c>
      <c r="AY562" s="376"/>
    </row>
    <row r="563" spans="1:51" s="373" customFormat="1">
      <c r="A563" s="376"/>
      <c r="B563" s="376"/>
      <c r="C563" s="376"/>
      <c r="D563" s="377"/>
      <c r="E563" s="376"/>
      <c r="F563" s="379">
        <f>E562+W565</f>
        <v>498.03999999999996</v>
      </c>
      <c r="G563" s="379"/>
      <c r="H563" s="376"/>
      <c r="I563" s="376"/>
      <c r="J563" s="376"/>
      <c r="K563" s="376"/>
      <c r="L563" s="376">
        <f>L562/100</f>
        <v>5604.5131660000006</v>
      </c>
      <c r="M563" s="376"/>
      <c r="N563" s="376"/>
      <c r="O563" s="386">
        <f>3887.73*1.3%</f>
        <v>50.540490000000005</v>
      </c>
      <c r="P563" s="386"/>
      <c r="Q563" s="386"/>
      <c r="R563" s="386"/>
      <c r="S563" s="200"/>
      <c r="T563" s="200"/>
      <c r="U563" s="200"/>
      <c r="V563" s="391"/>
      <c r="W563" s="200"/>
      <c r="X563" s="408"/>
      <c r="Y563" s="391"/>
      <c r="Z563" s="376"/>
      <c r="AA563" s="424"/>
      <c r="AB563" s="918"/>
      <c r="AC563" s="518"/>
      <c r="AF563" s="432">
        <v>31097687775</v>
      </c>
      <c r="AJ563" s="407">
        <v>555</v>
      </c>
      <c r="AK563" s="373">
        <v>770.13688000000002</v>
      </c>
      <c r="AY563" s="376"/>
    </row>
    <row r="564" spans="1:51" s="373" customFormat="1" ht="63.75">
      <c r="A564" s="376"/>
      <c r="B564" s="376"/>
      <c r="C564" s="376"/>
      <c r="D564" s="377"/>
      <c r="E564" s="376"/>
      <c r="F564" s="378"/>
      <c r="G564" s="379"/>
      <c r="H564" s="376"/>
      <c r="I564" s="376"/>
      <c r="J564" s="376">
        <f>J560*20%</f>
        <v>70469.024799999999</v>
      </c>
      <c r="K564" s="376"/>
      <c r="L564" s="379">
        <f>L558+L563</f>
        <v>405926.88216600002</v>
      </c>
      <c r="M564" s="376"/>
      <c r="N564" s="376"/>
      <c r="O564" s="387">
        <f>L558+O563</f>
        <v>400372.90948999999</v>
      </c>
      <c r="P564" s="386"/>
      <c r="Q564" s="386"/>
      <c r="R564" s="386"/>
      <c r="S564" s="200"/>
      <c r="T564" s="200"/>
      <c r="U564" s="200">
        <f>T558-U558</f>
        <v>49.411000000000058</v>
      </c>
      <c r="V564" s="391"/>
      <c r="W564" s="200"/>
      <c r="X564" s="408"/>
      <c r="Y564" s="391"/>
      <c r="Z564" s="714">
        <v>4523.17</v>
      </c>
      <c r="AA564" s="714">
        <v>4055.17</v>
      </c>
      <c r="AB564" s="901"/>
      <c r="AC564" s="518"/>
      <c r="AD564" s="120">
        <f>Z564-AA564</f>
        <v>468</v>
      </c>
      <c r="AE564" s="120"/>
      <c r="AF564" s="433">
        <f>AF562-AF563</f>
        <v>86779225</v>
      </c>
      <c r="AJ564" s="407">
        <v>556</v>
      </c>
      <c r="AK564" s="373">
        <v>1580.5503200000001</v>
      </c>
      <c r="AY564" s="376"/>
    </row>
    <row r="565" spans="1:51" s="373" customFormat="1" ht="63.75">
      <c r="A565" s="376"/>
      <c r="B565" s="376"/>
      <c r="C565" s="376"/>
      <c r="D565" s="377"/>
      <c r="E565" s="376"/>
      <c r="F565" s="378">
        <f>3573.01*20%</f>
        <v>714.60200000000009</v>
      </c>
      <c r="G565" s="379"/>
      <c r="H565" s="376"/>
      <c r="I565" s="376"/>
      <c r="J565" s="379">
        <f>J560+J564</f>
        <v>422814.14880000002</v>
      </c>
      <c r="K565" s="376"/>
      <c r="L565" s="376"/>
      <c r="M565" s="376"/>
      <c r="N565" s="376"/>
      <c r="O565" s="388"/>
      <c r="P565" s="386"/>
      <c r="Q565" s="386"/>
      <c r="R565" s="386"/>
      <c r="S565" s="200"/>
      <c r="T565" s="200"/>
      <c r="U565" s="200"/>
      <c r="V565" s="391"/>
      <c r="W565" s="399">
        <v>547.45100000000002</v>
      </c>
      <c r="X565" s="392">
        <f>Z561-X558</f>
        <v>-21795.570000000007</v>
      </c>
      <c r="Y565" s="391"/>
      <c r="Z565" s="714">
        <v>16510.86</v>
      </c>
      <c r="AA565" s="714">
        <v>14200.47</v>
      </c>
      <c r="AB565" s="901"/>
      <c r="AC565" s="518"/>
      <c r="AD565" s="120">
        <f t="shared" ref="AD565:AD567" si="226">Z565-AA565</f>
        <v>2310.3900000000012</v>
      </c>
      <c r="AE565" s="120"/>
      <c r="AJ565" s="407">
        <v>557</v>
      </c>
      <c r="AK565" s="373">
        <v>901.65260999999998</v>
      </c>
      <c r="AY565" s="376"/>
    </row>
    <row r="566" spans="1:51" s="373" customFormat="1" ht="63.75">
      <c r="A566" s="376"/>
      <c r="B566" s="376"/>
      <c r="C566" s="376"/>
      <c r="D566" s="377"/>
      <c r="E566" s="376"/>
      <c r="F566" s="379">
        <f>J560+F565</f>
        <v>353059.72600000002</v>
      </c>
      <c r="G566" s="379"/>
      <c r="H566" s="379">
        <f>U557-'Width Wise'!L558</f>
        <v>0</v>
      </c>
      <c r="I566" s="376"/>
      <c r="J566" s="376"/>
      <c r="K566" s="376"/>
      <c r="L566" s="376"/>
      <c r="M566" s="376"/>
      <c r="N566" s="376"/>
      <c r="O566" s="386"/>
      <c r="P566" s="386"/>
      <c r="Q566" s="388"/>
      <c r="R566" s="386"/>
      <c r="S566" s="200"/>
      <c r="T566" s="200"/>
      <c r="U566" s="200"/>
      <c r="V566" s="392"/>
      <c r="W566" s="200"/>
      <c r="X566" s="392"/>
      <c r="Y566" s="391"/>
      <c r="Z566" s="483">
        <v>160096.97999999998</v>
      </c>
      <c r="AA566" s="483">
        <v>157786.59000000003</v>
      </c>
      <c r="AB566" s="919"/>
      <c r="AC566" s="518"/>
      <c r="AD566" s="120">
        <f t="shared" si="226"/>
        <v>2310.3899999999558</v>
      </c>
      <c r="AE566" s="120"/>
      <c r="AJ566" s="407">
        <v>558</v>
      </c>
      <c r="AK566" s="373">
        <v>1430</v>
      </c>
      <c r="AY566" s="376"/>
    </row>
    <row r="567" spans="1:51" s="373" customFormat="1" ht="63.75">
      <c r="A567" s="376"/>
      <c r="B567" s="376"/>
      <c r="C567" s="376"/>
      <c r="D567" s="377"/>
      <c r="E567" s="376"/>
      <c r="F567" s="378"/>
      <c r="G567" s="379"/>
      <c r="H567" s="376"/>
      <c r="I567" s="376"/>
      <c r="J567" s="376"/>
      <c r="K567" s="376"/>
      <c r="L567" s="376"/>
      <c r="M567" s="376"/>
      <c r="N567" s="376"/>
      <c r="O567" s="386"/>
      <c r="P567" s="386"/>
      <c r="Q567" s="386"/>
      <c r="R567" s="386"/>
      <c r="S567" s="200">
        <f>547.451+1747.15</f>
        <v>2294.6010000000001</v>
      </c>
      <c r="T567" s="200"/>
      <c r="U567" s="391"/>
      <c r="V567" s="392"/>
      <c r="W567" s="200"/>
      <c r="X567" s="392"/>
      <c r="Y567" s="391"/>
      <c r="Z567" s="483">
        <v>340409.56999999995</v>
      </c>
      <c r="AA567" s="557">
        <v>338099.18000000005</v>
      </c>
      <c r="AB567" s="919"/>
      <c r="AC567" s="518"/>
      <c r="AD567" s="120">
        <f t="shared" si="226"/>
        <v>2310.3899999998976</v>
      </c>
      <c r="AE567" s="120"/>
      <c r="AJ567" s="407">
        <v>559</v>
      </c>
      <c r="AK567" s="373">
        <v>1645.3062399999999</v>
      </c>
      <c r="AY567" s="376"/>
    </row>
    <row r="568" spans="1:51" s="373" customFormat="1">
      <c r="A568" s="376"/>
      <c r="B568" s="376"/>
      <c r="C568" s="376"/>
      <c r="D568" s="377"/>
      <c r="E568" s="376"/>
      <c r="F568" s="378"/>
      <c r="G568" s="379"/>
      <c r="H568" s="376"/>
      <c r="I568" s="376"/>
      <c r="J568" s="376"/>
      <c r="K568" s="376"/>
      <c r="L568" s="376"/>
      <c r="M568" s="376"/>
      <c r="N568" s="376"/>
      <c r="O568" s="386"/>
      <c r="P568" s="386"/>
      <c r="Q568" s="386"/>
      <c r="R568" s="386"/>
      <c r="S568" s="200"/>
      <c r="T568" s="200"/>
      <c r="U568" s="391"/>
      <c r="V568" s="391"/>
      <c r="W568" s="200"/>
      <c r="X568" s="392"/>
      <c r="Y568" s="200"/>
      <c r="Z568" s="376" t="s">
        <v>1443</v>
      </c>
      <c r="AA568" s="424"/>
      <c r="AB568" s="918"/>
      <c r="AC568" s="518"/>
      <c r="AJ568" s="407">
        <v>560</v>
      </c>
      <c r="AK568" s="373">
        <v>2382.75587</v>
      </c>
      <c r="AY568" s="376"/>
    </row>
    <row r="569" spans="1:51" s="373" customFormat="1">
      <c r="A569" s="376"/>
      <c r="B569" s="376"/>
      <c r="C569" s="376"/>
      <c r="D569" s="377"/>
      <c r="E569" s="376"/>
      <c r="F569" s="378"/>
      <c r="G569" s="379"/>
      <c r="H569" s="376"/>
      <c r="I569" s="376"/>
      <c r="J569" s="376"/>
      <c r="K569" s="376"/>
      <c r="L569" s="376"/>
      <c r="M569" s="376"/>
      <c r="N569" s="376"/>
      <c r="O569" s="385"/>
      <c r="P569" s="385"/>
      <c r="Q569" s="385"/>
      <c r="R569" s="385"/>
      <c r="S569" s="390"/>
      <c r="T569" s="390"/>
      <c r="U569" s="376"/>
      <c r="V569" s="376"/>
      <c r="W569" s="390"/>
      <c r="X569" s="379"/>
      <c r="Y569" s="376"/>
      <c r="Z569" s="376"/>
      <c r="AA569" s="424"/>
      <c r="AB569" s="918"/>
      <c r="AC569" s="518"/>
      <c r="AJ569" s="407">
        <v>561</v>
      </c>
      <c r="AK569" s="373">
        <v>442.29025999999999</v>
      </c>
      <c r="AY569" s="376"/>
    </row>
    <row r="570" spans="1:51" s="374" customFormat="1">
      <c r="A570" s="380"/>
      <c r="B570" s="380"/>
      <c r="C570" s="380"/>
      <c r="D570" s="381"/>
      <c r="E570" s="380"/>
      <c r="F570" s="382"/>
      <c r="G570" s="383"/>
      <c r="H570" s="380"/>
      <c r="I570" s="380"/>
      <c r="J570" s="380"/>
      <c r="K570" s="380"/>
      <c r="L570" s="380"/>
      <c r="M570" s="380"/>
      <c r="N570" s="380"/>
      <c r="O570" s="389"/>
      <c r="P570" s="389"/>
      <c r="Q570" s="389"/>
      <c r="R570" s="389"/>
      <c r="S570" s="393"/>
      <c r="T570" s="393"/>
      <c r="U570" s="380"/>
      <c r="V570" s="383">
        <v>556.79300000000012</v>
      </c>
      <c r="W570" s="393"/>
      <c r="X570" s="383"/>
      <c r="Y570" s="380"/>
      <c r="Z570" s="380"/>
      <c r="AA570" s="425"/>
      <c r="AB570" s="918"/>
      <c r="AC570" s="519"/>
      <c r="AJ570" s="407">
        <v>562</v>
      </c>
      <c r="AK570" s="374">
        <v>1017.3915</v>
      </c>
      <c r="AY570" s="380"/>
    </row>
    <row r="571" spans="1:51" s="374" customFormat="1">
      <c r="A571" s="380"/>
      <c r="B571" s="380"/>
      <c r="C571" s="380"/>
      <c r="D571" s="381"/>
      <c r="E571" s="380"/>
      <c r="F571" s="382"/>
      <c r="G571" s="383"/>
      <c r="H571" s="380"/>
      <c r="I571" s="380"/>
      <c r="J571" s="380"/>
      <c r="K571" s="380"/>
      <c r="L571" s="380"/>
      <c r="M571" s="380"/>
      <c r="N571" s="380"/>
      <c r="O571" s="389"/>
      <c r="P571" s="389"/>
      <c r="Q571" s="389"/>
      <c r="R571" s="389"/>
      <c r="S571" s="393"/>
      <c r="T571" s="393"/>
      <c r="U571" s="380"/>
      <c r="V571" s="380"/>
      <c r="W571" s="393"/>
      <c r="X571" s="383">
        <f>T558-U558</f>
        <v>49.411000000000058</v>
      </c>
      <c r="Y571" s="380"/>
      <c r="Z571" s="380"/>
      <c r="AA571" s="425"/>
      <c r="AB571" s="918"/>
      <c r="AC571" s="519"/>
      <c r="AJ571" s="407">
        <v>563</v>
      </c>
      <c r="AK571" s="374">
        <v>1785.0457699999999</v>
      </c>
      <c r="AY571" s="380"/>
    </row>
    <row r="572" spans="1:51" s="374" customFormat="1">
      <c r="A572" s="380"/>
      <c r="B572" s="380"/>
      <c r="C572" s="380"/>
      <c r="D572" s="381"/>
      <c r="E572" s="380"/>
      <c r="F572" s="382"/>
      <c r="G572" s="383"/>
      <c r="H572" s="380"/>
      <c r="I572" s="380"/>
      <c r="J572" s="380"/>
      <c r="K572" s="380"/>
      <c r="L572" s="380"/>
      <c r="M572" s="380"/>
      <c r="N572" s="380"/>
      <c r="O572" s="389"/>
      <c r="P572" s="389"/>
      <c r="Q572" s="394">
        <v>967.10200000000009</v>
      </c>
      <c r="R572" s="389"/>
      <c r="S572" s="393"/>
      <c r="T572" s="393">
        <f>S558-U558</f>
        <v>-20.23700000000008</v>
      </c>
      <c r="U572" s="380"/>
      <c r="V572" s="380"/>
      <c r="W572" s="393"/>
      <c r="X572" s="383"/>
      <c r="Y572" s="380"/>
      <c r="Z572" s="380"/>
      <c r="AA572" s="425"/>
      <c r="AB572" s="918"/>
      <c r="AC572" s="519"/>
      <c r="AJ572" s="407">
        <v>564</v>
      </c>
      <c r="AK572" s="374">
        <v>658.88603000000001</v>
      </c>
      <c r="AY572" s="380"/>
    </row>
    <row r="573" spans="1:51" s="374" customFormat="1" ht="91.5">
      <c r="A573" s="380"/>
      <c r="B573" s="380"/>
      <c r="C573" s="380"/>
      <c r="D573" s="381"/>
      <c r="E573" s="380"/>
      <c r="F573" s="382"/>
      <c r="G573" s="383"/>
      <c r="H573" s="380"/>
      <c r="I573" s="380"/>
      <c r="J573" s="380"/>
      <c r="K573" s="380"/>
      <c r="L573" s="380"/>
      <c r="M573" s="380"/>
      <c r="N573" s="380"/>
      <c r="O573" s="389"/>
      <c r="P573" s="389"/>
      <c r="Q573" s="395">
        <v>59.48299999999972</v>
      </c>
      <c r="R573" s="389"/>
      <c r="S573" s="393"/>
      <c r="T573" s="393"/>
      <c r="U573" s="380"/>
      <c r="V573" s="380"/>
      <c r="W573" s="393"/>
      <c r="X573" s="383"/>
      <c r="Y573" s="383"/>
      <c r="Z573" s="380"/>
      <c r="AA573" s="425"/>
      <c r="AB573" s="918"/>
      <c r="AC573" s="519"/>
      <c r="AJ573" s="407">
        <v>565</v>
      </c>
      <c r="AK573" s="374">
        <v>2926.2207899999999</v>
      </c>
      <c r="AY573" s="380"/>
    </row>
    <row r="574" spans="1:51" s="374" customFormat="1">
      <c r="A574" s="380"/>
      <c r="B574" s="380"/>
      <c r="C574" s="380"/>
      <c r="D574" s="381"/>
      <c r="E574" s="380"/>
      <c r="F574" s="382"/>
      <c r="G574" s="383"/>
      <c r="H574" s="380"/>
      <c r="I574" s="380"/>
      <c r="J574" s="380"/>
      <c r="K574" s="380"/>
      <c r="L574" s="380"/>
      <c r="M574" s="380"/>
      <c r="N574" s="380"/>
      <c r="O574" s="389"/>
      <c r="P574" s="389"/>
      <c r="Q574" s="389"/>
      <c r="R574" s="389"/>
      <c r="S574" s="393">
        <f>454-312</f>
        <v>142</v>
      </c>
      <c r="T574" s="393"/>
      <c r="U574" s="380"/>
      <c r="V574" s="380"/>
      <c r="W574" s="393"/>
      <c r="X574" s="383"/>
      <c r="Y574" s="380"/>
      <c r="Z574" s="380"/>
      <c r="AA574" s="425"/>
      <c r="AB574" s="918"/>
      <c r="AC574" s="519"/>
      <c r="AJ574" s="407">
        <v>566</v>
      </c>
      <c r="AK574" s="374">
        <v>847.27</v>
      </c>
      <c r="AY574" s="380"/>
    </row>
    <row r="575" spans="1:51" s="374" customFormat="1">
      <c r="A575" s="380"/>
      <c r="B575" s="380"/>
      <c r="C575" s="380"/>
      <c r="D575" s="381"/>
      <c r="E575" s="380"/>
      <c r="F575" s="382"/>
      <c r="G575" s="383"/>
      <c r="H575" s="380"/>
      <c r="I575" s="380"/>
      <c r="J575" s="380"/>
      <c r="K575" s="380"/>
      <c r="L575" s="380"/>
      <c r="M575" s="380"/>
      <c r="N575" s="380"/>
      <c r="O575" s="389"/>
      <c r="P575" s="389"/>
      <c r="Q575" s="389"/>
      <c r="R575" s="389"/>
      <c r="S575" s="393"/>
      <c r="T575" s="393"/>
      <c r="U575" s="380"/>
      <c r="V575" s="380"/>
      <c r="W575" s="393"/>
      <c r="X575" s="383"/>
      <c r="Y575" s="380"/>
      <c r="Z575" s="380"/>
      <c r="AA575" s="426"/>
      <c r="AB575" s="920"/>
      <c r="AC575" s="519"/>
      <c r="AJ575" s="407">
        <v>567</v>
      </c>
      <c r="AK575" s="374">
        <v>1753.45371</v>
      </c>
      <c r="AY575" s="380"/>
    </row>
    <row r="576" spans="1:51">
      <c r="AJ576" s="407">
        <v>568</v>
      </c>
      <c r="AK576" s="24">
        <v>1617.93317</v>
      </c>
    </row>
    <row r="577" spans="1:51">
      <c r="AJ577" s="407">
        <v>569</v>
      </c>
      <c r="AK577" s="24">
        <v>884.13423999999998</v>
      </c>
    </row>
    <row r="578" spans="1:51">
      <c r="AJ578" s="407">
        <v>570</v>
      </c>
      <c r="AK578" s="24">
        <v>2715.3298500000001</v>
      </c>
    </row>
    <row r="579" spans="1:51">
      <c r="AJ579" s="407">
        <v>571</v>
      </c>
      <c r="AK579" s="24">
        <v>1162.9886300000001</v>
      </c>
    </row>
    <row r="580" spans="1:51">
      <c r="AJ580" s="407">
        <v>572</v>
      </c>
      <c r="AK580" s="24">
        <v>733.86968000000002</v>
      </c>
    </row>
    <row r="581" spans="1:51">
      <c r="AJ581" s="407">
        <v>573</v>
      </c>
      <c r="AK581" s="24">
        <v>407.29027000000002</v>
      </c>
    </row>
    <row r="582" spans="1:51">
      <c r="AJ582" s="407">
        <v>574</v>
      </c>
      <c r="AK582" s="24">
        <v>1644.5010500000001</v>
      </c>
    </row>
    <row r="583" spans="1:51">
      <c r="AJ583" s="407">
        <v>575</v>
      </c>
      <c r="AK583" s="24">
        <v>1607.3327999999999</v>
      </c>
    </row>
    <row r="584" spans="1:51">
      <c r="AJ584" s="407">
        <v>576</v>
      </c>
      <c r="AK584" s="24">
        <v>3165.0223900000001</v>
      </c>
    </row>
    <row r="585" spans="1:51">
      <c r="AJ585" s="407">
        <v>577</v>
      </c>
      <c r="AK585" s="24">
        <v>1548.23945</v>
      </c>
    </row>
    <row r="586" spans="1:51" ht="62.25" thickBot="1">
      <c r="AJ586" s="407">
        <v>578</v>
      </c>
      <c r="AK586" s="24">
        <v>1473.5105799999999</v>
      </c>
    </row>
    <row r="587" spans="1:51" ht="62.25" thickBot="1">
      <c r="O587" s="1">
        <v>3403.88</v>
      </c>
      <c r="AJ587" s="407">
        <v>579</v>
      </c>
      <c r="AK587" s="24">
        <v>369.26729</v>
      </c>
    </row>
    <row r="588" spans="1:51" ht="62.25" thickBot="1">
      <c r="O588" s="404">
        <v>3136.16</v>
      </c>
      <c r="AJ588" s="407">
        <v>580</v>
      </c>
      <c r="AK588" s="24">
        <v>702.90017</v>
      </c>
    </row>
    <row r="589" spans="1:51" ht="62.25" thickBot="1">
      <c r="O589" s="404">
        <v>3829.49</v>
      </c>
      <c r="AJ589" s="407">
        <v>581</v>
      </c>
      <c r="AK589" s="24">
        <v>1092.73624</v>
      </c>
    </row>
    <row r="590" spans="1:51" ht="62.25" thickBot="1">
      <c r="A590" s="24"/>
      <c r="B590" s="24"/>
      <c r="C590" s="24"/>
      <c r="D590" s="24"/>
      <c r="E590" s="24"/>
      <c r="F590" s="24"/>
      <c r="G590" s="24"/>
      <c r="H590" s="24"/>
      <c r="I590" s="24"/>
      <c r="J590" s="24"/>
      <c r="K590" s="24"/>
      <c r="L590" s="24"/>
      <c r="M590" s="24"/>
      <c r="N590" s="24"/>
      <c r="O590" s="405">
        <v>3434.27</v>
      </c>
      <c r="Q590" s="375">
        <f>SUM(P595=O592+O591+O590+O589+O588+O587)</f>
        <v>0</v>
      </c>
      <c r="AJ590" s="407">
        <v>582</v>
      </c>
      <c r="AK590" s="24">
        <v>655.70649000000003</v>
      </c>
      <c r="AY590" s="24"/>
    </row>
    <row r="591" spans="1:51" ht="62.25" thickBot="1">
      <c r="A591" s="24"/>
      <c r="B591" s="24"/>
      <c r="C591" s="24"/>
      <c r="D591" s="24"/>
      <c r="E591" s="24"/>
      <c r="F591" s="24"/>
      <c r="G591" s="24"/>
      <c r="H591" s="24"/>
      <c r="I591" s="24"/>
      <c r="J591" s="24"/>
      <c r="K591" s="24"/>
      <c r="L591" s="24"/>
      <c r="M591" s="24"/>
      <c r="N591" s="24"/>
      <c r="O591" s="405">
        <v>1858.79</v>
      </c>
      <c r="AJ591" s="407">
        <v>583</v>
      </c>
      <c r="AK591" s="24">
        <v>940.88180999999997</v>
      </c>
      <c r="AY591" s="24"/>
    </row>
    <row r="592" spans="1:51">
      <c r="A592" s="24"/>
      <c r="B592" s="24"/>
      <c r="C592" s="24"/>
      <c r="D592" s="24"/>
      <c r="E592" s="24"/>
      <c r="F592" s="24"/>
      <c r="G592" s="24"/>
      <c r="H592" s="24"/>
      <c r="I592" s="24"/>
      <c r="J592" s="24"/>
      <c r="K592" s="24"/>
      <c r="L592" s="24"/>
      <c r="M592" s="24"/>
      <c r="N592" s="24"/>
      <c r="O592" s="1112">
        <v>15586.41</v>
      </c>
      <c r="AJ592" s="407">
        <v>584</v>
      </c>
      <c r="AK592" s="24">
        <v>1366.1676</v>
      </c>
      <c r="AY592" s="24"/>
    </row>
    <row r="593" spans="1:51" ht="62.25" thickBot="1">
      <c r="A593" s="24"/>
      <c r="B593" s="24"/>
      <c r="C593" s="24"/>
      <c r="D593" s="24"/>
      <c r="E593" s="24"/>
      <c r="F593" s="24"/>
      <c r="G593" s="24"/>
      <c r="H593" s="24"/>
      <c r="I593" s="24"/>
      <c r="J593" s="24"/>
      <c r="K593" s="24"/>
      <c r="L593" s="24"/>
      <c r="M593" s="24"/>
      <c r="N593" s="24"/>
      <c r="O593" s="1113"/>
      <c r="P593" s="375" t="e">
        <f>#REF!+#REF!</f>
        <v>#REF!</v>
      </c>
      <c r="AJ593" s="407">
        <v>585</v>
      </c>
      <c r="AK593" s="24">
        <v>1433.0400999999999</v>
      </c>
      <c r="AY593" s="24"/>
    </row>
    <row r="594" spans="1:51">
      <c r="A594" s="24"/>
      <c r="B594" s="24"/>
      <c r="C594" s="24"/>
      <c r="D594" s="24"/>
      <c r="E594" s="24"/>
      <c r="F594" s="24"/>
      <c r="G594" s="24"/>
      <c r="H594" s="24"/>
      <c r="I594" s="24"/>
      <c r="J594" s="24"/>
      <c r="K594" s="24"/>
      <c r="L594" s="24"/>
      <c r="M594" s="24"/>
      <c r="N594" s="24"/>
      <c r="AJ594" s="407">
        <v>586</v>
      </c>
      <c r="AK594" s="24">
        <v>1726.43505</v>
      </c>
      <c r="AY594" s="24"/>
    </row>
    <row r="595" spans="1:51">
      <c r="A595" s="24"/>
      <c r="B595" s="24"/>
      <c r="C595" s="24"/>
      <c r="D595" s="24"/>
      <c r="E595" s="24"/>
      <c r="F595" s="24"/>
      <c r="G595" s="24"/>
      <c r="H595" s="24"/>
      <c r="I595" s="24"/>
      <c r="J595" s="24"/>
      <c r="K595" s="24"/>
      <c r="L595" s="24"/>
      <c r="M595" s="24"/>
      <c r="N595" s="24"/>
      <c r="AJ595" s="407">
        <v>587</v>
      </c>
      <c r="AK595" s="24">
        <v>1193.57898</v>
      </c>
      <c r="AY595" s="24"/>
    </row>
    <row r="596" spans="1:51">
      <c r="A596" s="24"/>
      <c r="B596" s="24"/>
      <c r="C596" s="24"/>
      <c r="D596" s="24"/>
      <c r="E596" s="24"/>
      <c r="F596" s="24"/>
      <c r="G596" s="24"/>
      <c r="H596" s="24"/>
      <c r="I596" s="24"/>
      <c r="J596" s="24"/>
      <c r="K596" s="24"/>
      <c r="L596" s="24"/>
      <c r="M596" s="24"/>
      <c r="N596" s="24"/>
      <c r="AJ596" s="407">
        <v>588</v>
      </c>
      <c r="AK596" s="24">
        <v>1558.3994600000001</v>
      </c>
      <c r="AY596" s="24"/>
    </row>
    <row r="597" spans="1:51">
      <c r="A597" s="24"/>
      <c r="B597" s="24"/>
      <c r="C597" s="24"/>
      <c r="D597" s="24"/>
      <c r="E597" s="24"/>
      <c r="F597" s="24"/>
      <c r="G597" s="24"/>
      <c r="H597" s="24"/>
      <c r="I597" s="24"/>
      <c r="J597" s="24"/>
      <c r="K597" s="24"/>
      <c r="L597" s="24"/>
      <c r="M597" s="24"/>
      <c r="N597" s="24"/>
      <c r="AJ597" s="407">
        <v>589</v>
      </c>
      <c r="AK597" s="24">
        <v>529.09730000000002</v>
      </c>
      <c r="AY597" s="24"/>
    </row>
    <row r="598" spans="1:51">
      <c r="A598" s="24"/>
      <c r="B598" s="24"/>
      <c r="C598" s="24"/>
      <c r="D598" s="24"/>
      <c r="E598" s="24"/>
      <c r="F598" s="24"/>
      <c r="G598" s="24"/>
      <c r="H598" s="24"/>
      <c r="I598" s="24"/>
      <c r="J598" s="24"/>
      <c r="K598" s="24"/>
      <c r="L598" s="24"/>
      <c r="M598" s="24"/>
      <c r="N598" s="24"/>
      <c r="AJ598" s="407">
        <v>590</v>
      </c>
      <c r="AK598" s="24">
        <v>1260.8565599999999</v>
      </c>
      <c r="AY598" s="24"/>
    </row>
    <row r="599" spans="1:51">
      <c r="A599" s="24"/>
      <c r="B599" s="24"/>
      <c r="C599" s="24"/>
      <c r="D599" s="24"/>
      <c r="E599" s="24"/>
      <c r="F599" s="24"/>
      <c r="G599" s="24"/>
      <c r="H599" s="24"/>
      <c r="I599" s="24"/>
      <c r="J599" s="24"/>
      <c r="K599" s="24"/>
      <c r="L599" s="24"/>
      <c r="M599" s="24"/>
      <c r="N599" s="24"/>
      <c r="AJ599" s="407">
        <v>591</v>
      </c>
      <c r="AK599" s="24">
        <v>777.55448999999999</v>
      </c>
      <c r="AY599" s="24"/>
    </row>
    <row r="600" spans="1:51">
      <c r="A600" s="24"/>
      <c r="B600" s="24"/>
      <c r="C600" s="24"/>
      <c r="D600" s="24"/>
      <c r="E600" s="24"/>
      <c r="F600" s="24"/>
      <c r="G600" s="24"/>
      <c r="H600" s="24"/>
      <c r="I600" s="24"/>
      <c r="J600" s="24"/>
      <c r="K600" s="24"/>
      <c r="L600" s="24"/>
      <c r="M600" s="24"/>
      <c r="N600" s="24"/>
      <c r="AJ600" s="407">
        <v>592</v>
      </c>
      <c r="AK600" s="24">
        <v>1114.1747800000001</v>
      </c>
      <c r="AY600" s="24"/>
    </row>
    <row r="601" spans="1:51">
      <c r="A601" s="24"/>
      <c r="B601" s="24"/>
      <c r="C601" s="24"/>
      <c r="D601" s="24"/>
      <c r="E601" s="24"/>
      <c r="F601" s="24"/>
      <c r="G601" s="24"/>
      <c r="H601" s="24"/>
      <c r="I601" s="24"/>
      <c r="J601" s="24"/>
      <c r="K601" s="24"/>
      <c r="L601" s="24"/>
      <c r="M601" s="24"/>
      <c r="N601" s="24"/>
      <c r="AJ601" s="407">
        <v>593</v>
      </c>
      <c r="AK601" s="24">
        <v>1135</v>
      </c>
      <c r="AY601" s="24"/>
    </row>
    <row r="602" spans="1:51">
      <c r="A602" s="24"/>
      <c r="B602" s="24"/>
      <c r="C602" s="24"/>
      <c r="D602" s="24"/>
      <c r="E602" s="24"/>
      <c r="F602" s="24"/>
      <c r="G602" s="24"/>
      <c r="H602" s="24"/>
      <c r="I602" s="24"/>
      <c r="J602" s="24"/>
      <c r="K602" s="24"/>
      <c r="L602" s="24"/>
      <c r="M602" s="24"/>
      <c r="N602" s="24"/>
      <c r="AJ602" s="407">
        <v>594</v>
      </c>
      <c r="AK602" s="24">
        <v>1268.6178500000001</v>
      </c>
      <c r="AY602" s="24"/>
    </row>
    <row r="603" spans="1:51">
      <c r="A603" s="24"/>
      <c r="B603" s="24"/>
      <c r="C603" s="24"/>
      <c r="D603" s="24"/>
      <c r="E603" s="24"/>
      <c r="F603" s="24"/>
      <c r="G603" s="24"/>
      <c r="H603" s="24"/>
      <c r="I603" s="24"/>
      <c r="J603" s="24"/>
      <c r="K603" s="24"/>
      <c r="L603" s="24"/>
      <c r="M603" s="24"/>
      <c r="N603" s="24"/>
      <c r="AJ603" s="407">
        <v>595</v>
      </c>
      <c r="AK603" s="24">
        <v>840.42318999999998</v>
      </c>
      <c r="AY603" s="24"/>
    </row>
    <row r="604" spans="1:51">
      <c r="A604" s="24"/>
      <c r="B604" s="24"/>
      <c r="C604" s="24"/>
      <c r="D604" s="24"/>
      <c r="E604" s="24"/>
      <c r="F604" s="24"/>
      <c r="G604" s="24"/>
      <c r="H604" s="24"/>
      <c r="I604" s="24"/>
      <c r="J604" s="24"/>
      <c r="K604" s="24"/>
      <c r="L604" s="24"/>
      <c r="M604" s="24"/>
      <c r="N604" s="24"/>
      <c r="AJ604" s="407">
        <v>596</v>
      </c>
      <c r="AK604" s="24">
        <v>452.66115000000002</v>
      </c>
      <c r="AY604" s="24"/>
    </row>
    <row r="605" spans="1:51">
      <c r="A605" s="24"/>
      <c r="B605" s="24"/>
      <c r="C605" s="24"/>
      <c r="D605" s="24"/>
      <c r="E605" s="24"/>
      <c r="F605" s="24"/>
      <c r="G605" s="24"/>
      <c r="H605" s="24"/>
      <c r="I605" s="24"/>
      <c r="J605" s="24"/>
      <c r="K605" s="24"/>
      <c r="L605" s="24"/>
      <c r="M605" s="24"/>
      <c r="N605" s="24"/>
      <c r="AJ605" s="407">
        <v>597</v>
      </c>
      <c r="AK605" s="24">
        <v>930.76122999999995</v>
      </c>
      <c r="AY605" s="24"/>
    </row>
    <row r="606" spans="1:51">
      <c r="A606" s="24"/>
      <c r="B606" s="24"/>
      <c r="C606" s="24"/>
      <c r="D606" s="24"/>
      <c r="E606" s="24"/>
      <c r="F606" s="24"/>
      <c r="G606" s="24"/>
      <c r="H606" s="24"/>
      <c r="I606" s="24"/>
      <c r="J606" s="24"/>
      <c r="K606" s="24"/>
      <c r="L606" s="24"/>
      <c r="M606" s="24"/>
      <c r="N606" s="24"/>
      <c r="O606" s="24"/>
      <c r="P606" s="24"/>
      <c r="Q606" s="24"/>
      <c r="R606" s="24"/>
      <c r="S606" s="24"/>
      <c r="T606" s="24"/>
      <c r="U606" s="24"/>
      <c r="V606" s="24"/>
      <c r="W606" s="24"/>
      <c r="X606" s="24"/>
      <c r="Y606" s="24"/>
      <c r="Z606" s="24"/>
      <c r="AA606" s="24"/>
      <c r="AB606" s="921"/>
      <c r="AC606" s="24"/>
      <c r="AJ606" s="407">
        <v>598</v>
      </c>
      <c r="AK606" s="24">
        <v>180</v>
      </c>
      <c r="AY606" s="24"/>
    </row>
    <row r="607" spans="1:51">
      <c r="A607" s="24"/>
      <c r="B607" s="24"/>
      <c r="C607" s="24"/>
      <c r="D607" s="24"/>
      <c r="E607" s="24"/>
      <c r="F607" s="24"/>
      <c r="G607" s="24"/>
      <c r="H607" s="24"/>
      <c r="I607" s="24"/>
      <c r="J607" s="24"/>
      <c r="K607" s="24"/>
      <c r="L607" s="24"/>
      <c r="M607" s="24"/>
      <c r="N607" s="24"/>
      <c r="O607" s="24"/>
      <c r="P607" s="24"/>
      <c r="Q607" s="24"/>
      <c r="R607" s="24"/>
      <c r="S607" s="24"/>
      <c r="T607" s="24"/>
      <c r="U607" s="24"/>
      <c r="V607" s="24"/>
      <c r="W607" s="24"/>
      <c r="X607" s="24"/>
      <c r="Y607" s="24"/>
      <c r="Z607" s="24"/>
      <c r="AA607" s="24"/>
      <c r="AB607" s="921"/>
      <c r="AC607" s="24"/>
      <c r="AJ607" s="407">
        <v>599</v>
      </c>
      <c r="AK607" s="24">
        <v>1110.80691</v>
      </c>
      <c r="AY607" s="24"/>
    </row>
    <row r="608" spans="1:51">
      <c r="A608" s="24"/>
      <c r="B608" s="24"/>
      <c r="C608" s="24"/>
      <c r="D608" s="24"/>
      <c r="E608" s="24"/>
      <c r="F608" s="24"/>
      <c r="G608" s="24"/>
      <c r="H608" s="24"/>
      <c r="I608" s="24"/>
      <c r="J608" s="24"/>
      <c r="K608" s="24"/>
      <c r="L608" s="24"/>
      <c r="M608" s="24"/>
      <c r="N608" s="24"/>
      <c r="O608" s="24"/>
      <c r="P608" s="24"/>
      <c r="Q608" s="24"/>
      <c r="R608" s="24"/>
      <c r="S608" s="24"/>
      <c r="T608" s="24"/>
      <c r="U608" s="24"/>
      <c r="V608" s="24"/>
      <c r="W608" s="24"/>
      <c r="X608" s="24"/>
      <c r="Y608" s="24"/>
      <c r="Z608" s="24"/>
      <c r="AA608" s="24"/>
      <c r="AB608" s="921"/>
      <c r="AC608" s="24"/>
      <c r="AJ608" s="407">
        <v>600</v>
      </c>
      <c r="AK608" s="24">
        <v>1746.1692599999999</v>
      </c>
      <c r="AY608" s="24"/>
    </row>
    <row r="609" spans="1:51">
      <c r="A609" s="24"/>
      <c r="B609" s="24"/>
      <c r="C609" s="24"/>
      <c r="D609" s="24"/>
      <c r="E609" s="24"/>
      <c r="F609" s="24"/>
      <c r="G609" s="24"/>
      <c r="H609" s="24"/>
      <c r="I609" s="24"/>
      <c r="J609" s="24"/>
      <c r="K609" s="24"/>
      <c r="L609" s="24"/>
      <c r="M609" s="24"/>
      <c r="N609" s="24"/>
      <c r="O609" s="24"/>
      <c r="P609" s="24"/>
      <c r="Q609" s="24"/>
      <c r="R609" s="24"/>
      <c r="S609" s="24"/>
      <c r="T609" s="24"/>
      <c r="U609" s="24"/>
      <c r="V609" s="24"/>
      <c r="W609" s="24"/>
      <c r="X609" s="24"/>
      <c r="Y609" s="24"/>
      <c r="Z609" s="24"/>
      <c r="AA609" s="24"/>
      <c r="AB609" s="921"/>
      <c r="AC609" s="24"/>
      <c r="AJ609" s="407">
        <v>601</v>
      </c>
      <c r="AK609" s="24">
        <v>1233.54638</v>
      </c>
      <c r="AY609" s="24"/>
    </row>
    <row r="610" spans="1:51">
      <c r="A610" s="24"/>
      <c r="B610" s="24"/>
      <c r="C610" s="24"/>
      <c r="D610" s="24"/>
      <c r="E610" s="24"/>
      <c r="F610" s="24"/>
      <c r="G610" s="24"/>
      <c r="H610" s="24"/>
      <c r="I610" s="24"/>
      <c r="J610" s="24"/>
      <c r="K610" s="24"/>
      <c r="L610" s="24"/>
      <c r="M610" s="24"/>
      <c r="N610" s="24"/>
      <c r="O610" s="24"/>
      <c r="P610" s="24"/>
      <c r="Q610" s="24"/>
      <c r="R610" s="24"/>
      <c r="S610" s="24"/>
      <c r="T610" s="24"/>
      <c r="U610" s="24"/>
      <c r="V610" s="24"/>
      <c r="W610" s="24"/>
      <c r="X610" s="24"/>
      <c r="Y610" s="24"/>
      <c r="Z610" s="24"/>
      <c r="AA610" s="24"/>
      <c r="AB610" s="921"/>
      <c r="AC610" s="24"/>
      <c r="AJ610" s="407">
        <v>602</v>
      </c>
      <c r="AK610" s="24">
        <v>60</v>
      </c>
      <c r="AY610" s="24"/>
    </row>
    <row r="611" spans="1:51">
      <c r="A611" s="24"/>
      <c r="B611" s="24"/>
      <c r="C611" s="24"/>
      <c r="D611" s="24"/>
      <c r="E611" s="24"/>
      <c r="F611" s="24"/>
      <c r="G611" s="24"/>
      <c r="H611" s="24"/>
      <c r="I611" s="24"/>
      <c r="J611" s="24"/>
      <c r="K611" s="24"/>
      <c r="L611" s="24"/>
      <c r="M611" s="24"/>
      <c r="N611" s="24"/>
      <c r="O611" s="24"/>
      <c r="P611" s="24"/>
      <c r="Q611" s="24"/>
      <c r="R611" s="24"/>
      <c r="S611" s="24"/>
      <c r="T611" s="24"/>
      <c r="U611" s="24"/>
      <c r="V611" s="24"/>
      <c r="W611" s="24"/>
      <c r="X611" s="24"/>
      <c r="Y611" s="24"/>
      <c r="Z611" s="24"/>
      <c r="AA611" s="24"/>
      <c r="AB611" s="921"/>
      <c r="AC611" s="24"/>
      <c r="AJ611" s="407">
        <v>603</v>
      </c>
      <c r="AK611" s="24">
        <v>337.18727999999999</v>
      </c>
      <c r="AY611" s="24"/>
    </row>
    <row r="612" spans="1:51">
      <c r="A612" s="24"/>
      <c r="B612" s="24"/>
      <c r="C612" s="24"/>
      <c r="D612" s="24"/>
      <c r="E612" s="24"/>
      <c r="F612" s="24"/>
      <c r="G612" s="24"/>
      <c r="H612" s="24"/>
      <c r="I612" s="24"/>
      <c r="J612" s="24"/>
      <c r="K612" s="24"/>
      <c r="L612" s="24"/>
      <c r="M612" s="24"/>
      <c r="N612" s="24"/>
      <c r="O612" s="24"/>
      <c r="P612" s="24"/>
      <c r="Q612" s="24"/>
      <c r="R612" s="24"/>
      <c r="S612" s="24"/>
      <c r="T612" s="24"/>
      <c r="U612" s="24"/>
      <c r="V612" s="24"/>
      <c r="W612" s="24"/>
      <c r="X612" s="24"/>
      <c r="Y612" s="24"/>
      <c r="Z612" s="24"/>
      <c r="AA612" s="24"/>
      <c r="AB612" s="921"/>
      <c r="AC612" s="24"/>
      <c r="AJ612" s="407">
        <v>604</v>
      </c>
      <c r="AK612" s="24">
        <v>2229.6766200000002</v>
      </c>
      <c r="AY612" s="24"/>
    </row>
    <row r="613" spans="1:51">
      <c r="A613" s="24"/>
      <c r="B613" s="24"/>
      <c r="C613" s="24"/>
      <c r="D613" s="24"/>
      <c r="E613" s="24"/>
      <c r="F613" s="24"/>
      <c r="G613" s="24"/>
      <c r="H613" s="24"/>
      <c r="I613" s="24"/>
      <c r="J613" s="24"/>
      <c r="K613" s="24"/>
      <c r="L613" s="24"/>
      <c r="M613" s="24"/>
      <c r="N613" s="24"/>
      <c r="O613" s="24"/>
      <c r="P613" s="24"/>
      <c r="Q613" s="24"/>
      <c r="R613" s="24"/>
      <c r="S613" s="24"/>
      <c r="T613" s="24"/>
      <c r="U613" s="24"/>
      <c r="V613" s="24"/>
      <c r="W613" s="24"/>
      <c r="X613" s="24"/>
      <c r="Y613" s="24"/>
      <c r="Z613" s="24"/>
      <c r="AA613" s="24"/>
      <c r="AB613" s="921"/>
      <c r="AC613" s="24"/>
      <c r="AJ613" s="407">
        <v>605</v>
      </c>
      <c r="AK613" s="24">
        <v>1607.0003300000001</v>
      </c>
      <c r="AY613" s="24"/>
    </row>
    <row r="614" spans="1:51">
      <c r="A614" s="24"/>
      <c r="B614" s="24"/>
      <c r="C614" s="24"/>
      <c r="D614" s="24"/>
      <c r="E614" s="24"/>
      <c r="F614" s="24"/>
      <c r="G614" s="24"/>
      <c r="H614" s="24"/>
      <c r="I614" s="24"/>
      <c r="J614" s="24"/>
      <c r="K614" s="24"/>
      <c r="L614" s="24"/>
      <c r="M614" s="24"/>
      <c r="N614" s="24"/>
      <c r="O614" s="24"/>
      <c r="P614" s="24"/>
      <c r="Q614" s="24"/>
      <c r="R614" s="24"/>
      <c r="S614" s="24"/>
      <c r="T614" s="24"/>
      <c r="U614" s="24"/>
      <c r="V614" s="24"/>
      <c r="W614" s="24"/>
      <c r="X614" s="24"/>
      <c r="Y614" s="24"/>
      <c r="Z614" s="24"/>
      <c r="AA614" s="24"/>
      <c r="AB614" s="921"/>
      <c r="AC614" s="24"/>
      <c r="AJ614" s="407">
        <v>606</v>
      </c>
      <c r="AK614" s="24">
        <v>25</v>
      </c>
      <c r="AY614" s="24"/>
    </row>
  </sheetData>
  <mergeCells count="2200">
    <mergeCell ref="I122:I123"/>
    <mergeCell ref="I126:I127"/>
    <mergeCell ref="I128:I130"/>
    <mergeCell ref="B95:B98"/>
    <mergeCell ref="H128:H130"/>
    <mergeCell ref="J115:J120"/>
    <mergeCell ref="H110:H112"/>
    <mergeCell ref="H115:H120"/>
    <mergeCell ref="H104:H107"/>
    <mergeCell ref="A115:A121"/>
    <mergeCell ref="B73:B75"/>
    <mergeCell ref="B77:B78"/>
    <mergeCell ref="B79:B81"/>
    <mergeCell ref="B82:B85"/>
    <mergeCell ref="I100:I102"/>
    <mergeCell ref="I113:I114"/>
    <mergeCell ref="A110:A112"/>
    <mergeCell ref="A122:A123"/>
    <mergeCell ref="A126:A127"/>
    <mergeCell ref="H122:H123"/>
    <mergeCell ref="H126:H127"/>
    <mergeCell ref="H92:H94"/>
    <mergeCell ref="H95:H98"/>
    <mergeCell ref="H100:H102"/>
    <mergeCell ref="B104:B107"/>
    <mergeCell ref="B110:B112"/>
    <mergeCell ref="B115:B121"/>
    <mergeCell ref="B126:B127"/>
    <mergeCell ref="B122:B123"/>
    <mergeCell ref="B128:B130"/>
    <mergeCell ref="J122:J123"/>
    <mergeCell ref="J128:J130"/>
    <mergeCell ref="I140:I142"/>
    <mergeCell ref="I143:I145"/>
    <mergeCell ref="I115:I120"/>
    <mergeCell ref="I132:I136"/>
    <mergeCell ref="Q115:Q120"/>
    <mergeCell ref="P115:P120"/>
    <mergeCell ref="AY292:AY294"/>
    <mergeCell ref="AY297:AY298"/>
    <mergeCell ref="AY299:AY300"/>
    <mergeCell ref="AY301:AY302"/>
    <mergeCell ref="M194:M196"/>
    <mergeCell ref="M191:M192"/>
    <mergeCell ref="AY317:AY321"/>
    <mergeCell ref="H191:H192"/>
    <mergeCell ref="H290:H291"/>
    <mergeCell ref="H292:H294"/>
    <mergeCell ref="H297:H298"/>
    <mergeCell ref="H299:H300"/>
    <mergeCell ref="X115:X121"/>
    <mergeCell ref="Y115:Y121"/>
    <mergeCell ref="Z115:Z121"/>
    <mergeCell ref="R115:R120"/>
    <mergeCell ref="X143:X145"/>
    <mergeCell ref="Y143:Y145"/>
    <mergeCell ref="Z143:Z145"/>
    <mergeCell ref="X140:X142"/>
    <mergeCell ref="Y140:Y142"/>
    <mergeCell ref="AY259:AY261"/>
    <mergeCell ref="AY262:AY264"/>
    <mergeCell ref="AY265:AY266"/>
    <mergeCell ref="AY267:AY269"/>
    <mergeCell ref="AY270:AY271"/>
    <mergeCell ref="H424:H425"/>
    <mergeCell ref="H428:H430"/>
    <mergeCell ref="H432:H435"/>
    <mergeCell ref="H438:H443"/>
    <mergeCell ref="H445:H449"/>
    <mergeCell ref="H454:H460"/>
    <mergeCell ref="I299:I300"/>
    <mergeCell ref="I301:I302"/>
    <mergeCell ref="I303:I312"/>
    <mergeCell ref="I317:I321"/>
    <mergeCell ref="I322:I323"/>
    <mergeCell ref="I324:I328"/>
    <mergeCell ref="I329:I330"/>
    <mergeCell ref="I333:I334"/>
    <mergeCell ref="I335:I336"/>
    <mergeCell ref="I338:I343"/>
    <mergeCell ref="I344:I346"/>
    <mergeCell ref="I347:I350"/>
    <mergeCell ref="I351:I355"/>
    <mergeCell ref="I360:I369"/>
    <mergeCell ref="I370:I372"/>
    <mergeCell ref="I394:I396"/>
    <mergeCell ref="I399:I401"/>
    <mergeCell ref="I402:I404"/>
    <mergeCell ref="I405:I409"/>
    <mergeCell ref="I410:I411"/>
    <mergeCell ref="H317:H321"/>
    <mergeCell ref="H322:H323"/>
    <mergeCell ref="H324:H328"/>
    <mergeCell ref="H329:H330"/>
    <mergeCell ref="H333:H334"/>
    <mergeCell ref="I412:I413"/>
    <mergeCell ref="H461:H462"/>
    <mergeCell ref="H463:H465"/>
    <mergeCell ref="H466:H474"/>
    <mergeCell ref="H421:H423"/>
    <mergeCell ref="H335:H336"/>
    <mergeCell ref="H338:H343"/>
    <mergeCell ref="H344:H346"/>
    <mergeCell ref="H267:H269"/>
    <mergeCell ref="H270:H271"/>
    <mergeCell ref="H272:H273"/>
    <mergeCell ref="H277:H280"/>
    <mergeCell ref="H283:H285"/>
    <mergeCell ref="H475:H477"/>
    <mergeCell ref="H370:H372"/>
    <mergeCell ref="AY510:AY513"/>
    <mergeCell ref="AY514:AY515"/>
    <mergeCell ref="AY516:AY522"/>
    <mergeCell ref="H281:H282"/>
    <mergeCell ref="H347:H350"/>
    <mergeCell ref="H351:H355"/>
    <mergeCell ref="H360:H369"/>
    <mergeCell ref="H373:H374"/>
    <mergeCell ref="H376:H377"/>
    <mergeCell ref="H378:H384"/>
    <mergeCell ref="H387:H390"/>
    <mergeCell ref="H394:H396"/>
    <mergeCell ref="H399:H401"/>
    <mergeCell ref="H402:H404"/>
    <mergeCell ref="H405:H409"/>
    <mergeCell ref="H410:H411"/>
    <mergeCell ref="H412:H413"/>
    <mergeCell ref="H414:H415"/>
    <mergeCell ref="AY536:AY539"/>
    <mergeCell ref="AY540:AY544"/>
    <mergeCell ref="AY545:AY546"/>
    <mergeCell ref="AY549:AY550"/>
    <mergeCell ref="AY552:AY554"/>
    <mergeCell ref="N35:N36"/>
    <mergeCell ref="N55:N56"/>
    <mergeCell ref="N58:N59"/>
    <mergeCell ref="N90:N91"/>
    <mergeCell ref="N172:N173"/>
    <mergeCell ref="N191:N192"/>
    <mergeCell ref="N200:N201"/>
    <mergeCell ref="N202:N203"/>
    <mergeCell ref="N205:N206"/>
    <mergeCell ref="N210:N211"/>
    <mergeCell ref="N220:N221"/>
    <mergeCell ref="N222:N223"/>
    <mergeCell ref="AY402:AY404"/>
    <mergeCell ref="AY405:AY409"/>
    <mergeCell ref="AY410:AY411"/>
    <mergeCell ref="AY412:AY413"/>
    <mergeCell ref="AY414:AY415"/>
    <mergeCell ref="AY421:AY423"/>
    <mergeCell ref="AY335:AY336"/>
    <mergeCell ref="AY303:AY312"/>
    <mergeCell ref="AY494:AY495"/>
    <mergeCell ref="AY115:AY120"/>
    <mergeCell ref="AY122:AY123"/>
    <mergeCell ref="AY126:AY127"/>
    <mergeCell ref="AY252:AY256"/>
    <mergeCell ref="AY272:AY273"/>
    <mergeCell ref="AY277:AY280"/>
    <mergeCell ref="AY523:AY524"/>
    <mergeCell ref="AY498:AY504"/>
    <mergeCell ref="AY344:AY346"/>
    <mergeCell ref="AY347:AY350"/>
    <mergeCell ref="AY351:AY355"/>
    <mergeCell ref="AY360:AY369"/>
    <mergeCell ref="AY370:AY372"/>
    <mergeCell ref="AY373:AY374"/>
    <mergeCell ref="AY376:AY377"/>
    <mergeCell ref="AY378:AY384"/>
    <mergeCell ref="AY387:AY390"/>
    <mergeCell ref="AY394:AY396"/>
    <mergeCell ref="AY399:AY401"/>
    <mergeCell ref="AY484:AY487"/>
    <mergeCell ref="AY488:AY493"/>
    <mergeCell ref="AY531:AY533"/>
    <mergeCell ref="AY534:AY535"/>
    <mergeCell ref="P132:P136"/>
    <mergeCell ref="P137:P139"/>
    <mergeCell ref="R128:R130"/>
    <mergeCell ref="R132:R136"/>
    <mergeCell ref="R137:R139"/>
    <mergeCell ref="R140:R142"/>
    <mergeCell ref="R143:R145"/>
    <mergeCell ref="AA21:AA23"/>
    <mergeCell ref="AB64:AB66"/>
    <mergeCell ref="AC68:AC69"/>
    <mergeCell ref="AY505:AY507"/>
    <mergeCell ref="AY424:AY425"/>
    <mergeCell ref="AY428:AY430"/>
    <mergeCell ref="AY432:AY435"/>
    <mergeCell ref="AY438:AY443"/>
    <mergeCell ref="AY445:AY449"/>
    <mergeCell ref="AY454:AY460"/>
    <mergeCell ref="AY461:AY462"/>
    <mergeCell ref="AY463:AY465"/>
    <mergeCell ref="AY466:AY474"/>
    <mergeCell ref="AY475:AY477"/>
    <mergeCell ref="AY478:AY480"/>
    <mergeCell ref="AY322:AY323"/>
    <mergeCell ref="AY324:AY328"/>
    <mergeCell ref="AY329:AY330"/>
    <mergeCell ref="AY333:AY334"/>
    <mergeCell ref="AY281:AY282"/>
    <mergeCell ref="AY283:AY285"/>
    <mergeCell ref="AY290:AY291"/>
    <mergeCell ref="AY338:AY343"/>
    <mergeCell ref="AY128:AY130"/>
    <mergeCell ref="AY132:AY136"/>
    <mergeCell ref="AY5:AY6"/>
    <mergeCell ref="AY9:AY10"/>
    <mergeCell ref="AY17:AY18"/>
    <mergeCell ref="AY21:AY23"/>
    <mergeCell ref="AY42:AY43"/>
    <mergeCell ref="AY64:AY66"/>
    <mergeCell ref="AY73:AY75"/>
    <mergeCell ref="AY77:AY78"/>
    <mergeCell ref="AY79:AY81"/>
    <mergeCell ref="AY82:AY85"/>
    <mergeCell ref="AY92:AY94"/>
    <mergeCell ref="AY95:AY98"/>
    <mergeCell ref="AY100:AY102"/>
    <mergeCell ref="AY104:AY107"/>
    <mergeCell ref="AY110:AY112"/>
    <mergeCell ref="AY113:AY114"/>
    <mergeCell ref="P113:P114"/>
    <mergeCell ref="Q113:Q114"/>
    <mergeCell ref="Z113:Z114"/>
    <mergeCell ref="R113:R114"/>
    <mergeCell ref="AC64:AC66"/>
    <mergeCell ref="Y9:Y10"/>
    <mergeCell ref="Y17:Y18"/>
    <mergeCell ref="Y21:Y23"/>
    <mergeCell ref="Y31:Y33"/>
    <mergeCell ref="Y35:Y36"/>
    <mergeCell ref="Y42:Y43"/>
    <mergeCell ref="Y55:Y56"/>
    <mergeCell ref="Y58:Y59"/>
    <mergeCell ref="Y64:Y66"/>
    <mergeCell ref="Y73:Y75"/>
    <mergeCell ref="Y77:Y78"/>
    <mergeCell ref="AY137:AY139"/>
    <mergeCell ref="AY140:AY142"/>
    <mergeCell ref="AY143:AY145"/>
    <mergeCell ref="AY148:AY149"/>
    <mergeCell ref="AY150:AY155"/>
    <mergeCell ref="AY156:AY158"/>
    <mergeCell ref="AY164:AY166"/>
    <mergeCell ref="AY238:AY240"/>
    <mergeCell ref="AY241:AY244"/>
    <mergeCell ref="AY245:AY246"/>
    <mergeCell ref="AY247:AY251"/>
    <mergeCell ref="N185:N190"/>
    <mergeCell ref="O115:O120"/>
    <mergeCell ref="N140:N142"/>
    <mergeCell ref="N143:N145"/>
    <mergeCell ref="N247:N251"/>
    <mergeCell ref="O164:O166"/>
    <mergeCell ref="O172:O173"/>
    <mergeCell ref="O185:O190"/>
    <mergeCell ref="O191:O192"/>
    <mergeCell ref="O194:O196"/>
    <mergeCell ref="O200:O201"/>
    <mergeCell ref="O202:O203"/>
    <mergeCell ref="O162:O163"/>
    <mergeCell ref="O140:O142"/>
    <mergeCell ref="O220:O221"/>
    <mergeCell ref="Z140:Z142"/>
    <mergeCell ref="N241:N244"/>
    <mergeCell ref="O143:O145"/>
    <mergeCell ref="P128:P130"/>
    <mergeCell ref="O205:O206"/>
    <mergeCell ref="O207:O209"/>
    <mergeCell ref="K148:K149"/>
    <mergeCell ref="A148:A149"/>
    <mergeCell ref="A150:A155"/>
    <mergeCell ref="N21:N23"/>
    <mergeCell ref="O5:O6"/>
    <mergeCell ref="O9:O10"/>
    <mergeCell ref="O17:O18"/>
    <mergeCell ref="O113:O114"/>
    <mergeCell ref="H113:H114"/>
    <mergeCell ref="H90:H91"/>
    <mergeCell ref="I31:I33"/>
    <mergeCell ref="I35:I36"/>
    <mergeCell ref="I42:I43"/>
    <mergeCell ref="I55:I56"/>
    <mergeCell ref="I58:I59"/>
    <mergeCell ref="I64:I66"/>
    <mergeCell ref="I73:I75"/>
    <mergeCell ref="I77:I78"/>
    <mergeCell ref="I79:I81"/>
    <mergeCell ref="I82:I85"/>
    <mergeCell ref="I90:I91"/>
    <mergeCell ref="I110:I112"/>
    <mergeCell ref="I92:I94"/>
    <mergeCell ref="I95:I98"/>
    <mergeCell ref="H64:H66"/>
    <mergeCell ref="H73:H75"/>
    <mergeCell ref="H77:H78"/>
    <mergeCell ref="H79:H81"/>
    <mergeCell ref="H82:H85"/>
    <mergeCell ref="N5:N6"/>
    <mergeCell ref="N9:N10"/>
    <mergeCell ref="M42:M43"/>
    <mergeCell ref="D169:F169"/>
    <mergeCell ref="A170:D170"/>
    <mergeCell ref="A171:D171"/>
    <mergeCell ref="C153:C154"/>
    <mergeCell ref="B132:B136"/>
    <mergeCell ref="B137:B139"/>
    <mergeCell ref="B148:B149"/>
    <mergeCell ref="B150:B155"/>
    <mergeCell ref="H156:H158"/>
    <mergeCell ref="A160:D160"/>
    <mergeCell ref="D159:F159"/>
    <mergeCell ref="B156:B158"/>
    <mergeCell ref="A164:A166"/>
    <mergeCell ref="A172:A173"/>
    <mergeCell ref="B164:B166"/>
    <mergeCell ref="A132:A136"/>
    <mergeCell ref="A137:A139"/>
    <mergeCell ref="H140:H142"/>
    <mergeCell ref="H143:H145"/>
    <mergeCell ref="B172:B173"/>
    <mergeCell ref="H132:H136"/>
    <mergeCell ref="A143:A145"/>
    <mergeCell ref="B90:B91"/>
    <mergeCell ref="B31:B33"/>
    <mergeCell ref="B35:B36"/>
    <mergeCell ref="B42:B43"/>
    <mergeCell ref="J113:J114"/>
    <mergeCell ref="N73:N75"/>
    <mergeCell ref="N77:N78"/>
    <mergeCell ref="H31:H33"/>
    <mergeCell ref="H35:H36"/>
    <mergeCell ref="H42:H43"/>
    <mergeCell ref="B100:B102"/>
    <mergeCell ref="H55:H56"/>
    <mergeCell ref="B55:B56"/>
    <mergeCell ref="B58:B59"/>
    <mergeCell ref="A88:D88"/>
    <mergeCell ref="A40:D40"/>
    <mergeCell ref="A41:H41"/>
    <mergeCell ref="A50:D50"/>
    <mergeCell ref="H58:H59"/>
    <mergeCell ref="N31:N33"/>
    <mergeCell ref="B113:B114"/>
    <mergeCell ref="A113:A114"/>
    <mergeCell ref="N42:N43"/>
    <mergeCell ref="N79:N81"/>
    <mergeCell ref="M31:M33"/>
    <mergeCell ref="M35:M36"/>
    <mergeCell ref="J110:J112"/>
    <mergeCell ref="M113:M114"/>
    <mergeCell ref="M79:M81"/>
    <mergeCell ref="A89:D89"/>
    <mergeCell ref="I104:I107"/>
    <mergeCell ref="A44:A46"/>
    <mergeCell ref="A1:AA1"/>
    <mergeCell ref="A2:AA2"/>
    <mergeCell ref="A3:AA3"/>
    <mergeCell ref="B4:C4"/>
    <mergeCell ref="G4:H4"/>
    <mergeCell ref="L4:N4"/>
    <mergeCell ref="P5:R5"/>
    <mergeCell ref="U5:V5"/>
    <mergeCell ref="A7:D7"/>
    <mergeCell ref="A8:F8"/>
    <mergeCell ref="A15:F15"/>
    <mergeCell ref="A25:D25"/>
    <mergeCell ref="A30:D30"/>
    <mergeCell ref="B5:C6"/>
    <mergeCell ref="H5:H6"/>
    <mergeCell ref="D5:D6"/>
    <mergeCell ref="E5:E6"/>
    <mergeCell ref="F5:F6"/>
    <mergeCell ref="G5:G6"/>
    <mergeCell ref="H9:H10"/>
    <mergeCell ref="AA5:AA6"/>
    <mergeCell ref="AA9:AA10"/>
    <mergeCell ref="AA17:AA18"/>
    <mergeCell ref="H17:H18"/>
    <mergeCell ref="H21:H23"/>
    <mergeCell ref="B9:B10"/>
    <mergeCell ref="B17:B18"/>
    <mergeCell ref="B21:B23"/>
    <mergeCell ref="I5:I6"/>
    <mergeCell ref="I9:I10"/>
    <mergeCell ref="I17:I18"/>
    <mergeCell ref="I21:I23"/>
    <mergeCell ref="N17:N18"/>
    <mergeCell ref="H164:H166"/>
    <mergeCell ref="H172:H173"/>
    <mergeCell ref="B210:B211"/>
    <mergeCell ref="B217:B219"/>
    <mergeCell ref="B220:B221"/>
    <mergeCell ref="F153:F154"/>
    <mergeCell ref="B143:B145"/>
    <mergeCell ref="B140:B142"/>
    <mergeCell ref="B174:C174"/>
    <mergeCell ref="B175:C175"/>
    <mergeCell ref="B176:C176"/>
    <mergeCell ref="B177:C177"/>
    <mergeCell ref="H148:H149"/>
    <mergeCell ref="H150:H155"/>
    <mergeCell ref="H185:H190"/>
    <mergeCell ref="B178:C178"/>
    <mergeCell ref="B179:C179"/>
    <mergeCell ref="B180:C180"/>
    <mergeCell ref="B181:C181"/>
    <mergeCell ref="D181:F181"/>
    <mergeCell ref="H194:H196"/>
    <mergeCell ref="H220:H221"/>
    <mergeCell ref="A182:F182"/>
    <mergeCell ref="B183:C183"/>
    <mergeCell ref="B184:C184"/>
    <mergeCell ref="H205:H206"/>
    <mergeCell ref="A156:A158"/>
    <mergeCell ref="A128:A130"/>
    <mergeCell ref="B216:C216"/>
    <mergeCell ref="H137:H139"/>
    <mergeCell ref="B185:B190"/>
    <mergeCell ref="D313:F313"/>
    <mergeCell ref="D314:F314"/>
    <mergeCell ref="A315:F315"/>
    <mergeCell ref="A316:F316"/>
    <mergeCell ref="B238:B240"/>
    <mergeCell ref="B241:B244"/>
    <mergeCell ref="B245:B246"/>
    <mergeCell ref="D233:F233"/>
    <mergeCell ref="B64:B66"/>
    <mergeCell ref="A109:D109"/>
    <mergeCell ref="A125:F125"/>
    <mergeCell ref="D146:F146"/>
    <mergeCell ref="A147:D147"/>
    <mergeCell ref="A71:D71"/>
    <mergeCell ref="B92:B94"/>
    <mergeCell ref="D295:F295"/>
    <mergeCell ref="A231:A232"/>
    <mergeCell ref="A238:A240"/>
    <mergeCell ref="A241:A244"/>
    <mergeCell ref="A245:A246"/>
    <mergeCell ref="A247:A251"/>
    <mergeCell ref="A252:A256"/>
    <mergeCell ref="A259:A261"/>
    <mergeCell ref="A262:A264"/>
    <mergeCell ref="A265:A266"/>
    <mergeCell ref="A267:A269"/>
    <mergeCell ref="A270:A271"/>
    <mergeCell ref="A272:A273"/>
    <mergeCell ref="A277:A280"/>
    <mergeCell ref="A281:A282"/>
    <mergeCell ref="A104:A107"/>
    <mergeCell ref="B167:C167"/>
    <mergeCell ref="D557:F557"/>
    <mergeCell ref="D558:F558"/>
    <mergeCell ref="A5:A6"/>
    <mergeCell ref="A9:A10"/>
    <mergeCell ref="A17:A18"/>
    <mergeCell ref="A21:A23"/>
    <mergeCell ref="A31:A33"/>
    <mergeCell ref="A35:A36"/>
    <mergeCell ref="A42:A43"/>
    <mergeCell ref="A55:A56"/>
    <mergeCell ref="A58:A59"/>
    <mergeCell ref="A64:A66"/>
    <mergeCell ref="A73:A75"/>
    <mergeCell ref="A77:A78"/>
    <mergeCell ref="A79:A81"/>
    <mergeCell ref="A82:A85"/>
    <mergeCell ref="A90:A91"/>
    <mergeCell ref="A92:A94"/>
    <mergeCell ref="A95:A98"/>
    <mergeCell ref="A100:A102"/>
    <mergeCell ref="A432:A435"/>
    <mergeCell ref="B432:B435"/>
    <mergeCell ref="A438:A443"/>
    <mergeCell ref="A359:D359"/>
    <mergeCell ref="B375:C375"/>
    <mergeCell ref="B410:B411"/>
    <mergeCell ref="A335:A336"/>
    <mergeCell ref="A338:A343"/>
    <mergeCell ref="A344:A346"/>
    <mergeCell ref="A387:A390"/>
    <mergeCell ref="A324:A328"/>
    <mergeCell ref="A329:A330"/>
    <mergeCell ref="A534:A535"/>
    <mergeCell ref="A536:A539"/>
    <mergeCell ref="A552:A554"/>
    <mergeCell ref="B516:B522"/>
    <mergeCell ref="B552:B554"/>
    <mergeCell ref="D556:F556"/>
    <mergeCell ref="D555:F555"/>
    <mergeCell ref="D451:F451"/>
    <mergeCell ref="D482:F482"/>
    <mergeCell ref="D496:F496"/>
    <mergeCell ref="D508:F508"/>
    <mergeCell ref="D525:F525"/>
    <mergeCell ref="D526:F526"/>
    <mergeCell ref="A527:F527"/>
    <mergeCell ref="A528:D528"/>
    <mergeCell ref="B529:C529"/>
    <mergeCell ref="B530:C530"/>
    <mergeCell ref="D547:F547"/>
    <mergeCell ref="A548:D548"/>
    <mergeCell ref="B551:C551"/>
    <mergeCell ref="A523:A524"/>
    <mergeCell ref="A531:A533"/>
    <mergeCell ref="B488:B493"/>
    <mergeCell ref="B494:B495"/>
    <mergeCell ref="B498:B504"/>
    <mergeCell ref="A461:A462"/>
    <mergeCell ref="A540:A544"/>
    <mergeCell ref="B536:B539"/>
    <mergeCell ref="B540:B544"/>
    <mergeCell ref="B545:B546"/>
    <mergeCell ref="B549:B550"/>
    <mergeCell ref="B466:B474"/>
    <mergeCell ref="B475:B477"/>
    <mergeCell ref="B478:B480"/>
    <mergeCell ref="B484:B487"/>
    <mergeCell ref="A516:A522"/>
    <mergeCell ref="A545:A546"/>
    <mergeCell ref="B444:C444"/>
    <mergeCell ref="B523:B524"/>
    <mergeCell ref="B531:B533"/>
    <mergeCell ref="B534:B535"/>
    <mergeCell ref="A549:A550"/>
    <mergeCell ref="A510:A513"/>
    <mergeCell ref="D417:F417"/>
    <mergeCell ref="B419:C419"/>
    <mergeCell ref="B420:C420"/>
    <mergeCell ref="B424:B425"/>
    <mergeCell ref="D436:F436"/>
    <mergeCell ref="A437:F437"/>
    <mergeCell ref="A463:A465"/>
    <mergeCell ref="A466:A474"/>
    <mergeCell ref="A475:A477"/>
    <mergeCell ref="A478:A480"/>
    <mergeCell ref="A484:A487"/>
    <mergeCell ref="A488:A493"/>
    <mergeCell ref="A494:A495"/>
    <mergeCell ref="A498:A504"/>
    <mergeCell ref="A505:A507"/>
    <mergeCell ref="A514:A515"/>
    <mergeCell ref="B431:C431"/>
    <mergeCell ref="A428:A430"/>
    <mergeCell ref="B505:B507"/>
    <mergeCell ref="B510:B513"/>
    <mergeCell ref="B514:B515"/>
    <mergeCell ref="B463:B465"/>
    <mergeCell ref="D450:F450"/>
    <mergeCell ref="A445:A449"/>
    <mergeCell ref="A454:A460"/>
    <mergeCell ref="B360:B369"/>
    <mergeCell ref="B370:B372"/>
    <mergeCell ref="B373:B374"/>
    <mergeCell ref="B376:B377"/>
    <mergeCell ref="B378:B384"/>
    <mergeCell ref="B387:B390"/>
    <mergeCell ref="B394:B396"/>
    <mergeCell ref="A418:F418"/>
    <mergeCell ref="A394:A396"/>
    <mergeCell ref="A421:A423"/>
    <mergeCell ref="A424:A425"/>
    <mergeCell ref="B412:B413"/>
    <mergeCell ref="B414:B415"/>
    <mergeCell ref="B421:B423"/>
    <mergeCell ref="B428:B430"/>
    <mergeCell ref="A378:A384"/>
    <mergeCell ref="B416:C416"/>
    <mergeCell ref="D392:F392"/>
    <mergeCell ref="D397:F397"/>
    <mergeCell ref="A398:F398"/>
    <mergeCell ref="A412:A413"/>
    <mergeCell ref="A414:A415"/>
    <mergeCell ref="A373:A374"/>
    <mergeCell ref="A376:A377"/>
    <mergeCell ref="A402:A404"/>
    <mergeCell ref="A405:A409"/>
    <mergeCell ref="A399:A401"/>
    <mergeCell ref="B399:B401"/>
    <mergeCell ref="B438:B443"/>
    <mergeCell ref="B445:B449"/>
    <mergeCell ref="B454:B460"/>
    <mergeCell ref="B461:B462"/>
    <mergeCell ref="B317:B321"/>
    <mergeCell ref="B322:B323"/>
    <mergeCell ref="B324:B328"/>
    <mergeCell ref="B329:B330"/>
    <mergeCell ref="D331:F331"/>
    <mergeCell ref="B333:B334"/>
    <mergeCell ref="A322:A323"/>
    <mergeCell ref="A332:F332"/>
    <mergeCell ref="A333:A334"/>
    <mergeCell ref="A317:A321"/>
    <mergeCell ref="A410:A411"/>
    <mergeCell ref="D426:F426"/>
    <mergeCell ref="A427:F427"/>
    <mergeCell ref="B402:B404"/>
    <mergeCell ref="B405:B409"/>
    <mergeCell ref="A358:F358"/>
    <mergeCell ref="B191:B192"/>
    <mergeCell ref="B194:B196"/>
    <mergeCell ref="B205:B206"/>
    <mergeCell ref="B207:B209"/>
    <mergeCell ref="A283:A285"/>
    <mergeCell ref="A185:A190"/>
    <mergeCell ref="A222:A223"/>
    <mergeCell ref="D385:F385"/>
    <mergeCell ref="A386:F386"/>
    <mergeCell ref="B391:C391"/>
    <mergeCell ref="B335:B336"/>
    <mergeCell ref="B338:B343"/>
    <mergeCell ref="B344:B346"/>
    <mergeCell ref="B347:B350"/>
    <mergeCell ref="B351:B355"/>
    <mergeCell ref="A347:A350"/>
    <mergeCell ref="A351:A355"/>
    <mergeCell ref="A360:A369"/>
    <mergeCell ref="A370:A372"/>
    <mergeCell ref="D197:F197"/>
    <mergeCell ref="A198:D198"/>
    <mergeCell ref="A207:A209"/>
    <mergeCell ref="A210:A211"/>
    <mergeCell ref="A217:A219"/>
    <mergeCell ref="A220:A221"/>
    <mergeCell ref="A226:A227"/>
    <mergeCell ref="B200:B201"/>
    <mergeCell ref="B252:B256"/>
    <mergeCell ref="B259:B261"/>
    <mergeCell ref="B262:B264"/>
    <mergeCell ref="B265:B266"/>
    <mergeCell ref="A191:A192"/>
    <mergeCell ref="A194:A196"/>
    <mergeCell ref="A200:A201"/>
    <mergeCell ref="A202:A203"/>
    <mergeCell ref="A205:A206"/>
    <mergeCell ref="B199:C199"/>
    <mergeCell ref="B267:B269"/>
    <mergeCell ref="B270:B271"/>
    <mergeCell ref="B272:B273"/>
    <mergeCell ref="B277:B280"/>
    <mergeCell ref="B281:B282"/>
    <mergeCell ref="B283:B285"/>
    <mergeCell ref="B290:B291"/>
    <mergeCell ref="A292:A294"/>
    <mergeCell ref="A297:A298"/>
    <mergeCell ref="A299:A300"/>
    <mergeCell ref="A301:A302"/>
    <mergeCell ref="B292:B294"/>
    <mergeCell ref="B297:B298"/>
    <mergeCell ref="B299:B300"/>
    <mergeCell ref="B275:C275"/>
    <mergeCell ref="B274:C274"/>
    <mergeCell ref="A276:D276"/>
    <mergeCell ref="D286:F286"/>
    <mergeCell ref="A287:D287"/>
    <mergeCell ref="B288:C288"/>
    <mergeCell ref="B289:C289"/>
    <mergeCell ref="H247:H251"/>
    <mergeCell ref="H252:H256"/>
    <mergeCell ref="H200:H201"/>
    <mergeCell ref="H202:H203"/>
    <mergeCell ref="H238:H240"/>
    <mergeCell ref="H259:H261"/>
    <mergeCell ref="H262:H264"/>
    <mergeCell ref="H265:H266"/>
    <mergeCell ref="H301:H302"/>
    <mergeCell ref="H303:H312"/>
    <mergeCell ref="B247:B251"/>
    <mergeCell ref="A224:A225"/>
    <mergeCell ref="B231:B232"/>
    <mergeCell ref="B202:B203"/>
    <mergeCell ref="B301:B302"/>
    <mergeCell ref="A303:A312"/>
    <mergeCell ref="A296:D296"/>
    <mergeCell ref="B204:C204"/>
    <mergeCell ref="B212:C212"/>
    <mergeCell ref="D213:F213"/>
    <mergeCell ref="A236:D236"/>
    <mergeCell ref="A237:F237"/>
    <mergeCell ref="A214:D214"/>
    <mergeCell ref="B215:C215"/>
    <mergeCell ref="H478:H480"/>
    <mergeCell ref="H484:H487"/>
    <mergeCell ref="H488:H493"/>
    <mergeCell ref="H494:H495"/>
    <mergeCell ref="H498:H504"/>
    <mergeCell ref="H505:H507"/>
    <mergeCell ref="H510:H513"/>
    <mergeCell ref="H514:H515"/>
    <mergeCell ref="H516:H522"/>
    <mergeCell ref="H523:H524"/>
    <mergeCell ref="D257:F257"/>
    <mergeCell ref="A258:F258"/>
    <mergeCell ref="D275:F275"/>
    <mergeCell ref="H207:H209"/>
    <mergeCell ref="H210:H211"/>
    <mergeCell ref="H217:H219"/>
    <mergeCell ref="H222:H223"/>
    <mergeCell ref="H224:H225"/>
    <mergeCell ref="H226:H227"/>
    <mergeCell ref="H231:H232"/>
    <mergeCell ref="B229:C229"/>
    <mergeCell ref="B230:C230"/>
    <mergeCell ref="B222:B223"/>
    <mergeCell ref="B224:B225"/>
    <mergeCell ref="B226:B227"/>
    <mergeCell ref="B303:B312"/>
    <mergeCell ref="D234:F234"/>
    <mergeCell ref="D235:F235"/>
    <mergeCell ref="B228:C228"/>
    <mergeCell ref="A290:A291"/>
    <mergeCell ref="H241:H244"/>
    <mergeCell ref="H245:H246"/>
    <mergeCell ref="H531:H533"/>
    <mergeCell ref="H534:H535"/>
    <mergeCell ref="H536:H539"/>
    <mergeCell ref="H540:H544"/>
    <mergeCell ref="H545:H546"/>
    <mergeCell ref="H549:H550"/>
    <mergeCell ref="H552:H554"/>
    <mergeCell ref="I137:I139"/>
    <mergeCell ref="I148:I149"/>
    <mergeCell ref="I150:I155"/>
    <mergeCell ref="I185:I190"/>
    <mergeCell ref="I191:I192"/>
    <mergeCell ref="I194:I196"/>
    <mergeCell ref="I200:I201"/>
    <mergeCell ref="I202:I203"/>
    <mergeCell ref="I205:I206"/>
    <mergeCell ref="I207:I209"/>
    <mergeCell ref="I210:I211"/>
    <mergeCell ref="I217:I219"/>
    <mergeCell ref="I222:I223"/>
    <mergeCell ref="I224:I225"/>
    <mergeCell ref="I162:I163"/>
    <mergeCell ref="I226:I227"/>
    <mergeCell ref="I231:I232"/>
    <mergeCell ref="I220:I221"/>
    <mergeCell ref="I156:I158"/>
    <mergeCell ref="I164:I166"/>
    <mergeCell ref="I172:I173"/>
    <mergeCell ref="I238:I240"/>
    <mergeCell ref="I241:I244"/>
    <mergeCell ref="I245:I246"/>
    <mergeCell ref="I247:I251"/>
    <mergeCell ref="I252:I256"/>
    <mergeCell ref="I259:I261"/>
    <mergeCell ref="I262:I264"/>
    <mergeCell ref="I265:I266"/>
    <mergeCell ref="I267:I269"/>
    <mergeCell ref="I270:I271"/>
    <mergeCell ref="I272:I273"/>
    <mergeCell ref="I277:I280"/>
    <mergeCell ref="I281:I282"/>
    <mergeCell ref="I283:I285"/>
    <mergeCell ref="I290:I291"/>
    <mergeCell ref="I292:I294"/>
    <mergeCell ref="I297:I298"/>
    <mergeCell ref="I373:I374"/>
    <mergeCell ref="I376:I377"/>
    <mergeCell ref="I378:I384"/>
    <mergeCell ref="I387:I390"/>
    <mergeCell ref="I414:I415"/>
    <mergeCell ref="I421:I423"/>
    <mergeCell ref="I424:I425"/>
    <mergeCell ref="I428:I430"/>
    <mergeCell ref="I432:I435"/>
    <mergeCell ref="I438:I443"/>
    <mergeCell ref="I445:I449"/>
    <mergeCell ref="I454:I460"/>
    <mergeCell ref="I461:I462"/>
    <mergeCell ref="I463:I465"/>
    <mergeCell ref="I466:I474"/>
    <mergeCell ref="I475:I477"/>
    <mergeCell ref="I478:I480"/>
    <mergeCell ref="I484:I487"/>
    <mergeCell ref="I488:I493"/>
    <mergeCell ref="I494:I495"/>
    <mergeCell ref="I498:I504"/>
    <mergeCell ref="I505:I507"/>
    <mergeCell ref="I510:I513"/>
    <mergeCell ref="I514:I515"/>
    <mergeCell ref="I516:I522"/>
    <mergeCell ref="I523:I524"/>
    <mergeCell ref="I531:I533"/>
    <mergeCell ref="I534:I535"/>
    <mergeCell ref="I536:I539"/>
    <mergeCell ref="I540:I544"/>
    <mergeCell ref="I545:I546"/>
    <mergeCell ref="I549:I550"/>
    <mergeCell ref="I552:I554"/>
    <mergeCell ref="J5:J6"/>
    <mergeCell ref="J9:J10"/>
    <mergeCell ref="J17:J18"/>
    <mergeCell ref="J21:J23"/>
    <mergeCell ref="J31:J33"/>
    <mergeCell ref="J35:J36"/>
    <mergeCell ref="J42:J43"/>
    <mergeCell ref="J55:J56"/>
    <mergeCell ref="J58:J59"/>
    <mergeCell ref="J64:J66"/>
    <mergeCell ref="J73:J75"/>
    <mergeCell ref="J77:J78"/>
    <mergeCell ref="J79:J81"/>
    <mergeCell ref="J82:J85"/>
    <mergeCell ref="J90:J91"/>
    <mergeCell ref="J92:J94"/>
    <mergeCell ref="J95:J98"/>
    <mergeCell ref="J100:J102"/>
    <mergeCell ref="J104:J107"/>
    <mergeCell ref="J126:J127"/>
    <mergeCell ref="J132:J136"/>
    <mergeCell ref="J156:J158"/>
    <mergeCell ref="J164:J166"/>
    <mergeCell ref="J172:J173"/>
    <mergeCell ref="J140:J142"/>
    <mergeCell ref="J185:J190"/>
    <mergeCell ref="J191:J192"/>
    <mergeCell ref="J137:J139"/>
    <mergeCell ref="J148:J149"/>
    <mergeCell ref="J150:J155"/>
    <mergeCell ref="J194:J196"/>
    <mergeCell ref="J200:J201"/>
    <mergeCell ref="J202:J203"/>
    <mergeCell ref="J205:J206"/>
    <mergeCell ref="J207:J209"/>
    <mergeCell ref="J210:J211"/>
    <mergeCell ref="J217:J219"/>
    <mergeCell ref="J222:J223"/>
    <mergeCell ref="J224:J225"/>
    <mergeCell ref="J226:J227"/>
    <mergeCell ref="J162:J163"/>
    <mergeCell ref="J231:J232"/>
    <mergeCell ref="J238:J240"/>
    <mergeCell ref="J143:J145"/>
    <mergeCell ref="J220:J221"/>
    <mergeCell ref="J241:J244"/>
    <mergeCell ref="J245:J246"/>
    <mergeCell ref="J247:J251"/>
    <mergeCell ref="J252:J256"/>
    <mergeCell ref="J259:J261"/>
    <mergeCell ref="J262:J264"/>
    <mergeCell ref="J265:J266"/>
    <mergeCell ref="J267:J269"/>
    <mergeCell ref="J270:J271"/>
    <mergeCell ref="J272:J273"/>
    <mergeCell ref="J277:J280"/>
    <mergeCell ref="J281:J282"/>
    <mergeCell ref="J283:J285"/>
    <mergeCell ref="J290:J291"/>
    <mergeCell ref="J292:J294"/>
    <mergeCell ref="J297:J298"/>
    <mergeCell ref="J299:J300"/>
    <mergeCell ref="J301:J302"/>
    <mergeCell ref="J303:J312"/>
    <mergeCell ref="J317:J321"/>
    <mergeCell ref="J322:J323"/>
    <mergeCell ref="J324:J328"/>
    <mergeCell ref="J329:J330"/>
    <mergeCell ref="J333:J334"/>
    <mergeCell ref="J335:J336"/>
    <mergeCell ref="J338:J343"/>
    <mergeCell ref="J344:J346"/>
    <mergeCell ref="J347:J350"/>
    <mergeCell ref="J351:J355"/>
    <mergeCell ref="J360:J369"/>
    <mergeCell ref="J370:J372"/>
    <mergeCell ref="J373:J374"/>
    <mergeCell ref="J376:J377"/>
    <mergeCell ref="J378:J384"/>
    <mergeCell ref="J387:J390"/>
    <mergeCell ref="J394:J396"/>
    <mergeCell ref="J399:J401"/>
    <mergeCell ref="J402:J404"/>
    <mergeCell ref="J405:J409"/>
    <mergeCell ref="J410:J411"/>
    <mergeCell ref="J412:J413"/>
    <mergeCell ref="J414:J415"/>
    <mergeCell ref="J421:J423"/>
    <mergeCell ref="J424:J425"/>
    <mergeCell ref="J428:J430"/>
    <mergeCell ref="J432:J435"/>
    <mergeCell ref="J438:J443"/>
    <mergeCell ref="J540:J544"/>
    <mergeCell ref="J545:J546"/>
    <mergeCell ref="J549:J550"/>
    <mergeCell ref="J552:J554"/>
    <mergeCell ref="K5:K6"/>
    <mergeCell ref="K9:K10"/>
    <mergeCell ref="K17:K18"/>
    <mergeCell ref="K21:K23"/>
    <mergeCell ref="K31:K33"/>
    <mergeCell ref="K35:K36"/>
    <mergeCell ref="K42:K43"/>
    <mergeCell ref="K55:K56"/>
    <mergeCell ref="K58:K59"/>
    <mergeCell ref="K64:K66"/>
    <mergeCell ref="K73:K75"/>
    <mergeCell ref="K77:K78"/>
    <mergeCell ref="K79:K81"/>
    <mergeCell ref="K82:K85"/>
    <mergeCell ref="K90:K91"/>
    <mergeCell ref="K92:K94"/>
    <mergeCell ref="K95:K98"/>
    <mergeCell ref="K100:K102"/>
    <mergeCell ref="K104:K107"/>
    <mergeCell ref="K110:K112"/>
    <mergeCell ref="K122:K123"/>
    <mergeCell ref="K126:K127"/>
    <mergeCell ref="K128:K130"/>
    <mergeCell ref="K132:K136"/>
    <mergeCell ref="K137:K139"/>
    <mergeCell ref="K156:K158"/>
    <mergeCell ref="J445:J449"/>
    <mergeCell ref="J454:J460"/>
    <mergeCell ref="K140:K142"/>
    <mergeCell ref="K185:K190"/>
    <mergeCell ref="K113:K114"/>
    <mergeCell ref="K191:K192"/>
    <mergeCell ref="K194:K196"/>
    <mergeCell ref="K115:K120"/>
    <mergeCell ref="K200:K201"/>
    <mergeCell ref="K202:K203"/>
    <mergeCell ref="K205:K206"/>
    <mergeCell ref="K207:K209"/>
    <mergeCell ref="K210:K211"/>
    <mergeCell ref="K217:K219"/>
    <mergeCell ref="K222:K223"/>
    <mergeCell ref="K224:K225"/>
    <mergeCell ref="K162:K163"/>
    <mergeCell ref="K347:K350"/>
    <mergeCell ref="K226:K227"/>
    <mergeCell ref="K231:K232"/>
    <mergeCell ref="K238:K240"/>
    <mergeCell ref="K241:K244"/>
    <mergeCell ref="K150:K155"/>
    <mergeCell ref="K143:K145"/>
    <mergeCell ref="K220:K221"/>
    <mergeCell ref="K245:K246"/>
    <mergeCell ref="K247:K251"/>
    <mergeCell ref="K252:K256"/>
    <mergeCell ref="K259:K261"/>
    <mergeCell ref="K262:K264"/>
    <mergeCell ref="J534:J535"/>
    <mergeCell ref="J536:J539"/>
    <mergeCell ref="J461:J462"/>
    <mergeCell ref="J463:J465"/>
    <mergeCell ref="J466:J474"/>
    <mergeCell ref="J475:J477"/>
    <mergeCell ref="J478:J480"/>
    <mergeCell ref="J484:J487"/>
    <mergeCell ref="J488:J493"/>
    <mergeCell ref="J494:J495"/>
    <mergeCell ref="J498:J504"/>
    <mergeCell ref="J505:J507"/>
    <mergeCell ref="J510:J513"/>
    <mergeCell ref="J514:J515"/>
    <mergeCell ref="J516:J522"/>
    <mergeCell ref="J523:J524"/>
    <mergeCell ref="J531:J533"/>
    <mergeCell ref="K265:K266"/>
    <mergeCell ref="K267:K269"/>
    <mergeCell ref="K270:K271"/>
    <mergeCell ref="K272:K273"/>
    <mergeCell ref="K277:K280"/>
    <mergeCell ref="K164:K166"/>
    <mergeCell ref="K172:K173"/>
    <mergeCell ref="K360:K369"/>
    <mergeCell ref="K370:K372"/>
    <mergeCell ref="K373:K374"/>
    <mergeCell ref="K376:K377"/>
    <mergeCell ref="K378:K384"/>
    <mergeCell ref="K387:K390"/>
    <mergeCell ref="K394:K396"/>
    <mergeCell ref="K399:K401"/>
    <mergeCell ref="K402:K404"/>
    <mergeCell ref="K405:K409"/>
    <mergeCell ref="K410:K411"/>
    <mergeCell ref="K412:K413"/>
    <mergeCell ref="K414:K415"/>
    <mergeCell ref="K421:K423"/>
    <mergeCell ref="K424:K425"/>
    <mergeCell ref="K428:K430"/>
    <mergeCell ref="K281:K282"/>
    <mergeCell ref="K283:K285"/>
    <mergeCell ref="K290:K291"/>
    <mergeCell ref="K292:K294"/>
    <mergeCell ref="K297:K298"/>
    <mergeCell ref="K299:K300"/>
    <mergeCell ref="K301:K302"/>
    <mergeCell ref="K303:K312"/>
    <mergeCell ref="K317:K321"/>
    <mergeCell ref="K322:K323"/>
    <mergeCell ref="K324:K328"/>
    <mergeCell ref="K329:K330"/>
    <mergeCell ref="K333:K334"/>
    <mergeCell ref="K335:K336"/>
    <mergeCell ref="K338:K343"/>
    <mergeCell ref="K344:K346"/>
    <mergeCell ref="K536:K539"/>
    <mergeCell ref="K540:K544"/>
    <mergeCell ref="K545:K546"/>
    <mergeCell ref="K549:K550"/>
    <mergeCell ref="K552:K554"/>
    <mergeCell ref="L5:L6"/>
    <mergeCell ref="L9:L10"/>
    <mergeCell ref="L17:L18"/>
    <mergeCell ref="L21:L23"/>
    <mergeCell ref="L31:L33"/>
    <mergeCell ref="L35:L36"/>
    <mergeCell ref="L42:L43"/>
    <mergeCell ref="L55:L56"/>
    <mergeCell ref="L58:L59"/>
    <mergeCell ref="L64:L66"/>
    <mergeCell ref="L73:L75"/>
    <mergeCell ref="L77:L78"/>
    <mergeCell ref="L79:L81"/>
    <mergeCell ref="L82:L85"/>
    <mergeCell ref="L90:L91"/>
    <mergeCell ref="L92:L94"/>
    <mergeCell ref="L95:L98"/>
    <mergeCell ref="L100:L102"/>
    <mergeCell ref="L104:L107"/>
    <mergeCell ref="L110:L112"/>
    <mergeCell ref="L122:L123"/>
    <mergeCell ref="L126:L127"/>
    <mergeCell ref="L128:L130"/>
    <mergeCell ref="L132:L136"/>
    <mergeCell ref="K432:K435"/>
    <mergeCell ref="K438:K443"/>
    <mergeCell ref="K445:K449"/>
    <mergeCell ref="L140:L142"/>
    <mergeCell ref="L185:L190"/>
    <mergeCell ref="L115:L120"/>
    <mergeCell ref="L191:L192"/>
    <mergeCell ref="L194:L196"/>
    <mergeCell ref="L113:L114"/>
    <mergeCell ref="L200:L201"/>
    <mergeCell ref="L202:L203"/>
    <mergeCell ref="L205:L206"/>
    <mergeCell ref="L207:L209"/>
    <mergeCell ref="L210:L211"/>
    <mergeCell ref="L217:L219"/>
    <mergeCell ref="L137:L139"/>
    <mergeCell ref="L162:L163"/>
    <mergeCell ref="K523:K524"/>
    <mergeCell ref="K531:K533"/>
    <mergeCell ref="K534:K535"/>
    <mergeCell ref="K454:K460"/>
    <mergeCell ref="K461:K462"/>
    <mergeCell ref="K463:K465"/>
    <mergeCell ref="K466:K474"/>
    <mergeCell ref="K475:K477"/>
    <mergeCell ref="K478:K480"/>
    <mergeCell ref="K484:K487"/>
    <mergeCell ref="K488:K493"/>
    <mergeCell ref="K494:K495"/>
    <mergeCell ref="K498:K504"/>
    <mergeCell ref="K505:K507"/>
    <mergeCell ref="K510:K513"/>
    <mergeCell ref="K514:K515"/>
    <mergeCell ref="K516:K522"/>
    <mergeCell ref="K351:K355"/>
    <mergeCell ref="L222:L223"/>
    <mergeCell ref="L224:L225"/>
    <mergeCell ref="L226:L227"/>
    <mergeCell ref="L231:L232"/>
    <mergeCell ref="L238:L240"/>
    <mergeCell ref="L241:L244"/>
    <mergeCell ref="L143:L145"/>
    <mergeCell ref="L220:L221"/>
    <mergeCell ref="L245:L246"/>
    <mergeCell ref="L247:L251"/>
    <mergeCell ref="L252:L256"/>
    <mergeCell ref="L259:L261"/>
    <mergeCell ref="L262:L264"/>
    <mergeCell ref="L265:L266"/>
    <mergeCell ref="L267:L269"/>
    <mergeCell ref="L270:L271"/>
    <mergeCell ref="L272:L273"/>
    <mergeCell ref="L148:L149"/>
    <mergeCell ref="L150:L155"/>
    <mergeCell ref="L156:L158"/>
    <mergeCell ref="L164:L166"/>
    <mergeCell ref="L172:L173"/>
    <mergeCell ref="L277:L280"/>
    <mergeCell ref="L281:L282"/>
    <mergeCell ref="L283:L285"/>
    <mergeCell ref="L290:L291"/>
    <mergeCell ref="L292:L294"/>
    <mergeCell ref="L297:L298"/>
    <mergeCell ref="L299:L300"/>
    <mergeCell ref="L301:L302"/>
    <mergeCell ref="L303:L312"/>
    <mergeCell ref="L317:L321"/>
    <mergeCell ref="L322:L323"/>
    <mergeCell ref="L324:L328"/>
    <mergeCell ref="L329:L330"/>
    <mergeCell ref="L333:L334"/>
    <mergeCell ref="L335:L336"/>
    <mergeCell ref="L338:L343"/>
    <mergeCell ref="L344:L346"/>
    <mergeCell ref="L347:L350"/>
    <mergeCell ref="L351:L355"/>
    <mergeCell ref="L360:L369"/>
    <mergeCell ref="L370:L372"/>
    <mergeCell ref="L373:L374"/>
    <mergeCell ref="L376:L377"/>
    <mergeCell ref="L378:L384"/>
    <mergeCell ref="L387:L390"/>
    <mergeCell ref="L394:L396"/>
    <mergeCell ref="L399:L401"/>
    <mergeCell ref="L402:L404"/>
    <mergeCell ref="L405:L409"/>
    <mergeCell ref="L410:L411"/>
    <mergeCell ref="L412:L413"/>
    <mergeCell ref="L414:L415"/>
    <mergeCell ref="L421:L423"/>
    <mergeCell ref="L424:L425"/>
    <mergeCell ref="L428:L430"/>
    <mergeCell ref="L432:L435"/>
    <mergeCell ref="L438:L443"/>
    <mergeCell ref="L445:L449"/>
    <mergeCell ref="L454:L460"/>
    <mergeCell ref="L461:L462"/>
    <mergeCell ref="L463:L465"/>
    <mergeCell ref="L466:L474"/>
    <mergeCell ref="L475:L477"/>
    <mergeCell ref="L478:L480"/>
    <mergeCell ref="L484:L487"/>
    <mergeCell ref="L488:L493"/>
    <mergeCell ref="L494:L495"/>
    <mergeCell ref="L498:L504"/>
    <mergeCell ref="L505:L507"/>
    <mergeCell ref="L510:L513"/>
    <mergeCell ref="L514:L515"/>
    <mergeCell ref="L516:L522"/>
    <mergeCell ref="L523:L524"/>
    <mergeCell ref="L531:L533"/>
    <mergeCell ref="L534:L535"/>
    <mergeCell ref="L536:L539"/>
    <mergeCell ref="L540:L544"/>
    <mergeCell ref="L545:L546"/>
    <mergeCell ref="L549:L550"/>
    <mergeCell ref="L552:L554"/>
    <mergeCell ref="M5:M6"/>
    <mergeCell ref="M9:M10"/>
    <mergeCell ref="M17:M18"/>
    <mergeCell ref="M21:M23"/>
    <mergeCell ref="M95:M98"/>
    <mergeCell ref="M100:M102"/>
    <mergeCell ref="M104:M107"/>
    <mergeCell ref="M110:M112"/>
    <mergeCell ref="M122:M123"/>
    <mergeCell ref="M126:M127"/>
    <mergeCell ref="M128:M130"/>
    <mergeCell ref="M132:M136"/>
    <mergeCell ref="M137:M139"/>
    <mergeCell ref="M148:M149"/>
    <mergeCell ref="M150:M155"/>
    <mergeCell ref="M156:M158"/>
    <mergeCell ref="M164:M166"/>
    <mergeCell ref="M162:M163"/>
    <mergeCell ref="M77:M78"/>
    <mergeCell ref="M82:M85"/>
    <mergeCell ref="M90:M91"/>
    <mergeCell ref="M92:M94"/>
    <mergeCell ref="M115:M120"/>
    <mergeCell ref="M140:M142"/>
    <mergeCell ref="M143:M145"/>
    <mergeCell ref="M73:M75"/>
    <mergeCell ref="M55:M56"/>
    <mergeCell ref="M238:M240"/>
    <mergeCell ref="M241:M244"/>
    <mergeCell ref="M245:M246"/>
    <mergeCell ref="M247:M251"/>
    <mergeCell ref="M252:M256"/>
    <mergeCell ref="M259:M261"/>
    <mergeCell ref="M262:M264"/>
    <mergeCell ref="M265:M266"/>
    <mergeCell ref="M267:M269"/>
    <mergeCell ref="M270:M271"/>
    <mergeCell ref="M272:M273"/>
    <mergeCell ref="M277:M280"/>
    <mergeCell ref="M202:M203"/>
    <mergeCell ref="M200:M201"/>
    <mergeCell ref="M205:M206"/>
    <mergeCell ref="M226:M227"/>
    <mergeCell ref="M224:M225"/>
    <mergeCell ref="M222:M223"/>
    <mergeCell ref="M220:M221"/>
    <mergeCell ref="M217:M219"/>
    <mergeCell ref="M215:M216"/>
    <mergeCell ref="M210:M211"/>
    <mergeCell ref="M207:M209"/>
    <mergeCell ref="M172:M173"/>
    <mergeCell ref="M185:M190"/>
    <mergeCell ref="M281:M282"/>
    <mergeCell ref="M283:M285"/>
    <mergeCell ref="M351:M355"/>
    <mergeCell ref="M360:M369"/>
    <mergeCell ref="M370:M372"/>
    <mergeCell ref="M373:M374"/>
    <mergeCell ref="M376:M377"/>
    <mergeCell ref="M378:M384"/>
    <mergeCell ref="M387:M390"/>
    <mergeCell ref="M394:M396"/>
    <mergeCell ref="M399:M401"/>
    <mergeCell ref="M402:M404"/>
    <mergeCell ref="M405:M409"/>
    <mergeCell ref="M410:M411"/>
    <mergeCell ref="M412:M413"/>
    <mergeCell ref="M414:M415"/>
    <mergeCell ref="M421:M423"/>
    <mergeCell ref="M290:M291"/>
    <mergeCell ref="M292:M294"/>
    <mergeCell ref="M297:M298"/>
    <mergeCell ref="M299:M300"/>
    <mergeCell ref="M301:M302"/>
    <mergeCell ref="M303:M312"/>
    <mergeCell ref="M317:M321"/>
    <mergeCell ref="M322:M323"/>
    <mergeCell ref="M324:M328"/>
    <mergeCell ref="M329:M330"/>
    <mergeCell ref="M333:M334"/>
    <mergeCell ref="M335:M336"/>
    <mergeCell ref="M338:M343"/>
    <mergeCell ref="M344:M346"/>
    <mergeCell ref="M347:M350"/>
    <mergeCell ref="M424:M425"/>
    <mergeCell ref="M428:M430"/>
    <mergeCell ref="M432:M435"/>
    <mergeCell ref="M438:M443"/>
    <mergeCell ref="M445:M449"/>
    <mergeCell ref="M454:M460"/>
    <mergeCell ref="M461:M462"/>
    <mergeCell ref="M463:M465"/>
    <mergeCell ref="M466:M474"/>
    <mergeCell ref="M475:M477"/>
    <mergeCell ref="M478:M480"/>
    <mergeCell ref="M484:M487"/>
    <mergeCell ref="M488:M493"/>
    <mergeCell ref="M494:M495"/>
    <mergeCell ref="M498:M504"/>
    <mergeCell ref="M505:M507"/>
    <mergeCell ref="M510:M513"/>
    <mergeCell ref="M514:M515"/>
    <mergeCell ref="M516:M522"/>
    <mergeCell ref="M523:M524"/>
    <mergeCell ref="M531:M533"/>
    <mergeCell ref="M534:M535"/>
    <mergeCell ref="M536:M539"/>
    <mergeCell ref="M540:M544"/>
    <mergeCell ref="M545:M546"/>
    <mergeCell ref="M549:M550"/>
    <mergeCell ref="M552:M554"/>
    <mergeCell ref="N95:N98"/>
    <mergeCell ref="N100:N102"/>
    <mergeCell ref="N104:N107"/>
    <mergeCell ref="N110:N112"/>
    <mergeCell ref="N122:N123"/>
    <mergeCell ref="N126:N127"/>
    <mergeCell ref="N128:N130"/>
    <mergeCell ref="N132:N136"/>
    <mergeCell ref="N137:N139"/>
    <mergeCell ref="N148:N149"/>
    <mergeCell ref="N150:N155"/>
    <mergeCell ref="N156:N158"/>
    <mergeCell ref="N164:N166"/>
    <mergeCell ref="N297:N298"/>
    <mergeCell ref="N299:N300"/>
    <mergeCell ref="N301:N302"/>
    <mergeCell ref="N303:N312"/>
    <mergeCell ref="N317:N321"/>
    <mergeCell ref="N322:N323"/>
    <mergeCell ref="N324:N328"/>
    <mergeCell ref="N329:N330"/>
    <mergeCell ref="N238:N240"/>
    <mergeCell ref="N252:N256"/>
    <mergeCell ref="N259:N261"/>
    <mergeCell ref="N262:N264"/>
    <mergeCell ref="N265:N266"/>
    <mergeCell ref="N267:N269"/>
    <mergeCell ref="N270:N271"/>
    <mergeCell ref="N272:N273"/>
    <mergeCell ref="N277:N280"/>
    <mergeCell ref="N281:N282"/>
    <mergeCell ref="N283:N285"/>
    <mergeCell ref="N290:N291"/>
    <mergeCell ref="N292:N294"/>
    <mergeCell ref="N64:N66"/>
    <mergeCell ref="N92:N94"/>
    <mergeCell ref="N82:N85"/>
    <mergeCell ref="N115:N120"/>
    <mergeCell ref="N224:N225"/>
    <mergeCell ref="N226:N227"/>
    <mergeCell ref="N113:N114"/>
    <mergeCell ref="N194:N196"/>
    <mergeCell ref="N207:N209"/>
    <mergeCell ref="N217:N219"/>
    <mergeCell ref="N162:N163"/>
    <mergeCell ref="N231:N232"/>
    <mergeCell ref="N245:N246"/>
    <mergeCell ref="N373:N374"/>
    <mergeCell ref="N376:N377"/>
    <mergeCell ref="N378:N384"/>
    <mergeCell ref="N387:N390"/>
    <mergeCell ref="N394:N396"/>
    <mergeCell ref="N399:N401"/>
    <mergeCell ref="N402:N404"/>
    <mergeCell ref="N405:N409"/>
    <mergeCell ref="N410:N411"/>
    <mergeCell ref="N412:N413"/>
    <mergeCell ref="N414:N415"/>
    <mergeCell ref="N421:N423"/>
    <mergeCell ref="N424:N425"/>
    <mergeCell ref="N428:N430"/>
    <mergeCell ref="N432:N435"/>
    <mergeCell ref="N333:N334"/>
    <mergeCell ref="N335:N336"/>
    <mergeCell ref="N338:N343"/>
    <mergeCell ref="N344:N346"/>
    <mergeCell ref="N347:N350"/>
    <mergeCell ref="N351:N355"/>
    <mergeCell ref="N360:N369"/>
    <mergeCell ref="N370:N372"/>
    <mergeCell ref="N438:N443"/>
    <mergeCell ref="N445:N449"/>
    <mergeCell ref="N454:N460"/>
    <mergeCell ref="N461:N462"/>
    <mergeCell ref="N463:N465"/>
    <mergeCell ref="N466:N474"/>
    <mergeCell ref="N475:N477"/>
    <mergeCell ref="N478:N480"/>
    <mergeCell ref="N484:N487"/>
    <mergeCell ref="N488:N493"/>
    <mergeCell ref="N494:N495"/>
    <mergeCell ref="N498:N504"/>
    <mergeCell ref="N505:N507"/>
    <mergeCell ref="N510:N513"/>
    <mergeCell ref="N514:N515"/>
    <mergeCell ref="N516:N522"/>
    <mergeCell ref="N523:N524"/>
    <mergeCell ref="N531:N533"/>
    <mergeCell ref="N534:N535"/>
    <mergeCell ref="N536:N539"/>
    <mergeCell ref="N540:N544"/>
    <mergeCell ref="N545:N546"/>
    <mergeCell ref="N549:N550"/>
    <mergeCell ref="N552:N554"/>
    <mergeCell ref="O21:O23"/>
    <mergeCell ref="O31:O33"/>
    <mergeCell ref="O35:O36"/>
    <mergeCell ref="O42:O43"/>
    <mergeCell ref="O55:O56"/>
    <mergeCell ref="O58:O59"/>
    <mergeCell ref="O64:O66"/>
    <mergeCell ref="O73:O75"/>
    <mergeCell ref="O77:O78"/>
    <mergeCell ref="O79:O81"/>
    <mergeCell ref="O82:O85"/>
    <mergeCell ref="O90:O91"/>
    <mergeCell ref="O92:O94"/>
    <mergeCell ref="O95:O98"/>
    <mergeCell ref="O100:O102"/>
    <mergeCell ref="O104:O107"/>
    <mergeCell ref="O110:O112"/>
    <mergeCell ref="O122:O123"/>
    <mergeCell ref="O126:O127"/>
    <mergeCell ref="O128:O130"/>
    <mergeCell ref="O132:O136"/>
    <mergeCell ref="O137:O139"/>
    <mergeCell ref="O148:O149"/>
    <mergeCell ref="O150:O155"/>
    <mergeCell ref="O156:O158"/>
    <mergeCell ref="O210:O211"/>
    <mergeCell ref="O217:O219"/>
    <mergeCell ref="O222:O223"/>
    <mergeCell ref="O224:O225"/>
    <mergeCell ref="O226:O227"/>
    <mergeCell ref="O231:O232"/>
    <mergeCell ref="O238:O240"/>
    <mergeCell ref="O241:O244"/>
    <mergeCell ref="O245:O246"/>
    <mergeCell ref="O247:O251"/>
    <mergeCell ref="O252:O256"/>
    <mergeCell ref="O259:O261"/>
    <mergeCell ref="O262:O264"/>
    <mergeCell ref="O265:O266"/>
    <mergeCell ref="O267:O269"/>
    <mergeCell ref="O270:O271"/>
    <mergeCell ref="O272:O273"/>
    <mergeCell ref="O277:O280"/>
    <mergeCell ref="O281:O282"/>
    <mergeCell ref="O283:O285"/>
    <mergeCell ref="O290:O291"/>
    <mergeCell ref="O292:O294"/>
    <mergeCell ref="O297:O298"/>
    <mergeCell ref="O299:O300"/>
    <mergeCell ref="O301:O302"/>
    <mergeCell ref="O303:O312"/>
    <mergeCell ref="O317:O321"/>
    <mergeCell ref="O322:O323"/>
    <mergeCell ref="O324:O328"/>
    <mergeCell ref="O329:O330"/>
    <mergeCell ref="O333:O334"/>
    <mergeCell ref="O335:O336"/>
    <mergeCell ref="O338:O343"/>
    <mergeCell ref="O344:O346"/>
    <mergeCell ref="O347:O350"/>
    <mergeCell ref="O351:O355"/>
    <mergeCell ref="O360:O369"/>
    <mergeCell ref="O370:O372"/>
    <mergeCell ref="O373:O374"/>
    <mergeCell ref="O376:O377"/>
    <mergeCell ref="O378:O384"/>
    <mergeCell ref="O387:O390"/>
    <mergeCell ref="O394:O396"/>
    <mergeCell ref="O399:O401"/>
    <mergeCell ref="O402:O404"/>
    <mergeCell ref="O405:O409"/>
    <mergeCell ref="O410:O411"/>
    <mergeCell ref="O412:O413"/>
    <mergeCell ref="O414:O415"/>
    <mergeCell ref="O421:O423"/>
    <mergeCell ref="O424:O425"/>
    <mergeCell ref="O428:O430"/>
    <mergeCell ref="O432:O435"/>
    <mergeCell ref="O438:O443"/>
    <mergeCell ref="O445:O449"/>
    <mergeCell ref="O454:O460"/>
    <mergeCell ref="O461:O462"/>
    <mergeCell ref="O463:O465"/>
    <mergeCell ref="O466:O474"/>
    <mergeCell ref="O475:O477"/>
    <mergeCell ref="O478:O480"/>
    <mergeCell ref="O484:O487"/>
    <mergeCell ref="O488:O493"/>
    <mergeCell ref="O494:O495"/>
    <mergeCell ref="O498:O504"/>
    <mergeCell ref="O505:O507"/>
    <mergeCell ref="O510:O513"/>
    <mergeCell ref="O514:O515"/>
    <mergeCell ref="O516:O522"/>
    <mergeCell ref="O523:O524"/>
    <mergeCell ref="O531:O533"/>
    <mergeCell ref="O534:O535"/>
    <mergeCell ref="O536:O539"/>
    <mergeCell ref="O540:O544"/>
    <mergeCell ref="O545:O546"/>
    <mergeCell ref="O549:O550"/>
    <mergeCell ref="O552:O554"/>
    <mergeCell ref="P9:P10"/>
    <mergeCell ref="P17:P18"/>
    <mergeCell ref="P21:P23"/>
    <mergeCell ref="P31:P33"/>
    <mergeCell ref="P35:P36"/>
    <mergeCell ref="P42:P43"/>
    <mergeCell ref="P55:P56"/>
    <mergeCell ref="P58:P59"/>
    <mergeCell ref="P64:P66"/>
    <mergeCell ref="P73:P75"/>
    <mergeCell ref="P77:P78"/>
    <mergeCell ref="P79:P81"/>
    <mergeCell ref="P82:P85"/>
    <mergeCell ref="P90:P91"/>
    <mergeCell ref="P92:P94"/>
    <mergeCell ref="P95:P98"/>
    <mergeCell ref="P100:P102"/>
    <mergeCell ref="P104:P107"/>
    <mergeCell ref="P110:P112"/>
    <mergeCell ref="P122:P123"/>
    <mergeCell ref="P126:P127"/>
    <mergeCell ref="P148:P149"/>
    <mergeCell ref="P150:P155"/>
    <mergeCell ref="P156:P158"/>
    <mergeCell ref="P164:P166"/>
    <mergeCell ref="P172:P173"/>
    <mergeCell ref="P185:P190"/>
    <mergeCell ref="P191:P192"/>
    <mergeCell ref="P194:P196"/>
    <mergeCell ref="P200:P201"/>
    <mergeCell ref="P202:P203"/>
    <mergeCell ref="P205:P206"/>
    <mergeCell ref="P140:P142"/>
    <mergeCell ref="P143:P145"/>
    <mergeCell ref="P207:P209"/>
    <mergeCell ref="P210:P211"/>
    <mergeCell ref="P217:P219"/>
    <mergeCell ref="P162:P163"/>
    <mergeCell ref="P222:P223"/>
    <mergeCell ref="P224:P225"/>
    <mergeCell ref="P226:P227"/>
    <mergeCell ref="P231:P232"/>
    <mergeCell ref="P238:P240"/>
    <mergeCell ref="P241:P244"/>
    <mergeCell ref="P245:P246"/>
    <mergeCell ref="P247:P251"/>
    <mergeCell ref="P252:P256"/>
    <mergeCell ref="P259:P261"/>
    <mergeCell ref="P262:P264"/>
    <mergeCell ref="P265:P266"/>
    <mergeCell ref="P267:P269"/>
    <mergeCell ref="P270:P271"/>
    <mergeCell ref="P272:P273"/>
    <mergeCell ref="P277:P280"/>
    <mergeCell ref="P281:P282"/>
    <mergeCell ref="P283:P285"/>
    <mergeCell ref="P290:P291"/>
    <mergeCell ref="P292:P294"/>
    <mergeCell ref="P297:P298"/>
    <mergeCell ref="P299:P300"/>
    <mergeCell ref="P301:P302"/>
    <mergeCell ref="P303:P312"/>
    <mergeCell ref="P317:P321"/>
    <mergeCell ref="P322:P323"/>
    <mergeCell ref="P324:P328"/>
    <mergeCell ref="P329:P330"/>
    <mergeCell ref="P333:P334"/>
    <mergeCell ref="P335:P336"/>
    <mergeCell ref="P338:P343"/>
    <mergeCell ref="P344:P346"/>
    <mergeCell ref="P347:P350"/>
    <mergeCell ref="P351:P355"/>
    <mergeCell ref="P360:P369"/>
    <mergeCell ref="P370:P372"/>
    <mergeCell ref="P373:P374"/>
    <mergeCell ref="P376:P377"/>
    <mergeCell ref="P378:P384"/>
    <mergeCell ref="P387:P390"/>
    <mergeCell ref="P394:P396"/>
    <mergeCell ref="P399:P401"/>
    <mergeCell ref="P402:P404"/>
    <mergeCell ref="P405:P409"/>
    <mergeCell ref="P410:P411"/>
    <mergeCell ref="P412:P413"/>
    <mergeCell ref="P414:P415"/>
    <mergeCell ref="P421:P423"/>
    <mergeCell ref="P424:P425"/>
    <mergeCell ref="P428:P430"/>
    <mergeCell ref="P432:P435"/>
    <mergeCell ref="P438:P443"/>
    <mergeCell ref="P445:P449"/>
    <mergeCell ref="P454:P460"/>
    <mergeCell ref="P461:P462"/>
    <mergeCell ref="P463:P465"/>
    <mergeCell ref="P466:P474"/>
    <mergeCell ref="P475:P477"/>
    <mergeCell ref="P478:P480"/>
    <mergeCell ref="P484:P487"/>
    <mergeCell ref="P488:P493"/>
    <mergeCell ref="P494:P495"/>
    <mergeCell ref="P498:P504"/>
    <mergeCell ref="P505:P507"/>
    <mergeCell ref="P510:P513"/>
    <mergeCell ref="P514:P515"/>
    <mergeCell ref="P516:P522"/>
    <mergeCell ref="P523:P524"/>
    <mergeCell ref="P531:P533"/>
    <mergeCell ref="P534:P535"/>
    <mergeCell ref="P536:P539"/>
    <mergeCell ref="P540:P544"/>
    <mergeCell ref="P545:P546"/>
    <mergeCell ref="P549:P550"/>
    <mergeCell ref="P552:P554"/>
    <mergeCell ref="Q9:Q10"/>
    <mergeCell ref="Q17:Q18"/>
    <mergeCell ref="Q21:Q23"/>
    <mergeCell ref="Q31:Q33"/>
    <mergeCell ref="Q35:Q36"/>
    <mergeCell ref="Q42:Q43"/>
    <mergeCell ref="Q55:Q56"/>
    <mergeCell ref="Q58:Q59"/>
    <mergeCell ref="Q64:Q66"/>
    <mergeCell ref="Q73:Q75"/>
    <mergeCell ref="Q77:Q78"/>
    <mergeCell ref="Q79:Q81"/>
    <mergeCell ref="Q82:Q85"/>
    <mergeCell ref="Q90:Q91"/>
    <mergeCell ref="Q92:Q94"/>
    <mergeCell ref="Q95:Q98"/>
    <mergeCell ref="Q100:Q102"/>
    <mergeCell ref="Q104:Q107"/>
    <mergeCell ref="Q110:Q112"/>
    <mergeCell ref="Q122:Q123"/>
    <mergeCell ref="Q126:Q127"/>
    <mergeCell ref="Q128:Q130"/>
    <mergeCell ref="Q132:Q136"/>
    <mergeCell ref="Q137:Q139"/>
    <mergeCell ref="Q148:Q149"/>
    <mergeCell ref="Q150:Q155"/>
    <mergeCell ref="Q156:Q158"/>
    <mergeCell ref="Q164:Q166"/>
    <mergeCell ref="Q172:Q173"/>
    <mergeCell ref="Q185:Q190"/>
    <mergeCell ref="Q191:Q192"/>
    <mergeCell ref="Q194:Q196"/>
    <mergeCell ref="Q200:Q201"/>
    <mergeCell ref="Q202:Q203"/>
    <mergeCell ref="Q205:Q206"/>
    <mergeCell ref="Q207:Q209"/>
    <mergeCell ref="Q140:Q142"/>
    <mergeCell ref="Q143:Q145"/>
    <mergeCell ref="Q210:Q211"/>
    <mergeCell ref="Q162:Q163"/>
    <mergeCell ref="Q217:Q219"/>
    <mergeCell ref="Q222:Q223"/>
    <mergeCell ref="Q224:Q225"/>
    <mergeCell ref="Q226:Q227"/>
    <mergeCell ref="Q231:Q232"/>
    <mergeCell ref="Q238:Q240"/>
    <mergeCell ref="Q376:Q377"/>
    <mergeCell ref="Q378:Q384"/>
    <mergeCell ref="Q241:Q244"/>
    <mergeCell ref="Q245:Q246"/>
    <mergeCell ref="Q247:Q251"/>
    <mergeCell ref="Q252:Q256"/>
    <mergeCell ref="Q259:Q261"/>
    <mergeCell ref="Q262:Q264"/>
    <mergeCell ref="Q265:Q266"/>
    <mergeCell ref="Q267:Q269"/>
    <mergeCell ref="Q270:Q271"/>
    <mergeCell ref="Q272:Q273"/>
    <mergeCell ref="Q277:Q280"/>
    <mergeCell ref="Q281:Q282"/>
    <mergeCell ref="Q283:Q285"/>
    <mergeCell ref="Q290:Q291"/>
    <mergeCell ref="Q292:Q294"/>
    <mergeCell ref="Q297:Q298"/>
    <mergeCell ref="Q299:Q300"/>
    <mergeCell ref="Q494:Q495"/>
    <mergeCell ref="Q498:Q504"/>
    <mergeCell ref="Q505:Q507"/>
    <mergeCell ref="Q510:Q513"/>
    <mergeCell ref="Q514:Q515"/>
    <mergeCell ref="Q516:Q522"/>
    <mergeCell ref="Q523:Q524"/>
    <mergeCell ref="Q531:Q533"/>
    <mergeCell ref="Q534:Q535"/>
    <mergeCell ref="Q536:Q539"/>
    <mergeCell ref="Q540:Q544"/>
    <mergeCell ref="Q545:Q546"/>
    <mergeCell ref="Q387:Q390"/>
    <mergeCell ref="Q394:Q396"/>
    <mergeCell ref="Q399:Q401"/>
    <mergeCell ref="Q402:Q404"/>
    <mergeCell ref="Q405:Q409"/>
    <mergeCell ref="Q410:Q411"/>
    <mergeCell ref="Q412:Q413"/>
    <mergeCell ref="Q414:Q415"/>
    <mergeCell ref="Q421:Q423"/>
    <mergeCell ref="Q424:Q425"/>
    <mergeCell ref="Q428:Q430"/>
    <mergeCell ref="Q432:Q435"/>
    <mergeCell ref="Q438:Q443"/>
    <mergeCell ref="Q445:Q449"/>
    <mergeCell ref="Q454:Q460"/>
    <mergeCell ref="Q461:Q462"/>
    <mergeCell ref="Q463:Q465"/>
    <mergeCell ref="R148:R149"/>
    <mergeCell ref="R150:R155"/>
    <mergeCell ref="R156:R158"/>
    <mergeCell ref="R164:R166"/>
    <mergeCell ref="R172:R173"/>
    <mergeCell ref="R200:R201"/>
    <mergeCell ref="R202:R203"/>
    <mergeCell ref="R205:R206"/>
    <mergeCell ref="R207:R209"/>
    <mergeCell ref="Q466:Q474"/>
    <mergeCell ref="Q475:Q477"/>
    <mergeCell ref="Q478:Q480"/>
    <mergeCell ref="Q484:Q487"/>
    <mergeCell ref="Q488:Q493"/>
    <mergeCell ref="Q301:Q302"/>
    <mergeCell ref="Q303:Q312"/>
    <mergeCell ref="Q317:Q321"/>
    <mergeCell ref="Q322:Q323"/>
    <mergeCell ref="Q324:Q328"/>
    <mergeCell ref="Q329:Q330"/>
    <mergeCell ref="Q333:Q334"/>
    <mergeCell ref="Q335:Q336"/>
    <mergeCell ref="Q338:Q343"/>
    <mergeCell ref="Q344:Q346"/>
    <mergeCell ref="Q347:Q350"/>
    <mergeCell ref="Q351:Q355"/>
    <mergeCell ref="Q360:Q369"/>
    <mergeCell ref="Q370:Q372"/>
    <mergeCell ref="Q373:Q374"/>
    <mergeCell ref="R231:R232"/>
    <mergeCell ref="R238:R240"/>
    <mergeCell ref="R161:R163"/>
    <mergeCell ref="R185:R190"/>
    <mergeCell ref="R245:R246"/>
    <mergeCell ref="R241:R244"/>
    <mergeCell ref="R247:R251"/>
    <mergeCell ref="R252:R256"/>
    <mergeCell ref="R259:R261"/>
    <mergeCell ref="R262:R264"/>
    <mergeCell ref="Q549:Q550"/>
    <mergeCell ref="Q552:Q554"/>
    <mergeCell ref="R9:R10"/>
    <mergeCell ref="R21:R23"/>
    <mergeCell ref="R31:R33"/>
    <mergeCell ref="R42:R43"/>
    <mergeCell ref="R55:R56"/>
    <mergeCell ref="R58:R59"/>
    <mergeCell ref="R64:R66"/>
    <mergeCell ref="R73:R75"/>
    <mergeCell ref="R77:R78"/>
    <mergeCell ref="R79:R81"/>
    <mergeCell ref="R82:R85"/>
    <mergeCell ref="R92:R94"/>
    <mergeCell ref="R95:R98"/>
    <mergeCell ref="R100:R102"/>
    <mergeCell ref="R104:R107"/>
    <mergeCell ref="R110:R112"/>
    <mergeCell ref="R122:R123"/>
    <mergeCell ref="R126:R127"/>
    <mergeCell ref="R265:R266"/>
    <mergeCell ref="R267:R269"/>
    <mergeCell ref="R270:R271"/>
    <mergeCell ref="R272:R273"/>
    <mergeCell ref="R277:R280"/>
    <mergeCell ref="R281:R282"/>
    <mergeCell ref="R283:R285"/>
    <mergeCell ref="R290:R291"/>
    <mergeCell ref="R292:R294"/>
    <mergeCell ref="R297:R298"/>
    <mergeCell ref="R299:R300"/>
    <mergeCell ref="R301:R302"/>
    <mergeCell ref="R303:R312"/>
    <mergeCell ref="R317:R321"/>
    <mergeCell ref="R322:R323"/>
    <mergeCell ref="R324:R328"/>
    <mergeCell ref="R329:R330"/>
    <mergeCell ref="R333:R334"/>
    <mergeCell ref="R335:R336"/>
    <mergeCell ref="R338:R343"/>
    <mergeCell ref="R344:R346"/>
    <mergeCell ref="R347:R350"/>
    <mergeCell ref="R351:R355"/>
    <mergeCell ref="R360:R369"/>
    <mergeCell ref="R370:R372"/>
    <mergeCell ref="R373:R374"/>
    <mergeCell ref="R376:R377"/>
    <mergeCell ref="R378:R384"/>
    <mergeCell ref="R387:R390"/>
    <mergeCell ref="R394:R396"/>
    <mergeCell ref="R399:R401"/>
    <mergeCell ref="R402:R404"/>
    <mergeCell ref="R405:R409"/>
    <mergeCell ref="R410:R411"/>
    <mergeCell ref="R412:R413"/>
    <mergeCell ref="R414:R415"/>
    <mergeCell ref="R421:R423"/>
    <mergeCell ref="R424:R425"/>
    <mergeCell ref="R428:R430"/>
    <mergeCell ref="R432:R435"/>
    <mergeCell ref="R438:R443"/>
    <mergeCell ref="R445:R449"/>
    <mergeCell ref="R498:R504"/>
    <mergeCell ref="R505:R507"/>
    <mergeCell ref="R510:R513"/>
    <mergeCell ref="R454:R460"/>
    <mergeCell ref="R475:R477"/>
    <mergeCell ref="R461:R462"/>
    <mergeCell ref="R463:R465"/>
    <mergeCell ref="R466:R474"/>
    <mergeCell ref="R478:R480"/>
    <mergeCell ref="R484:R487"/>
    <mergeCell ref="R488:R493"/>
    <mergeCell ref="R494:R495"/>
    <mergeCell ref="R514:R515"/>
    <mergeCell ref="R516:R522"/>
    <mergeCell ref="R523:R524"/>
    <mergeCell ref="R531:R533"/>
    <mergeCell ref="R534:R535"/>
    <mergeCell ref="R536:R539"/>
    <mergeCell ref="R540:R544"/>
    <mergeCell ref="R545:R546"/>
    <mergeCell ref="R549:R550"/>
    <mergeCell ref="R552:R554"/>
    <mergeCell ref="S5:S6"/>
    <mergeCell ref="S395:S396"/>
    <mergeCell ref="T5:T6"/>
    <mergeCell ref="W5:W6"/>
    <mergeCell ref="X9:X10"/>
    <mergeCell ref="X17:X18"/>
    <mergeCell ref="X21:X23"/>
    <mergeCell ref="X31:X33"/>
    <mergeCell ref="X35:X36"/>
    <mergeCell ref="X42:X43"/>
    <mergeCell ref="X55:X56"/>
    <mergeCell ref="X58:X59"/>
    <mergeCell ref="X64:X66"/>
    <mergeCell ref="X73:X75"/>
    <mergeCell ref="X77:X78"/>
    <mergeCell ref="X79:X81"/>
    <mergeCell ref="X82:X85"/>
    <mergeCell ref="X90:X91"/>
    <mergeCell ref="X92:X94"/>
    <mergeCell ref="X95:X98"/>
    <mergeCell ref="X100:X102"/>
    <mergeCell ref="X104:X107"/>
    <mergeCell ref="X241:X244"/>
    <mergeCell ref="X245:X246"/>
    <mergeCell ref="X262:X264"/>
    <mergeCell ref="X220:X221"/>
    <mergeCell ref="X265:X266"/>
    <mergeCell ref="X110:X112"/>
    <mergeCell ref="X122:X123"/>
    <mergeCell ref="X126:X127"/>
    <mergeCell ref="X128:X130"/>
    <mergeCell ref="X132:X136"/>
    <mergeCell ref="X137:X139"/>
    <mergeCell ref="X148:X149"/>
    <mergeCell ref="X150:X155"/>
    <mergeCell ref="X156:X158"/>
    <mergeCell ref="X164:X166"/>
    <mergeCell ref="X172:X173"/>
    <mergeCell ref="X185:X190"/>
    <mergeCell ref="X191:X192"/>
    <mergeCell ref="X194:X196"/>
    <mergeCell ref="X162:X163"/>
    <mergeCell ref="X200:X201"/>
    <mergeCell ref="X202:X203"/>
    <mergeCell ref="X113:X114"/>
    <mergeCell ref="X370:X372"/>
    <mergeCell ref="X373:X374"/>
    <mergeCell ref="X376:X377"/>
    <mergeCell ref="X378:X384"/>
    <mergeCell ref="X387:X390"/>
    <mergeCell ref="X394:X396"/>
    <mergeCell ref="X399:X401"/>
    <mergeCell ref="X402:X404"/>
    <mergeCell ref="X405:X409"/>
    <mergeCell ref="X410:X411"/>
    <mergeCell ref="X412:X413"/>
    <mergeCell ref="X267:X269"/>
    <mergeCell ref="X270:X271"/>
    <mergeCell ref="X272:X273"/>
    <mergeCell ref="X277:X280"/>
    <mergeCell ref="X281:X282"/>
    <mergeCell ref="X283:X285"/>
    <mergeCell ref="X290:X291"/>
    <mergeCell ref="X292:X294"/>
    <mergeCell ref="X297:X298"/>
    <mergeCell ref="X299:X300"/>
    <mergeCell ref="X301:X302"/>
    <mergeCell ref="X303:X312"/>
    <mergeCell ref="X317:X321"/>
    <mergeCell ref="X322:X323"/>
    <mergeCell ref="X324:X328"/>
    <mergeCell ref="X329:X330"/>
    <mergeCell ref="X333:X334"/>
    <mergeCell ref="X505:X507"/>
    <mergeCell ref="X510:X513"/>
    <mergeCell ref="X514:X515"/>
    <mergeCell ref="X516:X522"/>
    <mergeCell ref="X523:X524"/>
    <mergeCell ref="X531:X533"/>
    <mergeCell ref="Y100:Y102"/>
    <mergeCell ref="Y104:Y107"/>
    <mergeCell ref="Y110:Y112"/>
    <mergeCell ref="Y122:Y123"/>
    <mergeCell ref="Y126:Y127"/>
    <mergeCell ref="Y128:Y130"/>
    <mergeCell ref="Y132:Y136"/>
    <mergeCell ref="Y137:Y139"/>
    <mergeCell ref="Y148:Y149"/>
    <mergeCell ref="Y150:Y155"/>
    <mergeCell ref="Y156:Y158"/>
    <mergeCell ref="Y164:Y166"/>
    <mergeCell ref="Y172:Y173"/>
    <mergeCell ref="Y185:Y190"/>
    <mergeCell ref="Y191:Y192"/>
    <mergeCell ref="X478:X480"/>
    <mergeCell ref="X484:X487"/>
    <mergeCell ref="X488:X493"/>
    <mergeCell ref="X494:X495"/>
    <mergeCell ref="X498:X504"/>
    <mergeCell ref="X335:X336"/>
    <mergeCell ref="X338:X343"/>
    <mergeCell ref="X344:X346"/>
    <mergeCell ref="X347:X350"/>
    <mergeCell ref="X351:X355"/>
    <mergeCell ref="X360:X369"/>
    <mergeCell ref="X534:X535"/>
    <mergeCell ref="X536:X539"/>
    <mergeCell ref="X540:X544"/>
    <mergeCell ref="X545:X546"/>
    <mergeCell ref="X549:X550"/>
    <mergeCell ref="X552:X554"/>
    <mergeCell ref="Y292:Y294"/>
    <mergeCell ref="Y297:Y298"/>
    <mergeCell ref="Y299:Y300"/>
    <mergeCell ref="X414:X415"/>
    <mergeCell ref="X421:X423"/>
    <mergeCell ref="X424:X425"/>
    <mergeCell ref="X428:X430"/>
    <mergeCell ref="X432:X435"/>
    <mergeCell ref="X438:X443"/>
    <mergeCell ref="X445:X449"/>
    <mergeCell ref="X454:X460"/>
    <mergeCell ref="X461:X462"/>
    <mergeCell ref="X463:X465"/>
    <mergeCell ref="X466:X474"/>
    <mergeCell ref="X475:X477"/>
    <mergeCell ref="Y516:Y522"/>
    <mergeCell ref="Y523:Y524"/>
    <mergeCell ref="Y438:Y443"/>
    <mergeCell ref="Y484:Y487"/>
    <mergeCell ref="Y488:Y493"/>
    <mergeCell ref="Y494:Y495"/>
    <mergeCell ref="Y498:Y504"/>
    <mergeCell ref="Y505:Y507"/>
    <mergeCell ref="Y510:Y513"/>
    <mergeCell ref="Y454:Y460"/>
    <mergeCell ref="Y461:Y462"/>
    <mergeCell ref="Y531:Y533"/>
    <mergeCell ref="Y534:Y535"/>
    <mergeCell ref="Y536:Y539"/>
    <mergeCell ref="Y540:Y544"/>
    <mergeCell ref="Y545:Y546"/>
    <mergeCell ref="Y549:Y550"/>
    <mergeCell ref="Y552:Y554"/>
    <mergeCell ref="Z5:Z6"/>
    <mergeCell ref="Z9:Z10"/>
    <mergeCell ref="Z17:Z18"/>
    <mergeCell ref="Z21:Z23"/>
    <mergeCell ref="Z31:Z33"/>
    <mergeCell ref="Z35:Z36"/>
    <mergeCell ref="Z42:Z43"/>
    <mergeCell ref="Z55:Z56"/>
    <mergeCell ref="Z58:Z59"/>
    <mergeCell ref="Z64:Z66"/>
    <mergeCell ref="Z73:Z75"/>
    <mergeCell ref="Z77:Z78"/>
    <mergeCell ref="Z79:Z81"/>
    <mergeCell ref="Z82:Z85"/>
    <mergeCell ref="Z90:Z91"/>
    <mergeCell ref="Z92:Z94"/>
    <mergeCell ref="Z95:Z98"/>
    <mergeCell ref="Z100:Z102"/>
    <mergeCell ref="Z267:Z269"/>
    <mergeCell ref="Y424:Y425"/>
    <mergeCell ref="Y428:Y430"/>
    <mergeCell ref="Y514:Y515"/>
    <mergeCell ref="Y79:Y81"/>
    <mergeCell ref="Y82:Y85"/>
    <mergeCell ref="Y90:Y91"/>
    <mergeCell ref="Y333:Y334"/>
    <mergeCell ref="Y335:Y336"/>
    <mergeCell ref="Y202:Y203"/>
    <mergeCell ref="Y205:Y206"/>
    <mergeCell ref="Y432:Y435"/>
    <mergeCell ref="Y347:Y350"/>
    <mergeCell ref="Y351:Y355"/>
    <mergeCell ref="Y360:Y369"/>
    <mergeCell ref="Y370:Y372"/>
    <mergeCell ref="Y373:Y374"/>
    <mergeCell ref="Y376:Y377"/>
    <mergeCell ref="Y378:Y384"/>
    <mergeCell ref="Z405:Z409"/>
    <mergeCell ref="Z410:Z411"/>
    <mergeCell ref="Z301:Z302"/>
    <mergeCell ref="Y387:Y390"/>
    <mergeCell ref="Y394:Y396"/>
    <mergeCell ref="Y399:Y401"/>
    <mergeCell ref="Y402:Y404"/>
    <mergeCell ref="Y405:Y409"/>
    <mergeCell ref="Y410:Y411"/>
    <mergeCell ref="Y412:Y413"/>
    <mergeCell ref="Z241:Z244"/>
    <mergeCell ref="Z245:Z246"/>
    <mergeCell ref="Z247:Z251"/>
    <mergeCell ref="Z252:Z256"/>
    <mergeCell ref="Z259:Z261"/>
    <mergeCell ref="Z231:Z232"/>
    <mergeCell ref="Y290:Y291"/>
    <mergeCell ref="Y220:Y221"/>
    <mergeCell ref="Y222:Y223"/>
    <mergeCell ref="Y224:Y225"/>
    <mergeCell ref="Y301:Y302"/>
    <mergeCell ref="Y303:Y312"/>
    <mergeCell ref="Y317:Y321"/>
    <mergeCell ref="Y322:Y323"/>
    <mergeCell ref="Y324:Y328"/>
    <mergeCell ref="Y329:Y330"/>
    <mergeCell ref="Z128:Z130"/>
    <mergeCell ref="Z132:Z136"/>
    <mergeCell ref="Z137:Z139"/>
    <mergeCell ref="Z148:Z149"/>
    <mergeCell ref="Y194:Y196"/>
    <mergeCell ref="Y200:Y201"/>
    <mergeCell ref="Y162:Y163"/>
    <mergeCell ref="Z297:Z298"/>
    <mergeCell ref="Z299:Z300"/>
    <mergeCell ref="Z162:Z163"/>
    <mergeCell ref="Y262:Y264"/>
    <mergeCell ref="Y265:Y266"/>
    <mergeCell ref="Y267:Y269"/>
    <mergeCell ref="Y270:Y271"/>
    <mergeCell ref="Y272:Y273"/>
    <mergeCell ref="Y277:Y280"/>
    <mergeCell ref="Y281:Y282"/>
    <mergeCell ref="Y283:Y285"/>
    <mergeCell ref="Y207:Y209"/>
    <mergeCell ref="Y210:Y211"/>
    <mergeCell ref="Y217:Y219"/>
    <mergeCell ref="AC21:AC23"/>
    <mergeCell ref="AC35:AC36"/>
    <mergeCell ref="AC113:AC114"/>
    <mergeCell ref="Z150:Z155"/>
    <mergeCell ref="Z156:Z158"/>
    <mergeCell ref="Z164:Z166"/>
    <mergeCell ref="Z172:Z173"/>
    <mergeCell ref="Z185:Z190"/>
    <mergeCell ref="Z191:Z192"/>
    <mergeCell ref="Z194:Z196"/>
    <mergeCell ref="Z200:Z201"/>
    <mergeCell ref="Z202:Z203"/>
    <mergeCell ref="Z344:Z346"/>
    <mergeCell ref="Z347:Z350"/>
    <mergeCell ref="Z351:Z355"/>
    <mergeCell ref="Z360:Z369"/>
    <mergeCell ref="Z104:Z107"/>
    <mergeCell ref="Z110:Z112"/>
    <mergeCell ref="Z122:Z123"/>
    <mergeCell ref="Z126:Z127"/>
    <mergeCell ref="AB42:AB43"/>
    <mergeCell ref="Z329:Z330"/>
    <mergeCell ref="Z333:Z334"/>
    <mergeCell ref="Z220:Z221"/>
    <mergeCell ref="Z303:Z312"/>
    <mergeCell ref="Z317:Z321"/>
    <mergeCell ref="Z322:Z323"/>
    <mergeCell ref="Z324:Z328"/>
    <mergeCell ref="Z262:Z264"/>
    <mergeCell ref="Z265:Z266"/>
    <mergeCell ref="AA297:AA298"/>
    <mergeCell ref="AA301:AA302"/>
    <mergeCell ref="R222:R223"/>
    <mergeCell ref="R224:R225"/>
    <mergeCell ref="R226:R227"/>
    <mergeCell ref="Z488:Z493"/>
    <mergeCell ref="Z494:Z495"/>
    <mergeCell ref="Z498:Z504"/>
    <mergeCell ref="Z505:Z507"/>
    <mergeCell ref="Z412:Z413"/>
    <mergeCell ref="Z414:Z415"/>
    <mergeCell ref="Z270:Z271"/>
    <mergeCell ref="Z272:Z273"/>
    <mergeCell ref="Z277:Z280"/>
    <mergeCell ref="Z281:Z282"/>
    <mergeCell ref="Z283:Z285"/>
    <mergeCell ref="Z290:Z291"/>
    <mergeCell ref="Z292:Z294"/>
    <mergeCell ref="Z484:Z487"/>
    <mergeCell ref="Z445:Z449"/>
    <mergeCell ref="Z454:Z460"/>
    <mergeCell ref="Z461:Z462"/>
    <mergeCell ref="Z463:Z465"/>
    <mergeCell ref="Z466:Z474"/>
    <mergeCell ref="Z475:Z477"/>
    <mergeCell ref="Z478:Z480"/>
    <mergeCell ref="Z399:Z401"/>
    <mergeCell ref="Z402:Z404"/>
    <mergeCell ref="Z421:Z423"/>
    <mergeCell ref="Z424:Z425"/>
    <mergeCell ref="Z428:Z430"/>
    <mergeCell ref="Z432:Z435"/>
    <mergeCell ref="Y344:Y346"/>
    <mergeCell ref="Y338:Y343"/>
    <mergeCell ref="Z387:Z390"/>
    <mergeCell ref="O592:O593"/>
    <mergeCell ref="Z510:Z513"/>
    <mergeCell ref="Z514:Z515"/>
    <mergeCell ref="Z516:Z522"/>
    <mergeCell ref="Z523:Z524"/>
    <mergeCell ref="Z531:Z533"/>
    <mergeCell ref="Z534:Z535"/>
    <mergeCell ref="Z536:Z539"/>
    <mergeCell ref="Z540:Z544"/>
    <mergeCell ref="Z545:Z546"/>
    <mergeCell ref="Z549:Z550"/>
    <mergeCell ref="Z552:Z554"/>
    <mergeCell ref="Z217:Z219"/>
    <mergeCell ref="Z222:Z223"/>
    <mergeCell ref="Z224:Z225"/>
    <mergeCell ref="Z226:Z227"/>
    <mergeCell ref="Y445:Y449"/>
    <mergeCell ref="Z394:Z396"/>
    <mergeCell ref="Z335:Z336"/>
    <mergeCell ref="Z370:Z372"/>
    <mergeCell ref="Z438:Z443"/>
    <mergeCell ref="Z373:Z374"/>
    <mergeCell ref="Z376:Z377"/>
    <mergeCell ref="Z378:Z384"/>
    <mergeCell ref="Z338:Z343"/>
    <mergeCell ref="Y463:Y465"/>
    <mergeCell ref="Y466:Y474"/>
    <mergeCell ref="Y475:Y477"/>
    <mergeCell ref="Y478:Y480"/>
    <mergeCell ref="Y414:Y415"/>
    <mergeCell ref="Y421:Y423"/>
    <mergeCell ref="AA35:AA36"/>
    <mergeCell ref="X205:X206"/>
    <mergeCell ref="X207:X209"/>
    <mergeCell ref="X210:X211"/>
    <mergeCell ref="X217:X219"/>
    <mergeCell ref="X222:X223"/>
    <mergeCell ref="X224:X225"/>
    <mergeCell ref="X226:X227"/>
    <mergeCell ref="X231:X232"/>
    <mergeCell ref="X238:X240"/>
    <mergeCell ref="X44:X46"/>
    <mergeCell ref="Y44:Y46"/>
    <mergeCell ref="Z44:Z46"/>
    <mergeCell ref="X47:X48"/>
    <mergeCell ref="Y47:Y48"/>
    <mergeCell ref="Z47:Z48"/>
    <mergeCell ref="Y259:Y261"/>
    <mergeCell ref="Z238:Z240"/>
    <mergeCell ref="Z207:Z209"/>
    <mergeCell ref="Z210:Z211"/>
    <mergeCell ref="Z205:Z206"/>
    <mergeCell ref="Y226:Y227"/>
    <mergeCell ref="Y231:Y232"/>
    <mergeCell ref="Y238:Y240"/>
    <mergeCell ref="Y241:Y244"/>
    <mergeCell ref="Y245:Y246"/>
    <mergeCell ref="Y247:Y251"/>
    <mergeCell ref="Y252:Y256"/>
    <mergeCell ref="Y113:Y114"/>
    <mergeCell ref="X247:X251"/>
    <mergeCell ref="X252:X256"/>
    <mergeCell ref="X259:X261"/>
    <mergeCell ref="B44:B46"/>
    <mergeCell ref="H44:H46"/>
    <mergeCell ref="I44:I46"/>
    <mergeCell ref="J44:J46"/>
    <mergeCell ref="K44:K46"/>
    <mergeCell ref="L44:L46"/>
    <mergeCell ref="M44:M46"/>
    <mergeCell ref="N44:N46"/>
    <mergeCell ref="O44:O46"/>
    <mergeCell ref="P44:P46"/>
    <mergeCell ref="Q44:Q46"/>
    <mergeCell ref="R44:R46"/>
    <mergeCell ref="A51:A54"/>
    <mergeCell ref="A47:A48"/>
    <mergeCell ref="B47:B48"/>
    <mergeCell ref="H47:H48"/>
    <mergeCell ref="I47:I48"/>
    <mergeCell ref="J47:J48"/>
    <mergeCell ref="K47:K48"/>
    <mergeCell ref="L47:L48"/>
    <mergeCell ref="M47:M48"/>
    <mergeCell ref="N47:N48"/>
    <mergeCell ref="O47:O48"/>
    <mergeCell ref="P47:P48"/>
    <mergeCell ref="Q47:Q48"/>
    <mergeCell ref="R47:R48"/>
    <mergeCell ref="R191:R192"/>
    <mergeCell ref="R194:R196"/>
    <mergeCell ref="P220:P221"/>
    <mergeCell ref="Q220:Q221"/>
    <mergeCell ref="R220:R221"/>
    <mergeCell ref="A68:A69"/>
    <mergeCell ref="B68:B69"/>
    <mergeCell ref="X68:X69"/>
    <mergeCell ref="Y68:Y69"/>
    <mergeCell ref="Z68:Z69"/>
    <mergeCell ref="M58:M59"/>
    <mergeCell ref="M64:M66"/>
    <mergeCell ref="B51:B54"/>
    <mergeCell ref="H51:H54"/>
    <mergeCell ref="I51:I54"/>
    <mergeCell ref="J51:J54"/>
    <mergeCell ref="K51:K54"/>
    <mergeCell ref="L51:L54"/>
    <mergeCell ref="M51:M54"/>
    <mergeCell ref="N51:N54"/>
    <mergeCell ref="O51:O54"/>
    <mergeCell ref="P51:P54"/>
    <mergeCell ref="Q51:Q54"/>
    <mergeCell ref="R51:R54"/>
    <mergeCell ref="X51:X54"/>
    <mergeCell ref="Y51:Y54"/>
    <mergeCell ref="Z51:Z54"/>
    <mergeCell ref="A61:D61"/>
    <mergeCell ref="R210:R211"/>
    <mergeCell ref="R217:R219"/>
    <mergeCell ref="Y92:Y94"/>
    <mergeCell ref="Y95:Y98"/>
  </mergeCells>
  <pageMargins left="0.25" right="0.25" top="0.75" bottom="0.75" header="0.3" footer="0.3"/>
  <pageSetup paperSize="8" scale="13" fitToHeight="0" pageOrder="overThenDown" orientation="landscape" copies="2" r:id="rId1"/>
  <headerFooter>
    <oddFooter>&amp;C&amp;36&amp;P</oddFooter>
  </headerFooter>
  <rowBreaks count="17" manualBreakCount="17">
    <brk id="34" max="26" man="1"/>
    <brk id="63" max="26" man="1"/>
    <brk id="87" max="26" man="1"/>
    <brk id="114" max="26" man="1"/>
    <brk id="142" max="26" man="1"/>
    <brk id="169" max="26" man="1"/>
    <brk id="223" max="26" man="1"/>
    <brk id="251" max="26" man="1"/>
    <brk id="275" max="26" man="1"/>
    <brk id="300" max="26" man="1"/>
    <brk id="357" max="26" man="1"/>
    <brk id="377" max="26" man="1"/>
    <brk id="401" max="26" man="1"/>
    <brk id="426" max="26" man="1"/>
    <brk id="451" max="26" man="1"/>
    <brk id="474" max="26" man="1"/>
    <brk id="535" max="2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AD577"/>
  <sheetViews>
    <sheetView view="pageBreakPreview" zoomScale="50" zoomScaleNormal="40" zoomScaleSheetLayoutView="50" zoomScalePageLayoutView="30" workbookViewId="0">
      <pane ySplit="7" topLeftCell="A558" activePane="bottomLeft" state="frozen"/>
      <selection pane="bottomLeft" activeCell="N561" sqref="N561"/>
    </sheetView>
  </sheetViews>
  <sheetFormatPr defaultColWidth="8.85546875" defaultRowHeight="87" customHeight="1"/>
  <cols>
    <col min="1" max="1" width="10.28515625" style="218" customWidth="1"/>
    <col min="2" max="2" width="11.7109375" style="218" customWidth="1"/>
    <col min="3" max="3" width="14.28515625" style="218" customWidth="1"/>
    <col min="4" max="4" width="104.5703125" style="219" customWidth="1"/>
    <col min="5" max="5" width="19.7109375" style="218" customWidth="1"/>
    <col min="6" max="6" width="22" style="220" customWidth="1"/>
    <col min="7" max="7" width="21.42578125" style="221" customWidth="1"/>
    <col min="8" max="8" width="17.85546875" style="734" customWidth="1"/>
    <col min="9" max="9" width="18" style="218" customWidth="1"/>
    <col min="10" max="10" width="21.5703125" style="218" customWidth="1"/>
    <col min="11" max="11" width="19.140625" style="222" customWidth="1"/>
    <col min="12" max="12" width="20.5703125" style="223" customWidth="1"/>
    <col min="13" max="13" width="16.140625" style="222" customWidth="1"/>
    <col min="14" max="14" width="21" style="412" customWidth="1"/>
    <col min="15" max="15" width="25.140625" style="412" customWidth="1"/>
    <col min="16" max="16" width="21" style="412" customWidth="1"/>
    <col min="17" max="17" width="31.5703125" style="222" customWidth="1"/>
    <col min="18" max="18" width="8.85546875" style="222"/>
    <col min="19" max="19" width="43.5703125" style="222" customWidth="1"/>
    <col min="20" max="20" width="12.42578125" style="222" customWidth="1"/>
    <col min="21" max="21" width="13.7109375" style="222" customWidth="1"/>
    <col min="22" max="22" width="18.5703125" style="222" customWidth="1"/>
    <col min="23" max="23" width="21.42578125" style="222" customWidth="1"/>
    <col min="24" max="24" width="15.85546875" style="222" customWidth="1"/>
    <col min="25" max="25" width="14.42578125" style="222" customWidth="1"/>
    <col min="26" max="26" width="19.5703125" style="222" customWidth="1"/>
    <col min="27" max="27" width="14.140625" style="222" customWidth="1"/>
    <col min="28" max="28" width="16.85546875" style="222" customWidth="1"/>
    <col min="29" max="29" width="17.85546875" style="222" customWidth="1"/>
    <col min="30" max="30" width="14.85546875" style="222" bestFit="1" customWidth="1"/>
    <col min="31" max="16384" width="8.85546875" style="222"/>
  </cols>
  <sheetData>
    <row r="1" spans="1:19" ht="59.25" hidden="1" customHeight="1">
      <c r="A1" s="1285" t="s">
        <v>0</v>
      </c>
      <c r="B1" s="1286"/>
      <c r="C1" s="1286"/>
      <c r="D1" s="1286"/>
      <c r="E1" s="1286"/>
      <c r="F1" s="1286"/>
      <c r="G1" s="1286"/>
      <c r="H1" s="1286"/>
      <c r="I1" s="1286"/>
      <c r="J1" s="1286"/>
      <c r="K1" s="1286"/>
      <c r="L1" s="1287"/>
      <c r="S1" s="222">
        <v>10.75</v>
      </c>
    </row>
    <row r="2" spans="1:19" s="211" customFormat="1" ht="54" hidden="1" customHeight="1">
      <c r="A2" s="1285" t="s">
        <v>1133</v>
      </c>
      <c r="B2" s="1286"/>
      <c r="C2" s="1286"/>
      <c r="D2" s="1286"/>
      <c r="E2" s="1286"/>
      <c r="F2" s="1286"/>
      <c r="G2" s="1286"/>
      <c r="H2" s="1286"/>
      <c r="I2" s="1286"/>
      <c r="J2" s="1286"/>
      <c r="K2" s="1286"/>
      <c r="L2" s="1287"/>
      <c r="N2" s="578"/>
      <c r="O2" s="578"/>
      <c r="P2" s="578"/>
      <c r="Q2" s="420">
        <f>10.525+S3</f>
        <v>10.75</v>
      </c>
      <c r="S2" s="211">
        <f>1.785+8.74</f>
        <v>10.525</v>
      </c>
    </row>
    <row r="3" spans="1:19" s="212" customFormat="1" ht="42" hidden="1" customHeight="1">
      <c r="A3" s="1288" t="s">
        <v>0</v>
      </c>
      <c r="B3" s="1289"/>
      <c r="C3" s="1289"/>
      <c r="D3" s="1289"/>
      <c r="E3" s="1289"/>
      <c r="F3" s="1289"/>
      <c r="G3" s="1289"/>
      <c r="H3" s="1289"/>
      <c r="I3" s="1289"/>
      <c r="J3" s="1289"/>
      <c r="K3" s="1289"/>
      <c r="L3" s="1290"/>
      <c r="N3" s="411"/>
      <c r="O3" s="411"/>
      <c r="P3" s="411"/>
      <c r="Q3" s="212">
        <f>8.74+0.225</f>
        <v>8.9649999999999999</v>
      </c>
      <c r="S3" s="419">
        <f>S1-S2</f>
        <v>0.22499999999999964</v>
      </c>
    </row>
    <row r="4" spans="1:19" s="212" customFormat="1" ht="39.75">
      <c r="A4" s="1288" t="s">
        <v>1517</v>
      </c>
      <c r="B4" s="1289"/>
      <c r="C4" s="1289"/>
      <c r="D4" s="1289"/>
      <c r="E4" s="1289"/>
      <c r="F4" s="1289"/>
      <c r="G4" s="1289"/>
      <c r="H4" s="1289"/>
      <c r="I4" s="1289"/>
      <c r="J4" s="1289"/>
      <c r="K4" s="1289"/>
      <c r="L4" s="1290"/>
      <c r="N4" s="411"/>
      <c r="O4" s="411"/>
      <c r="P4" s="411"/>
    </row>
    <row r="5" spans="1:19" s="211" customFormat="1" ht="39" customHeight="1">
      <c r="A5" s="1291" t="s">
        <v>1605</v>
      </c>
      <c r="B5" s="1289"/>
      <c r="C5" s="1289"/>
      <c r="D5" s="1289"/>
      <c r="E5" s="1289"/>
      <c r="F5" s="1289"/>
      <c r="G5" s="1289"/>
      <c r="H5" s="1289"/>
      <c r="I5" s="1289"/>
      <c r="J5" s="1289"/>
      <c r="K5" s="1289"/>
      <c r="L5" s="1290"/>
      <c r="N5" s="411"/>
      <c r="O5" s="411"/>
      <c r="P5" s="411"/>
    </row>
    <row r="6" spans="1:19" s="211" customFormat="1" ht="46.5" customHeight="1">
      <c r="A6" s="1245">
        <v>0</v>
      </c>
      <c r="B6" s="1245" t="s">
        <v>3</v>
      </c>
      <c r="C6" s="1245"/>
      <c r="D6" s="1296" t="s">
        <v>4</v>
      </c>
      <c r="E6" s="1245" t="s">
        <v>5</v>
      </c>
      <c r="F6" s="1297" t="s">
        <v>17</v>
      </c>
      <c r="G6" s="1242" t="s">
        <v>1427</v>
      </c>
      <c r="H6" s="1292" t="s">
        <v>1134</v>
      </c>
      <c r="I6" s="1293"/>
      <c r="J6" s="1293"/>
      <c r="K6" s="1294"/>
      <c r="L6" s="1243" t="s">
        <v>1135</v>
      </c>
      <c r="N6" s="411"/>
      <c r="O6" s="411"/>
      <c r="P6" s="411"/>
    </row>
    <row r="7" spans="1:19" ht="105" customHeight="1">
      <c r="A7" s="1245"/>
      <c r="B7" s="1245"/>
      <c r="C7" s="1245"/>
      <c r="D7" s="1296"/>
      <c r="E7" s="1245"/>
      <c r="F7" s="1297"/>
      <c r="G7" s="1242"/>
      <c r="H7" s="720" t="s">
        <v>1136</v>
      </c>
      <c r="I7" s="226" t="s">
        <v>1137</v>
      </c>
      <c r="J7" s="226" t="s">
        <v>1138</v>
      </c>
      <c r="K7" s="226" t="s">
        <v>1139</v>
      </c>
      <c r="L7" s="1244"/>
      <c r="Q7" s="273">
        <f>F10-L10</f>
        <v>-1.7000000000000011</v>
      </c>
    </row>
    <row r="8" spans="1:19" s="213" customFormat="1" ht="36" customHeight="1">
      <c r="A8" s="1259" t="s">
        <v>30</v>
      </c>
      <c r="B8" s="1259"/>
      <c r="C8" s="1259"/>
      <c r="D8" s="1259"/>
      <c r="E8" s="227"/>
      <c r="F8" s="228"/>
      <c r="G8" s="229"/>
      <c r="H8" s="275"/>
      <c r="I8" s="227"/>
      <c r="J8" s="227"/>
      <c r="K8" s="274"/>
      <c r="L8" s="275"/>
      <c r="N8" s="413"/>
      <c r="O8" s="413"/>
      <c r="P8" s="413"/>
      <c r="Q8" s="276">
        <f t="shared" ref="Q8:Q71" si="0">F11-L11</f>
        <v>-1.63</v>
      </c>
    </row>
    <row r="9" spans="1:19" s="213" customFormat="1" ht="39" customHeight="1">
      <c r="A9" s="1295" t="s">
        <v>31</v>
      </c>
      <c r="B9" s="1295"/>
      <c r="C9" s="1295"/>
      <c r="D9" s="1295"/>
      <c r="E9" s="1295"/>
      <c r="F9" s="228"/>
      <c r="G9" s="229"/>
      <c r="H9" s="275"/>
      <c r="I9" s="227"/>
      <c r="J9" s="227"/>
      <c r="K9" s="274"/>
      <c r="L9" s="275"/>
      <c r="N9" s="413"/>
      <c r="O9" s="413"/>
      <c r="P9" s="413"/>
      <c r="Q9" s="276">
        <f t="shared" si="0"/>
        <v>0</v>
      </c>
    </row>
    <row r="10" spans="1:19" s="213" customFormat="1" ht="97.5" customHeight="1">
      <c r="A10" s="1271">
        <v>1</v>
      </c>
      <c r="B10" s="1271">
        <v>429</v>
      </c>
      <c r="C10" s="230" t="s">
        <v>32</v>
      </c>
      <c r="D10" s="231" t="s">
        <v>33</v>
      </c>
      <c r="E10" s="232" t="s">
        <v>34</v>
      </c>
      <c r="F10" s="233">
        <v>9.6999999999999993</v>
      </c>
      <c r="G10" s="234">
        <v>11.4</v>
      </c>
      <c r="H10" s="233"/>
      <c r="I10" s="234">
        <v>11.4</v>
      </c>
      <c r="J10" s="239"/>
      <c r="K10" s="239"/>
      <c r="L10" s="238">
        <f>SUM(H10:K10)</f>
        <v>11.4</v>
      </c>
      <c r="N10" s="412">
        <f>IF(G10='2024-25'!A:AA,0,'Width Wise'!G10-'2024-25'!T9)</f>
        <v>0</v>
      </c>
      <c r="O10" s="412">
        <f>IF(L10='2024-25'!U9,0,'Width Wise'!L10-'2024-25'!U9)</f>
        <v>0</v>
      </c>
      <c r="P10" s="412"/>
      <c r="Q10" s="276">
        <f t="shared" si="0"/>
        <v>-0.66999999999999993</v>
      </c>
    </row>
    <row r="11" spans="1:19" s="213" customFormat="1" ht="90" customHeight="1">
      <c r="A11" s="1271"/>
      <c r="B11" s="1271"/>
      <c r="C11" s="230" t="s">
        <v>38</v>
      </c>
      <c r="D11" s="235" t="s">
        <v>39</v>
      </c>
      <c r="E11" s="232" t="s">
        <v>40</v>
      </c>
      <c r="F11" s="233">
        <v>4.41</v>
      </c>
      <c r="G11" s="234">
        <v>6.04</v>
      </c>
      <c r="H11" s="233"/>
      <c r="I11" s="234">
        <v>4.41</v>
      </c>
      <c r="J11" s="239">
        <v>1.63</v>
      </c>
      <c r="K11" s="506"/>
      <c r="L11" s="238">
        <f>SUM(H11:K11)</f>
        <v>6.04</v>
      </c>
      <c r="N11" s="412">
        <f>IF(G11='2024-25'!A:AA,0,'Width Wise'!G11-'2024-25'!T10)</f>
        <v>0</v>
      </c>
      <c r="O11" s="412">
        <f>IF(L11='2024-25'!U10,0,'Width Wise'!L11-'2024-25'!U10)</f>
        <v>0</v>
      </c>
      <c r="P11" s="412"/>
      <c r="Q11" s="276">
        <f t="shared" si="0"/>
        <v>0</v>
      </c>
      <c r="S11" s="508">
        <v>7.16</v>
      </c>
    </row>
    <row r="12" spans="1:19" s="213" customFormat="1" ht="99.75" customHeight="1">
      <c r="A12" s="230">
        <v>2</v>
      </c>
      <c r="B12" s="230">
        <v>430</v>
      </c>
      <c r="C12" s="230"/>
      <c r="D12" s="231" t="s">
        <v>41</v>
      </c>
      <c r="E12" s="232" t="s">
        <v>42</v>
      </c>
      <c r="F12" s="233">
        <v>3.6</v>
      </c>
      <c r="G12" s="234">
        <v>3.6</v>
      </c>
      <c r="H12" s="233"/>
      <c r="I12" s="239">
        <v>3.6</v>
      </c>
      <c r="J12" s="239"/>
      <c r="K12" s="236"/>
      <c r="L12" s="238">
        <f>SUM(H12:K12)</f>
        <v>3.6</v>
      </c>
      <c r="N12" s="412">
        <f>IF(G12='2024-25'!A:AA,0,'Width Wise'!G12-'2024-25'!T11)</f>
        <v>0</v>
      </c>
      <c r="O12" s="412">
        <f>IF(L12='2024-25'!U11,0,'Width Wise'!L12-'2024-25'!U11)</f>
        <v>0</v>
      </c>
      <c r="P12" s="412"/>
      <c r="Q12" s="276">
        <f t="shared" si="0"/>
        <v>-4</v>
      </c>
      <c r="S12" s="509" t="s">
        <v>1453</v>
      </c>
    </row>
    <row r="13" spans="1:19" s="213" customFormat="1" ht="103.5" customHeight="1">
      <c r="A13" s="230">
        <f>A12+1</f>
        <v>3</v>
      </c>
      <c r="B13" s="230">
        <v>601</v>
      </c>
      <c r="C13" s="230"/>
      <c r="D13" s="235" t="s">
        <v>44</v>
      </c>
      <c r="E13" s="232" t="s">
        <v>45</v>
      </c>
      <c r="F13" s="233">
        <v>4.5</v>
      </c>
      <c r="G13" s="234">
        <v>5.17</v>
      </c>
      <c r="H13" s="233"/>
      <c r="I13" s="234"/>
      <c r="J13" s="239">
        <v>5.17</v>
      </c>
      <c r="K13" s="230"/>
      <c r="L13" s="238">
        <f>SUM(H13:K13)</f>
        <v>5.17</v>
      </c>
      <c r="N13" s="412">
        <f>IF(G13='2024-25'!A:AA,0,'Width Wise'!G13-'2024-25'!T12)</f>
        <v>0</v>
      </c>
      <c r="O13" s="412">
        <f>IF(L13='2024-25'!U12,0,'Width Wise'!L13-'2024-25'!U12)</f>
        <v>0</v>
      </c>
      <c r="P13" s="412"/>
      <c r="Q13" s="276">
        <f t="shared" si="0"/>
        <v>0</v>
      </c>
    </row>
    <row r="14" spans="1:19" s="213" customFormat="1" ht="102" customHeight="1">
      <c r="A14" s="230">
        <f>A13+1</f>
        <v>4</v>
      </c>
      <c r="B14" s="230">
        <v>602</v>
      </c>
      <c r="C14" s="230"/>
      <c r="D14" s="235" t="s">
        <v>50</v>
      </c>
      <c r="E14" s="232" t="s">
        <v>51</v>
      </c>
      <c r="F14" s="233">
        <v>4</v>
      </c>
      <c r="G14" s="234">
        <v>4</v>
      </c>
      <c r="H14" s="233"/>
      <c r="I14" s="238">
        <v>4</v>
      </c>
      <c r="J14" s="239" t="s">
        <v>1473</v>
      </c>
      <c r="K14" s="230"/>
      <c r="L14" s="238">
        <f>SUM(H14:K14)</f>
        <v>4</v>
      </c>
      <c r="N14" s="412">
        <f>IF(G14='2024-25'!A:AA,0,'Width Wise'!G14-'2024-25'!T13)</f>
        <v>0</v>
      </c>
      <c r="O14" s="412">
        <f>IF(L14='2024-25'!U13,0,'Width Wise'!L14-'2024-25'!U13)</f>
        <v>0</v>
      </c>
      <c r="P14" s="412"/>
      <c r="Q14" s="276">
        <f t="shared" si="0"/>
        <v>0</v>
      </c>
    </row>
    <row r="15" spans="1:19" s="213" customFormat="1" ht="30.75">
      <c r="A15" s="236"/>
      <c r="B15" s="236"/>
      <c r="C15" s="236"/>
      <c r="D15" s="1283" t="s">
        <v>53</v>
      </c>
      <c r="E15" s="1283"/>
      <c r="F15" s="228">
        <f>SUM(F10:F14)</f>
        <v>26.21</v>
      </c>
      <c r="G15" s="237">
        <f t="shared" ref="G15:L15" si="1">SUM(G10:G14)</f>
        <v>30.21</v>
      </c>
      <c r="H15" s="228">
        <f t="shared" si="1"/>
        <v>0</v>
      </c>
      <c r="I15" s="237">
        <f t="shared" si="1"/>
        <v>23.41</v>
      </c>
      <c r="J15" s="237">
        <f t="shared" si="1"/>
        <v>6.8</v>
      </c>
      <c r="K15" s="237">
        <f t="shared" si="1"/>
        <v>0</v>
      </c>
      <c r="L15" s="237">
        <f t="shared" si="1"/>
        <v>30.21</v>
      </c>
      <c r="N15" s="412">
        <f>IF(G15='2024-25'!A:AA,0,'Width Wise'!G15-'2024-25'!T14)</f>
        <v>0</v>
      </c>
      <c r="O15" s="412">
        <f>IF(L15='2024-25'!U14,0,'Width Wise'!L15-'2024-25'!U14)</f>
        <v>0</v>
      </c>
      <c r="P15" s="412"/>
      <c r="Q15" s="276">
        <f t="shared" si="0"/>
        <v>-0.78000000000000025</v>
      </c>
    </row>
    <row r="16" spans="1:19" s="213" customFormat="1" ht="30.75">
      <c r="A16" s="1282" t="s">
        <v>54</v>
      </c>
      <c r="B16" s="1282"/>
      <c r="C16" s="1282"/>
      <c r="D16" s="1282"/>
      <c r="E16" s="1282"/>
      <c r="F16" s="238"/>
      <c r="G16" s="239"/>
      <c r="H16" s="238"/>
      <c r="I16" s="239"/>
      <c r="J16" s="239"/>
      <c r="K16" s="230"/>
      <c r="L16" s="238"/>
      <c r="N16" s="412">
        <f>IF(G16='2024-25'!A:AA,0,'Width Wise'!G16-'2024-25'!T15)</f>
        <v>0</v>
      </c>
      <c r="O16" s="412">
        <f>IF(L16='2024-25'!U15,0,'Width Wise'!L16-'2024-25'!U15)</f>
        <v>0</v>
      </c>
      <c r="P16" s="412"/>
      <c r="Q16" s="276">
        <f t="shared" si="0"/>
        <v>0</v>
      </c>
    </row>
    <row r="17" spans="1:17" s="213" customFormat="1" ht="87" customHeight="1">
      <c r="A17" s="230">
        <v>5</v>
      </c>
      <c r="B17" s="230">
        <v>431</v>
      </c>
      <c r="C17" s="230"/>
      <c r="D17" s="235" t="s">
        <v>55</v>
      </c>
      <c r="E17" s="230" t="s">
        <v>56</v>
      </c>
      <c r="F17" s="233">
        <v>8.5500000000000007</v>
      </c>
      <c r="G17" s="234">
        <v>8.5500000000000007</v>
      </c>
      <c r="H17" s="233"/>
      <c r="I17" s="239">
        <v>8.5500000000000007</v>
      </c>
      <c r="J17" s="239"/>
      <c r="K17" s="230"/>
      <c r="L17" s="238">
        <f t="shared" ref="L17:L24" si="2">SUM(H17:K17)</f>
        <v>8.5500000000000007</v>
      </c>
      <c r="N17" s="412">
        <f>IF(G17='2024-25'!A:AA,0,'Width Wise'!G17-'2024-25'!T16)</f>
        <v>0</v>
      </c>
      <c r="O17" s="412">
        <f>IF(L17='2024-25'!U16,0,'Width Wise'!L17-'2024-25'!U16)</f>
        <v>0</v>
      </c>
      <c r="P17" s="412"/>
      <c r="Q17" s="276">
        <f t="shared" si="0"/>
        <v>0</v>
      </c>
    </row>
    <row r="18" spans="1:17" s="213" customFormat="1" ht="87" customHeight="1">
      <c r="A18" s="1271">
        <v>6</v>
      </c>
      <c r="B18" s="1271">
        <v>432</v>
      </c>
      <c r="C18" s="230" t="s">
        <v>32</v>
      </c>
      <c r="D18" s="231" t="s">
        <v>58</v>
      </c>
      <c r="E18" s="240" t="s">
        <v>59</v>
      </c>
      <c r="F18" s="233">
        <v>2.92</v>
      </c>
      <c r="G18" s="234">
        <v>3.7</v>
      </c>
      <c r="H18" s="238"/>
      <c r="I18" s="239"/>
      <c r="J18" s="239">
        <v>3.7</v>
      </c>
      <c r="K18" s="230"/>
      <c r="L18" s="238">
        <f t="shared" si="2"/>
        <v>3.7</v>
      </c>
      <c r="N18" s="412">
        <f>IF(G18='2024-25'!A:AA,0,'Width Wise'!G18-'2024-25'!T17)</f>
        <v>0</v>
      </c>
      <c r="O18" s="412">
        <f>IF(L18='2024-25'!U17,0,'Width Wise'!L18-'2024-25'!U17)</f>
        <v>0</v>
      </c>
      <c r="P18" s="412"/>
      <c r="Q18" s="276">
        <f t="shared" si="0"/>
        <v>0</v>
      </c>
    </row>
    <row r="19" spans="1:17" s="213" customFormat="1" ht="87" customHeight="1">
      <c r="A19" s="1271"/>
      <c r="B19" s="1271"/>
      <c r="C19" s="230" t="s">
        <v>38</v>
      </c>
      <c r="D19" s="235" t="s">
        <v>61</v>
      </c>
      <c r="E19" s="240" t="s">
        <v>62</v>
      </c>
      <c r="F19" s="233">
        <v>1.93</v>
      </c>
      <c r="G19" s="234">
        <v>1.93</v>
      </c>
      <c r="H19" s="238"/>
      <c r="I19" s="239"/>
      <c r="J19" s="238">
        <v>1.93</v>
      </c>
      <c r="K19" s="230"/>
      <c r="L19" s="238">
        <f t="shared" si="2"/>
        <v>1.93</v>
      </c>
      <c r="N19" s="412">
        <f>IF(G19='2024-25'!A:AA,0,'Width Wise'!G19-'2024-25'!T18)</f>
        <v>0</v>
      </c>
      <c r="O19" s="412">
        <f>IF(L19='2024-25'!U18,0,'Width Wise'!L19-'2024-25'!U18)</f>
        <v>0</v>
      </c>
      <c r="P19" s="412"/>
      <c r="Q19" s="276">
        <f t="shared" si="0"/>
        <v>0</v>
      </c>
    </row>
    <row r="20" spans="1:17" s="213" customFormat="1" ht="87" customHeight="1">
      <c r="A20" s="230">
        <v>7</v>
      </c>
      <c r="B20" s="230">
        <v>603</v>
      </c>
      <c r="C20" s="230"/>
      <c r="D20" s="235" t="s">
        <v>63</v>
      </c>
      <c r="E20" s="241" t="s">
        <v>64</v>
      </c>
      <c r="F20" s="233">
        <v>5.2</v>
      </c>
      <c r="G20" s="234">
        <v>5.2</v>
      </c>
      <c r="H20" s="233"/>
      <c r="I20" s="242"/>
      <c r="J20" s="238">
        <v>5.2</v>
      </c>
      <c r="K20" s="230"/>
      <c r="L20" s="238">
        <f t="shared" si="2"/>
        <v>5.2</v>
      </c>
      <c r="N20" s="412">
        <f>IF(G20='2024-25'!A:AA,0,'Width Wise'!G20-'2024-25'!T19)</f>
        <v>0</v>
      </c>
      <c r="O20" s="412">
        <f>IF(L20='2024-25'!U19,0,'Width Wise'!L20-'2024-25'!U19)</f>
        <v>0</v>
      </c>
      <c r="P20" s="412"/>
      <c r="Q20" s="276">
        <f t="shared" si="0"/>
        <v>0</v>
      </c>
    </row>
    <row r="21" spans="1:17" s="213" customFormat="1" ht="87" customHeight="1">
      <c r="A21" s="230">
        <v>8</v>
      </c>
      <c r="B21" s="230">
        <v>433</v>
      </c>
      <c r="C21" s="230"/>
      <c r="D21" s="235" t="s">
        <v>67</v>
      </c>
      <c r="E21" s="240" t="s">
        <v>68</v>
      </c>
      <c r="F21" s="233">
        <v>9.9350000000000005</v>
      </c>
      <c r="G21" s="233">
        <v>10.435</v>
      </c>
      <c r="H21" s="233"/>
      <c r="I21" s="242"/>
      <c r="J21" s="238">
        <v>9.9350000000000005</v>
      </c>
      <c r="K21" s="230"/>
      <c r="L21" s="238">
        <f t="shared" si="2"/>
        <v>9.9350000000000005</v>
      </c>
      <c r="N21" s="412">
        <f>IF(G21='2024-25'!A:AA,0,'Width Wise'!G21-'2024-25'!T20)</f>
        <v>0</v>
      </c>
      <c r="O21" s="412">
        <f>IF(L21='2024-25'!U20,0,'Width Wise'!L21-'2024-25'!U20)</f>
        <v>0</v>
      </c>
      <c r="P21" s="412"/>
      <c r="Q21" s="276">
        <f t="shared" si="0"/>
        <v>0</v>
      </c>
    </row>
    <row r="22" spans="1:17" s="213" customFormat="1" ht="87" customHeight="1">
      <c r="A22" s="1271">
        <v>9</v>
      </c>
      <c r="B22" s="1271">
        <v>434</v>
      </c>
      <c r="C22" s="230" t="s">
        <v>32</v>
      </c>
      <c r="D22" s="235" t="s">
        <v>71</v>
      </c>
      <c r="E22" s="240" t="s">
        <v>72</v>
      </c>
      <c r="F22" s="233">
        <v>1.85</v>
      </c>
      <c r="G22" s="234">
        <v>1.85</v>
      </c>
      <c r="H22" s="233"/>
      <c r="I22" s="242">
        <v>1.85</v>
      </c>
      <c r="J22" s="239"/>
      <c r="K22" s="230"/>
      <c r="L22" s="238">
        <f t="shared" si="2"/>
        <v>1.85</v>
      </c>
      <c r="N22" s="412">
        <f>IF(G22='2024-25'!A:AA,0,'Width Wise'!G22-'2024-25'!T21)</f>
        <v>0</v>
      </c>
      <c r="O22" s="412">
        <f>IF(L22='2024-25'!U21,0,'Width Wise'!L22-'2024-25'!U21)</f>
        <v>0</v>
      </c>
      <c r="P22" s="787"/>
      <c r="Q22" s="276">
        <f t="shared" si="0"/>
        <v>-0.77999999999999403</v>
      </c>
    </row>
    <row r="23" spans="1:17" s="213" customFormat="1" ht="87" customHeight="1">
      <c r="A23" s="1271"/>
      <c r="B23" s="1271"/>
      <c r="C23" s="230" t="s">
        <v>38</v>
      </c>
      <c r="D23" s="235" t="s">
        <v>75</v>
      </c>
      <c r="E23" s="240" t="s">
        <v>76</v>
      </c>
      <c r="F23" s="233">
        <v>3.92</v>
      </c>
      <c r="G23" s="234">
        <v>3.92</v>
      </c>
      <c r="H23" s="233"/>
      <c r="I23" s="242"/>
      <c r="J23" s="239">
        <v>3.92</v>
      </c>
      <c r="K23" s="230"/>
      <c r="L23" s="238">
        <f t="shared" si="2"/>
        <v>3.92</v>
      </c>
      <c r="N23" s="412">
        <f>IF(G23='2024-25'!A:AA,0,'Width Wise'!G23-'2024-25'!T22)</f>
        <v>0</v>
      </c>
      <c r="O23" s="412">
        <f>IF(L23='2024-25'!U22,0,'Width Wise'!L23-'2024-25'!U22)</f>
        <v>0</v>
      </c>
      <c r="P23" s="412"/>
      <c r="Q23" s="276">
        <f t="shared" si="0"/>
        <v>0</v>
      </c>
    </row>
    <row r="24" spans="1:17" s="213" customFormat="1" ht="87" customHeight="1">
      <c r="A24" s="1271"/>
      <c r="B24" s="1271"/>
      <c r="C24" s="230" t="s">
        <v>77</v>
      </c>
      <c r="D24" s="235" t="s">
        <v>78</v>
      </c>
      <c r="E24" s="240" t="s">
        <v>79</v>
      </c>
      <c r="F24" s="233">
        <v>3.97</v>
      </c>
      <c r="G24" s="234">
        <v>3.97</v>
      </c>
      <c r="H24" s="233"/>
      <c r="I24" s="242">
        <v>3.97</v>
      </c>
      <c r="J24" s="239"/>
      <c r="K24" s="230"/>
      <c r="L24" s="238">
        <f t="shared" si="2"/>
        <v>3.97</v>
      </c>
      <c r="N24" s="412">
        <f>IF(G24='2024-25'!A:AA,0,'Width Wise'!G24-'2024-25'!T23)</f>
        <v>0</v>
      </c>
      <c r="O24" s="412">
        <f>IF(L24='2024-25'!U23,0,'Width Wise'!L24-'2024-25'!U23)</f>
        <v>0</v>
      </c>
      <c r="P24" s="412"/>
      <c r="Q24" s="276">
        <f t="shared" si="0"/>
        <v>0.36000000000000121</v>
      </c>
    </row>
    <row r="25" spans="1:17" s="213" customFormat="1" ht="30.75">
      <c r="A25" s="236"/>
      <c r="B25" s="236"/>
      <c r="C25" s="236"/>
      <c r="D25" s="1283" t="s">
        <v>53</v>
      </c>
      <c r="E25" s="1283"/>
      <c r="F25" s="228">
        <f>SUM(F17:F24)</f>
        <v>38.275000000000006</v>
      </c>
      <c r="G25" s="237">
        <f t="shared" ref="G25:L25" si="3">SUM(G17:G24)</f>
        <v>39.555</v>
      </c>
      <c r="H25" s="228">
        <f t="shared" si="3"/>
        <v>0</v>
      </c>
      <c r="I25" s="237">
        <f t="shared" si="3"/>
        <v>14.370000000000001</v>
      </c>
      <c r="J25" s="237">
        <f t="shared" si="3"/>
        <v>24.685000000000002</v>
      </c>
      <c r="K25" s="237">
        <f t="shared" si="3"/>
        <v>0</v>
      </c>
      <c r="L25" s="403">
        <f t="shared" si="3"/>
        <v>39.055</v>
      </c>
      <c r="N25" s="412">
        <f>IF(G25='2024-25'!A:AA,0,'Width Wise'!G25-'2024-25'!T24)</f>
        <v>0</v>
      </c>
      <c r="O25" s="412">
        <f>IF(L25='2024-25'!U24,0,'Width Wise'!L25-'2024-25'!U24)</f>
        <v>0</v>
      </c>
      <c r="P25" s="412"/>
      <c r="Q25" s="276">
        <f t="shared" si="0"/>
        <v>0</v>
      </c>
    </row>
    <row r="26" spans="1:17" ht="30.75">
      <c r="A26" s="1270" t="s">
        <v>80</v>
      </c>
      <c r="B26" s="1270"/>
      <c r="C26" s="1270"/>
      <c r="D26" s="1270"/>
      <c r="E26" s="243"/>
      <c r="F26" s="244"/>
      <c r="G26" s="245"/>
      <c r="H26" s="228"/>
      <c r="I26" s="243"/>
      <c r="J26" s="277"/>
      <c r="K26" s="246"/>
      <c r="L26" s="278"/>
      <c r="N26" s="412">
        <f>IF(G26='2024-25'!A:AA,0,'Width Wise'!G26-'2024-25'!T25)</f>
        <v>0</v>
      </c>
      <c r="O26" s="412">
        <f>IF(L26='2024-25'!U25,0,'Width Wise'!L26-'2024-25'!U25)</f>
        <v>0</v>
      </c>
      <c r="Q26" s="273">
        <f t="shared" si="0"/>
        <v>-0.92000000000000037</v>
      </c>
    </row>
    <row r="27" spans="1:17" ht="87" customHeight="1">
      <c r="A27" s="246">
        <v>10</v>
      </c>
      <c r="B27" s="246">
        <v>435</v>
      </c>
      <c r="C27" s="247"/>
      <c r="D27" s="248" t="s">
        <v>81</v>
      </c>
      <c r="E27" s="249" t="s">
        <v>82</v>
      </c>
      <c r="F27" s="250">
        <v>11.81</v>
      </c>
      <c r="G27" s="234">
        <v>11.45</v>
      </c>
      <c r="H27" s="233"/>
      <c r="I27" s="252"/>
      <c r="J27" s="277">
        <v>11.45</v>
      </c>
      <c r="K27" s="246"/>
      <c r="L27" s="278">
        <f>SUM(H27:K27)</f>
        <v>11.45</v>
      </c>
      <c r="N27" s="412">
        <f>IF(G27='2024-25'!A:AA,0,'Width Wise'!G27-'2024-25'!T26)</f>
        <v>0</v>
      </c>
      <c r="O27" s="412">
        <f>IF(L27='2024-25'!U26,0,'Width Wise'!L27-'2024-25'!U26)</f>
        <v>0</v>
      </c>
      <c r="Q27" s="273">
        <f t="shared" si="0"/>
        <v>-0.56000000000000227</v>
      </c>
    </row>
    <row r="28" spans="1:17" ht="87" customHeight="1">
      <c r="A28" s="246">
        <v>11</v>
      </c>
      <c r="B28" s="246">
        <v>600</v>
      </c>
      <c r="C28" s="246"/>
      <c r="D28" s="248" t="s">
        <v>85</v>
      </c>
      <c r="E28" s="249" t="s">
        <v>86</v>
      </c>
      <c r="F28" s="250">
        <v>13.83</v>
      </c>
      <c r="G28" s="234">
        <v>13.83</v>
      </c>
      <c r="H28" s="233"/>
      <c r="I28" s="252"/>
      <c r="J28" s="277">
        <v>13.83</v>
      </c>
      <c r="K28" s="246"/>
      <c r="L28" s="278">
        <f>SUM(H28:K28)</f>
        <v>13.83</v>
      </c>
      <c r="N28" s="412">
        <f>IF(G28='2024-25'!A:AA,0,'Width Wise'!G28-'2024-25'!T27)</f>
        <v>0</v>
      </c>
      <c r="O28" s="412">
        <f>IF(L28='2024-25'!U27,0,'Width Wise'!L28-'2024-25'!U27)</f>
        <v>0</v>
      </c>
      <c r="Q28" s="273">
        <f t="shared" si="0"/>
        <v>0</v>
      </c>
    </row>
    <row r="29" spans="1:17" ht="87" customHeight="1">
      <c r="A29" s="246">
        <v>12</v>
      </c>
      <c r="B29" s="246">
        <v>436</v>
      </c>
      <c r="C29" s="247"/>
      <c r="D29" s="248" t="s">
        <v>88</v>
      </c>
      <c r="E29" s="254" t="s">
        <v>45</v>
      </c>
      <c r="F29" s="250">
        <v>3.4</v>
      </c>
      <c r="G29" s="234">
        <v>4.32</v>
      </c>
      <c r="H29" s="233"/>
      <c r="I29" s="252">
        <v>4.32</v>
      </c>
      <c r="J29" s="277"/>
      <c r="K29" s="246"/>
      <c r="L29" s="278">
        <f>SUM(H29:K29)</f>
        <v>4.32</v>
      </c>
      <c r="N29" s="412">
        <f>IF(G29='2024-25'!A:AA,0,'Width Wise'!G29-'2024-25'!T28)</f>
        <v>0</v>
      </c>
      <c r="O29" s="412">
        <f>IF(L29='2024-25'!U28,0,'Width Wise'!L29-'2024-25'!U28)</f>
        <v>0</v>
      </c>
      <c r="Q29" s="273">
        <f t="shared" si="0"/>
        <v>0</v>
      </c>
    </row>
    <row r="30" spans="1:17" ht="30.75">
      <c r="A30" s="247"/>
      <c r="B30" s="247"/>
      <c r="C30" s="247"/>
      <c r="D30" s="1278" t="s">
        <v>53</v>
      </c>
      <c r="E30" s="1278"/>
      <c r="F30" s="244">
        <f>SUM(F27:F29)</f>
        <v>29.04</v>
      </c>
      <c r="G30" s="245">
        <f t="shared" ref="G30:L30" si="4">SUM(G27:G29)</f>
        <v>29.6</v>
      </c>
      <c r="H30" s="228">
        <f t="shared" si="4"/>
        <v>0</v>
      </c>
      <c r="I30" s="245">
        <f t="shared" si="4"/>
        <v>4.32</v>
      </c>
      <c r="J30" s="245">
        <f t="shared" si="4"/>
        <v>25.28</v>
      </c>
      <c r="K30" s="245">
        <f t="shared" si="4"/>
        <v>0</v>
      </c>
      <c r="L30" s="245">
        <f t="shared" si="4"/>
        <v>29.6</v>
      </c>
      <c r="N30" s="412">
        <f>IF(G30='2024-25'!A:AA,0,'Width Wise'!G30-'2024-25'!T29)</f>
        <v>0</v>
      </c>
      <c r="O30" s="412">
        <f>IF(L30='2024-25'!U29,0,'Width Wise'!L30-'2024-25'!U29)</f>
        <v>0</v>
      </c>
      <c r="Q30" s="273">
        <f t="shared" si="0"/>
        <v>-0.36000000000000032</v>
      </c>
    </row>
    <row r="31" spans="1:17" ht="30.75">
      <c r="A31" s="1270" t="s">
        <v>90</v>
      </c>
      <c r="B31" s="1270"/>
      <c r="C31" s="1270"/>
      <c r="D31" s="1270"/>
      <c r="E31" s="243"/>
      <c r="F31" s="244"/>
      <c r="G31" s="245"/>
      <c r="H31" s="228"/>
      <c r="I31" s="243"/>
      <c r="J31" s="277"/>
      <c r="K31" s="246"/>
      <c r="L31" s="278"/>
      <c r="N31" s="412">
        <f>IF(G31='2024-25'!A:AA,0,'Width Wise'!G31-'2024-25'!T30)</f>
        <v>0</v>
      </c>
      <c r="O31" s="412">
        <f>IF(L31='2024-25'!U30,0,'Width Wise'!L31-'2024-25'!U30)</f>
        <v>0</v>
      </c>
      <c r="Q31" s="273">
        <f t="shared" si="0"/>
        <v>0</v>
      </c>
    </row>
    <row r="32" spans="1:17" ht="87" customHeight="1">
      <c r="A32" s="1272">
        <v>13</v>
      </c>
      <c r="B32" s="1272">
        <f>B29+1</f>
        <v>437</v>
      </c>
      <c r="C32" s="246" t="s">
        <v>32</v>
      </c>
      <c r="D32" s="248" t="s">
        <v>91</v>
      </c>
      <c r="E32" s="255" t="s">
        <v>42</v>
      </c>
      <c r="F32" s="250">
        <v>4.75</v>
      </c>
      <c r="G32" s="251">
        <v>4.75</v>
      </c>
      <c r="H32" s="233"/>
      <c r="I32" s="252"/>
      <c r="J32" s="277">
        <v>4.75</v>
      </c>
      <c r="K32" s="246"/>
      <c r="L32" s="278">
        <f>SUM(H32:K32)</f>
        <v>4.75</v>
      </c>
      <c r="N32" s="412">
        <f>IF(G32='2024-25'!A:AA,0,'Width Wise'!G32-'2024-25'!T31)</f>
        <v>0</v>
      </c>
      <c r="O32" s="412">
        <f>IF(L32='2024-25'!U31,0,'Width Wise'!L32-'2024-25'!U31)</f>
        <v>0</v>
      </c>
      <c r="Q32" s="279">
        <f t="shared" si="0"/>
        <v>-2.1999999999999993</v>
      </c>
    </row>
    <row r="33" spans="1:17" s="566" customFormat="1" ht="95.25" customHeight="1">
      <c r="A33" s="1272"/>
      <c r="B33" s="1272"/>
      <c r="C33" s="505" t="s">
        <v>38</v>
      </c>
      <c r="D33" s="597" t="s">
        <v>93</v>
      </c>
      <c r="E33" s="598" t="s">
        <v>94</v>
      </c>
      <c r="F33" s="582">
        <v>4.95</v>
      </c>
      <c r="G33" s="583">
        <v>5.31</v>
      </c>
      <c r="H33" s="233"/>
      <c r="I33" s="599">
        <v>0.36</v>
      </c>
      <c r="J33" s="541">
        <v>4.95</v>
      </c>
      <c r="K33" s="505"/>
      <c r="L33" s="565">
        <f>SUM(H33:K33)</f>
        <v>5.3100000000000005</v>
      </c>
      <c r="N33" s="567">
        <f>IF(G33='2024-25'!A:AA,0,'Width Wise'!G33-'2024-25'!T32)</f>
        <v>0</v>
      </c>
      <c r="O33" s="412">
        <f>IF(L33='2024-25'!U32,0,'Width Wise'!L33-'2024-25'!U32)</f>
        <v>0</v>
      </c>
      <c r="P33" s="567"/>
      <c r="Q33" s="568">
        <f t="shared" si="0"/>
        <v>-0.4700000000000002</v>
      </c>
    </row>
    <row r="34" spans="1:17" ht="87" customHeight="1">
      <c r="A34" s="1272"/>
      <c r="B34" s="1272"/>
      <c r="C34" s="246" t="s">
        <v>77</v>
      </c>
      <c r="D34" s="248" t="s">
        <v>95</v>
      </c>
      <c r="E34" s="255" t="s">
        <v>96</v>
      </c>
      <c r="F34" s="250">
        <v>2.2999999999999998</v>
      </c>
      <c r="G34" s="251">
        <v>2.2999999999999998</v>
      </c>
      <c r="H34" s="233"/>
      <c r="I34" s="252"/>
      <c r="J34" s="277">
        <v>2.2999999999999998</v>
      </c>
      <c r="K34" s="246"/>
      <c r="L34" s="278">
        <f t="shared" ref="L34" si="5">SUM(H34:K34)</f>
        <v>2.2999999999999998</v>
      </c>
      <c r="N34" s="412">
        <f>IF(G34='2024-25'!A:AA,0,'Width Wise'!G34-'2024-25'!T33)</f>
        <v>0</v>
      </c>
      <c r="O34" s="412">
        <f>IF(L34='2024-25'!U33,0,'Width Wise'!L34-'2024-25'!U33)</f>
        <v>0</v>
      </c>
      <c r="Q34" s="273">
        <f t="shared" si="0"/>
        <v>0</v>
      </c>
    </row>
    <row r="35" spans="1:17" ht="87" customHeight="1">
      <c r="A35" s="246">
        <v>14</v>
      </c>
      <c r="B35" s="246">
        <v>438</v>
      </c>
      <c r="C35" s="256"/>
      <c r="D35" s="248" t="s">
        <v>97</v>
      </c>
      <c r="E35" s="246" t="s">
        <v>98</v>
      </c>
      <c r="F35" s="250">
        <v>9.5</v>
      </c>
      <c r="G35" s="251">
        <v>11.7</v>
      </c>
      <c r="H35" s="233"/>
      <c r="I35" s="252">
        <v>11.7</v>
      </c>
      <c r="J35" s="277"/>
      <c r="K35" s="246"/>
      <c r="L35" s="278">
        <f>SUM(H35:K35)</f>
        <v>11.7</v>
      </c>
      <c r="N35" s="412">
        <f>IF(G35='2024-25'!A:AA,0,'Width Wise'!G35-'2024-25'!T34)</f>
        <v>0</v>
      </c>
      <c r="O35" s="412">
        <f>IF(L35='2024-25'!U34,0,'Width Wise'!L35-'2024-25'!U34)</f>
        <v>0</v>
      </c>
      <c r="Q35" s="273">
        <f t="shared" si="0"/>
        <v>32.650000000000006</v>
      </c>
    </row>
    <row r="36" spans="1:17" ht="67.5" customHeight="1">
      <c r="A36" s="1272">
        <f>A35+1</f>
        <v>15</v>
      </c>
      <c r="B36" s="1272">
        <f>B35+1</f>
        <v>439</v>
      </c>
      <c r="C36" s="246" t="s">
        <v>32</v>
      </c>
      <c r="D36" s="253" t="s">
        <v>99</v>
      </c>
      <c r="E36" s="255" t="s">
        <v>100</v>
      </c>
      <c r="F36" s="250">
        <v>3.82</v>
      </c>
      <c r="G36" s="251">
        <v>4.29</v>
      </c>
      <c r="H36" s="233"/>
      <c r="I36" s="252"/>
      <c r="J36" s="278">
        <v>4.29</v>
      </c>
      <c r="K36" s="246"/>
      <c r="L36" s="278">
        <f>SUM(H36:K36)</f>
        <v>4.29</v>
      </c>
      <c r="N36" s="412">
        <f>IF(G36='2024-25'!A:AA,0,'Width Wise'!G36-'2024-25'!T35)</f>
        <v>0</v>
      </c>
      <c r="O36" s="412">
        <f>IF(L36='2024-25'!U35,0,'Width Wise'!L36-'2024-25'!U35)</f>
        <v>0</v>
      </c>
      <c r="Q36" s="273">
        <f t="shared" si="0"/>
        <v>29.620000000000005</v>
      </c>
    </row>
    <row r="37" spans="1:17" ht="74.25" customHeight="1">
      <c r="A37" s="1272"/>
      <c r="B37" s="1272"/>
      <c r="C37" s="246" t="s">
        <v>38</v>
      </c>
      <c r="D37" s="253" t="s">
        <v>104</v>
      </c>
      <c r="E37" s="255" t="s">
        <v>105</v>
      </c>
      <c r="F37" s="250">
        <v>1.5</v>
      </c>
      <c r="G37" s="251">
        <v>1.5</v>
      </c>
      <c r="H37" s="233"/>
      <c r="I37" s="252"/>
      <c r="J37" s="277">
        <v>1.5</v>
      </c>
      <c r="K37" s="246"/>
      <c r="L37" s="278">
        <f>SUM(H37:K37)</f>
        <v>1.5</v>
      </c>
      <c r="N37" s="412">
        <f>IF(G37='2024-25'!A:AA,0,'Width Wise'!G37-'2024-25'!T36)</f>
        <v>0</v>
      </c>
      <c r="O37" s="412">
        <f>IF(L37='2024-25'!U36,0,'Width Wise'!L37-'2024-25'!U36)</f>
        <v>0</v>
      </c>
      <c r="Q37" s="273">
        <f t="shared" si="0"/>
        <v>24.28</v>
      </c>
    </row>
    <row r="38" spans="1:17" ht="87" customHeight="1">
      <c r="A38" s="246">
        <f>A36+1</f>
        <v>16</v>
      </c>
      <c r="B38" s="246">
        <f>B36+1</f>
        <v>440</v>
      </c>
      <c r="C38" s="246"/>
      <c r="D38" s="253" t="s">
        <v>106</v>
      </c>
      <c r="E38" s="257" t="s">
        <v>107</v>
      </c>
      <c r="F38" s="250">
        <v>48.52</v>
      </c>
      <c r="G38" s="251">
        <v>15.87</v>
      </c>
      <c r="H38" s="233"/>
      <c r="I38" s="252"/>
      <c r="J38" s="278">
        <v>15.87</v>
      </c>
      <c r="K38" s="246"/>
      <c r="L38" s="278">
        <f>SUM(H38:K38)</f>
        <v>15.87</v>
      </c>
      <c r="N38" s="412">
        <f>IF(G38='2024-25'!A:AA,0,'Width Wise'!G38-'2024-25'!T37)</f>
        <v>0</v>
      </c>
      <c r="O38" s="412">
        <f>IF(L38='2024-25'!U37,0,'Width Wise'!L38-'2024-25'!U37)</f>
        <v>0</v>
      </c>
      <c r="Q38" s="273">
        <f t="shared" si="0"/>
        <v>0</v>
      </c>
    </row>
    <row r="39" spans="1:17" ht="30.75">
      <c r="A39" s="247"/>
      <c r="B39" s="247"/>
      <c r="C39" s="247"/>
      <c r="D39" s="1278" t="s">
        <v>53</v>
      </c>
      <c r="E39" s="1278"/>
      <c r="F39" s="244">
        <f>SUM(F32:F38)</f>
        <v>75.34</v>
      </c>
      <c r="G39" s="245">
        <f t="shared" ref="G39:K39" si="6">SUM(G32:G38)</f>
        <v>45.72</v>
      </c>
      <c r="H39" s="228">
        <f t="shared" si="6"/>
        <v>0</v>
      </c>
      <c r="I39" s="245">
        <f t="shared" si="6"/>
        <v>12.059999999999999</v>
      </c>
      <c r="J39" s="245">
        <f t="shared" si="6"/>
        <v>33.659999999999997</v>
      </c>
      <c r="K39" s="245">
        <f t="shared" si="6"/>
        <v>0</v>
      </c>
      <c r="L39" s="245">
        <f>SUM(L32:L38)</f>
        <v>45.72</v>
      </c>
      <c r="N39" s="412">
        <f>IF(G39='2024-25'!A:AA,0,'Width Wise'!G39-'2024-25'!T38)</f>
        <v>0</v>
      </c>
      <c r="O39" s="412">
        <f>IF(L39='2024-25'!U38,0,'Width Wise'!L39-'2024-25'!U38)</f>
        <v>0</v>
      </c>
      <c r="Q39" s="273">
        <f t="shared" si="0"/>
        <v>0</v>
      </c>
    </row>
    <row r="40" spans="1:17" ht="30.75">
      <c r="A40" s="247"/>
      <c r="B40" s="247"/>
      <c r="C40" s="247"/>
      <c r="D40" s="1278" t="s">
        <v>1408</v>
      </c>
      <c r="E40" s="1278"/>
      <c r="F40" s="244">
        <f>F39+F30+F25+F15</f>
        <v>168.86500000000001</v>
      </c>
      <c r="G40" s="403">
        <f t="shared" ref="G40:L40" si="7">G39+G30+G25+G15</f>
        <v>145.08500000000001</v>
      </c>
      <c r="H40" s="228">
        <f t="shared" si="7"/>
        <v>0</v>
      </c>
      <c r="I40" s="245">
        <f t="shared" si="7"/>
        <v>54.16</v>
      </c>
      <c r="J40" s="245">
        <f t="shared" si="7"/>
        <v>90.424999999999997</v>
      </c>
      <c r="K40" s="245">
        <f t="shared" si="7"/>
        <v>0</v>
      </c>
      <c r="L40" s="237">
        <f t="shared" si="7"/>
        <v>144.58500000000001</v>
      </c>
      <c r="N40" s="412">
        <f>IF(G40='2024-25'!A:AA,0,'Width Wise'!G40-'2024-25'!T39)</f>
        <v>0</v>
      </c>
      <c r="O40" s="412">
        <f>IF(L40='2024-25'!U39,0,'Width Wise'!L40-'2024-25'!U39)</f>
        <v>0</v>
      </c>
      <c r="Q40" s="273">
        <f t="shared" si="0"/>
        <v>0.43000000000000005</v>
      </c>
    </row>
    <row r="41" spans="1:17" s="213" customFormat="1" ht="30.75">
      <c r="A41" s="1284" t="s">
        <v>110</v>
      </c>
      <c r="B41" s="1284"/>
      <c r="C41" s="1284"/>
      <c r="D41" s="1284"/>
      <c r="E41" s="258"/>
      <c r="F41" s="228"/>
      <c r="G41" s="237"/>
      <c r="H41" s="228"/>
      <c r="I41" s="237"/>
      <c r="J41" s="239"/>
      <c r="K41" s="230"/>
      <c r="L41" s="238"/>
      <c r="N41" s="412">
        <f>IF(G41='2024-25'!A:AA,0,'Width Wise'!G41-'2024-25'!T40)</f>
        <v>0</v>
      </c>
      <c r="O41" s="412">
        <f>IF(L41='2024-25'!U40,0,'Width Wise'!L41-'2024-25'!U40)</f>
        <v>0</v>
      </c>
      <c r="P41" s="412"/>
      <c r="Q41" s="276">
        <f t="shared" si="0"/>
        <v>0</v>
      </c>
    </row>
    <row r="42" spans="1:17" s="213" customFormat="1" ht="30.75">
      <c r="A42" s="1284" t="s">
        <v>111</v>
      </c>
      <c r="B42" s="1284"/>
      <c r="C42" s="1284"/>
      <c r="D42" s="1284"/>
      <c r="E42" s="1284"/>
      <c r="F42" s="259"/>
      <c r="G42" s="239"/>
      <c r="H42" s="238"/>
      <c r="I42" s="230"/>
      <c r="J42" s="230"/>
      <c r="K42" s="230"/>
      <c r="L42" s="238"/>
      <c r="N42" s="412">
        <f>IF(G42='2024-25'!A:AA,0,'Width Wise'!G42-'2024-25'!T41)</f>
        <v>0</v>
      </c>
      <c r="O42" s="412">
        <f>IF(L42='2024-25'!U41,0,'Width Wise'!L42-'2024-25'!U41)</f>
        <v>0</v>
      </c>
      <c r="P42" s="412"/>
      <c r="Q42" s="276">
        <f t="shared" si="0"/>
        <v>0</v>
      </c>
    </row>
    <row r="43" spans="1:17" s="213" customFormat="1" ht="87" customHeight="1">
      <c r="A43" s="1258">
        <v>17</v>
      </c>
      <c r="B43" s="1265">
        <v>441</v>
      </c>
      <c r="C43" s="261" t="s">
        <v>32</v>
      </c>
      <c r="D43" s="262" t="s">
        <v>112</v>
      </c>
      <c r="E43" s="539" t="s">
        <v>113</v>
      </c>
      <c r="F43" s="263">
        <v>1.08</v>
      </c>
      <c r="G43" s="239">
        <v>0.65</v>
      </c>
      <c r="H43" s="238">
        <v>0.65</v>
      </c>
      <c r="I43" s="266"/>
      <c r="J43" s="230"/>
      <c r="K43" s="230"/>
      <c r="L43" s="238">
        <f>SUM(H43:K43)</f>
        <v>0.65</v>
      </c>
      <c r="N43" s="412">
        <f>IF(G43='2024-25'!A:AA,0,'Width Wise'!G43-'2024-25'!T42)</f>
        <v>0</v>
      </c>
      <c r="O43" s="413">
        <f>IF(L43='2024-25'!U42,0,'Width Wise'!L43-'2024-25'!U42)</f>
        <v>0</v>
      </c>
      <c r="P43" s="413"/>
      <c r="Q43" s="276">
        <f t="shared" si="0"/>
        <v>-0.60000000000000009</v>
      </c>
    </row>
    <row r="44" spans="1:17" s="213" customFormat="1" ht="127.5" customHeight="1">
      <c r="A44" s="1258"/>
      <c r="B44" s="1265"/>
      <c r="C44" s="261" t="s">
        <v>38</v>
      </c>
      <c r="D44" s="262" t="s">
        <v>116</v>
      </c>
      <c r="E44" s="264" t="s">
        <v>117</v>
      </c>
      <c r="F44" s="263">
        <v>1.06</v>
      </c>
      <c r="G44" s="239">
        <v>1.06</v>
      </c>
      <c r="H44" s="238">
        <v>1.06</v>
      </c>
      <c r="I44" s="230"/>
      <c r="J44" s="230"/>
      <c r="K44" s="230"/>
      <c r="L44" s="238">
        <f t="shared" ref="L44:L48" si="8">SUM(H44:K44)</f>
        <v>1.06</v>
      </c>
      <c r="N44" s="412">
        <f>IF(G44='2024-25'!A:AA,0,'Width Wise'!G44-'2024-25'!T43)</f>
        <v>0</v>
      </c>
      <c r="O44" s="413">
        <f>IF(L44='2024-25'!U43,0,'Width Wise'!L44-'2024-25'!U43)</f>
        <v>0</v>
      </c>
      <c r="P44" s="413"/>
      <c r="Q44" s="276">
        <f t="shared" si="0"/>
        <v>0</v>
      </c>
    </row>
    <row r="45" spans="1:17" s="213" customFormat="1" ht="96.75" customHeight="1">
      <c r="A45" s="1258">
        <v>19</v>
      </c>
      <c r="B45" s="1265">
        <v>443</v>
      </c>
      <c r="C45" s="261" t="s">
        <v>32</v>
      </c>
      <c r="D45" s="262" t="s">
        <v>119</v>
      </c>
      <c r="E45" s="265" t="s">
        <v>120</v>
      </c>
      <c r="F45" s="263">
        <v>2.0499999999999998</v>
      </c>
      <c r="G45" s="239">
        <v>2.0499999999999998</v>
      </c>
      <c r="H45" s="238"/>
      <c r="I45" s="266"/>
      <c r="J45" s="230">
        <v>2.0499999999999998</v>
      </c>
      <c r="K45" s="230"/>
      <c r="L45" s="238">
        <f t="shared" si="8"/>
        <v>2.0499999999999998</v>
      </c>
      <c r="N45" s="412">
        <f>IF(G45='2024-25'!A:AA,0,'Width Wise'!G45-'2024-25'!T44)</f>
        <v>0</v>
      </c>
      <c r="O45" s="413">
        <f>IF(L45='2024-25'!U44,0,'Width Wise'!L45-'2024-25'!U44)</f>
        <v>0</v>
      </c>
      <c r="P45" s="413"/>
      <c r="Q45" s="276">
        <f t="shared" si="0"/>
        <v>-8.9</v>
      </c>
    </row>
    <row r="46" spans="1:17" s="213" customFormat="1" ht="87" customHeight="1">
      <c r="A46" s="1258"/>
      <c r="B46" s="1265"/>
      <c r="C46" s="261" t="s">
        <v>38</v>
      </c>
      <c r="D46" s="262" t="s">
        <v>123</v>
      </c>
      <c r="E46" s="265" t="s">
        <v>120</v>
      </c>
      <c r="F46" s="263">
        <v>1.4</v>
      </c>
      <c r="G46" s="239">
        <v>2</v>
      </c>
      <c r="H46" s="238"/>
      <c r="I46" s="230"/>
      <c r="J46" s="230">
        <v>0.12</v>
      </c>
      <c r="K46" s="230">
        <v>1.88</v>
      </c>
      <c r="L46" s="238">
        <f t="shared" si="8"/>
        <v>2</v>
      </c>
      <c r="N46" s="412">
        <f>IF(G46='2024-25'!A:AA,0,'Width Wise'!G46-'2024-25'!T45)</f>
        <v>0</v>
      </c>
      <c r="O46" s="413">
        <f>IF(L46='2024-25'!U45,0,'Width Wise'!L46-'2024-25'!U45)</f>
        <v>0</v>
      </c>
      <c r="P46" s="413"/>
      <c r="Q46" s="276">
        <f t="shared" si="0"/>
        <v>8.52</v>
      </c>
    </row>
    <row r="47" spans="1:17" s="213" customFormat="1" ht="87" customHeight="1">
      <c r="A47" s="1258"/>
      <c r="B47" s="1265"/>
      <c r="C47" s="261" t="s">
        <v>77</v>
      </c>
      <c r="D47" s="262" t="s">
        <v>125</v>
      </c>
      <c r="E47" s="265" t="s">
        <v>120</v>
      </c>
      <c r="F47" s="263">
        <v>1.35</v>
      </c>
      <c r="G47" s="238">
        <v>1.35</v>
      </c>
      <c r="H47" s="238"/>
      <c r="I47" s="230"/>
      <c r="J47" s="230">
        <v>1.35</v>
      </c>
      <c r="K47" s="230"/>
      <c r="L47" s="238">
        <f t="shared" si="8"/>
        <v>1.35</v>
      </c>
      <c r="N47" s="412">
        <f>IF(G47='2024-25'!A:AA,0,'Width Wise'!G47-'2024-25'!T46)</f>
        <v>0</v>
      </c>
      <c r="O47" s="413">
        <f>IF(L47='2024-25'!U46,0,'Width Wise'!L47-'2024-25'!U46)</f>
        <v>0</v>
      </c>
      <c r="P47" s="412"/>
      <c r="Q47" s="276">
        <f t="shared" si="0"/>
        <v>-0.54999999999999716</v>
      </c>
    </row>
    <row r="48" spans="1:17" s="213" customFormat="1" ht="87" customHeight="1">
      <c r="A48" s="1258">
        <v>20</v>
      </c>
      <c r="B48" s="1265">
        <v>444</v>
      </c>
      <c r="C48" s="261" t="s">
        <v>32</v>
      </c>
      <c r="D48" s="262" t="s">
        <v>127</v>
      </c>
      <c r="E48" s="267" t="s">
        <v>128</v>
      </c>
      <c r="F48" s="263">
        <v>5</v>
      </c>
      <c r="G48" s="540">
        <v>13.9</v>
      </c>
      <c r="H48" s="238"/>
      <c r="I48" s="242"/>
      <c r="J48" s="233">
        <v>13.9</v>
      </c>
      <c r="K48" s="230"/>
      <c r="L48" s="238">
        <f t="shared" si="8"/>
        <v>13.9</v>
      </c>
      <c r="N48" s="412">
        <f>IF(G48='2024-25'!A:AA,0,'Width Wise'!G48-'2024-25'!T47)</f>
        <v>0</v>
      </c>
      <c r="O48" s="413">
        <f>IF(L48='2024-25'!U47,0,'Width Wise'!L48-'2024-25'!U47)</f>
        <v>0</v>
      </c>
      <c r="P48" s="413"/>
      <c r="Q48" s="276">
        <f t="shared" si="0"/>
        <v>0</v>
      </c>
    </row>
    <row r="49" spans="1:17" s="530" customFormat="1" ht="98.25" customHeight="1">
      <c r="A49" s="1258"/>
      <c r="B49" s="1265"/>
      <c r="C49" s="523" t="s">
        <v>38</v>
      </c>
      <c r="D49" s="524" t="s">
        <v>129</v>
      </c>
      <c r="E49" s="569" t="s">
        <v>1479</v>
      </c>
      <c r="F49" s="525">
        <v>8.52</v>
      </c>
      <c r="G49" s="526"/>
      <c r="H49" s="238"/>
      <c r="I49" s="570"/>
      <c r="J49" s="571"/>
      <c r="K49" s="529"/>
      <c r="L49" s="526"/>
      <c r="N49" s="412">
        <f>IF(G49='2024-25'!A:AA,0,'Width Wise'!G49-'2024-25'!T48)</f>
        <v>0</v>
      </c>
      <c r="O49" s="413">
        <f>IF(L49='2024-25'!U48,0,'Width Wise'!L49-'2024-25'!U48)</f>
        <v>0</v>
      </c>
      <c r="P49" s="531"/>
      <c r="Q49" s="532">
        <f t="shared" si="0"/>
        <v>-0.70000000000000018</v>
      </c>
    </row>
    <row r="50" spans="1:17" s="213" customFormat="1" ht="30.75">
      <c r="A50" s="260"/>
      <c r="B50" s="261"/>
      <c r="C50" s="261"/>
      <c r="D50" s="268" t="s">
        <v>131</v>
      </c>
      <c r="E50" s="269"/>
      <c r="F50" s="270">
        <f>SUM(F43:F49)</f>
        <v>20.46</v>
      </c>
      <c r="G50" s="271">
        <f t="shared" ref="G50:L50" si="9">SUM(G43:G49)</f>
        <v>21.009999999999998</v>
      </c>
      <c r="H50" s="270">
        <f t="shared" si="9"/>
        <v>1.71</v>
      </c>
      <c r="I50" s="271">
        <f t="shared" si="9"/>
        <v>0</v>
      </c>
      <c r="J50" s="271">
        <f t="shared" si="9"/>
        <v>17.420000000000002</v>
      </c>
      <c r="K50" s="271">
        <f t="shared" si="9"/>
        <v>1.88</v>
      </c>
      <c r="L50" s="270">
        <f t="shared" si="9"/>
        <v>21.009999999999998</v>
      </c>
      <c r="N50" s="412">
        <f>IF(G50='2024-25'!A:AA,0,'Width Wise'!G50-'2024-25'!T49)</f>
        <v>0</v>
      </c>
      <c r="O50" s="413">
        <f>IF(L50='2024-25'!U49,0,'Width Wise'!L50-'2024-25'!U49)</f>
        <v>0</v>
      </c>
      <c r="P50" s="412"/>
      <c r="Q50" s="276">
        <f t="shared" si="0"/>
        <v>-1.8999999999999906E-2</v>
      </c>
    </row>
    <row r="51" spans="1:17" s="213" customFormat="1" ht="30.75">
      <c r="A51" s="1267" t="s">
        <v>132</v>
      </c>
      <c r="B51" s="1268"/>
      <c r="C51" s="1268"/>
      <c r="D51" s="1269"/>
      <c r="E51" s="258"/>
      <c r="F51" s="259"/>
      <c r="G51" s="239"/>
      <c r="H51" s="238"/>
      <c r="I51" s="230"/>
      <c r="J51" s="230"/>
      <c r="K51" s="230"/>
      <c r="L51" s="238"/>
      <c r="N51" s="412">
        <f>IF(G51='2024-25'!A:AA,0,'Width Wise'!G51-'2024-25'!T50)</f>
        <v>0</v>
      </c>
      <c r="O51" s="413">
        <f>IF(L51='2024-25'!U50,0,'Width Wise'!L51-'2024-25'!U50)</f>
        <v>0</v>
      </c>
      <c r="P51" s="412"/>
      <c r="Q51" s="276">
        <f t="shared" si="0"/>
        <v>0.11000000000000032</v>
      </c>
    </row>
    <row r="52" spans="1:17" s="213" customFormat="1" ht="87" customHeight="1">
      <c r="A52" s="1258">
        <v>18</v>
      </c>
      <c r="B52" s="1265">
        <v>442</v>
      </c>
      <c r="C52" s="261" t="s">
        <v>32</v>
      </c>
      <c r="D52" s="262" t="s">
        <v>133</v>
      </c>
      <c r="E52" s="264" t="s">
        <v>134</v>
      </c>
      <c r="F52" s="263">
        <v>2.5299999999999998</v>
      </c>
      <c r="G52" s="239">
        <v>3.23</v>
      </c>
      <c r="H52" s="238"/>
      <c r="I52" s="266"/>
      <c r="J52" s="230">
        <v>3.23</v>
      </c>
      <c r="K52" s="230"/>
      <c r="L52" s="238">
        <f>SUM(H52:K52)</f>
        <v>3.23</v>
      </c>
      <c r="N52" s="412">
        <f>IF(G52='2024-25'!A:AA,0,'Width Wise'!G52-'2024-25'!T51)</f>
        <v>0</v>
      </c>
      <c r="O52" s="413">
        <f>IF(L52='2024-25'!U51,0,'Width Wise'!L52-'2024-25'!U51)</f>
        <v>0</v>
      </c>
      <c r="P52" s="412"/>
      <c r="Q52" s="276">
        <f t="shared" si="0"/>
        <v>-1.8399999999999994</v>
      </c>
    </row>
    <row r="53" spans="1:17" s="213" customFormat="1" ht="87" customHeight="1">
      <c r="A53" s="1258"/>
      <c r="B53" s="1265"/>
      <c r="C53" s="261" t="s">
        <v>38</v>
      </c>
      <c r="D53" s="262" t="s">
        <v>137</v>
      </c>
      <c r="E53" s="264" t="s">
        <v>138</v>
      </c>
      <c r="F53" s="263">
        <v>1.93</v>
      </c>
      <c r="G53" s="239">
        <v>1.9490000000000001</v>
      </c>
      <c r="H53" s="238"/>
      <c r="I53" s="238">
        <v>0.745</v>
      </c>
      <c r="J53" s="238">
        <v>0.88500000000000001</v>
      </c>
      <c r="K53" s="239">
        <v>0.31900000000000001</v>
      </c>
      <c r="L53" s="239">
        <f t="shared" ref="L53:L59" si="10">SUM(H53:K53)</f>
        <v>1.9489999999999998</v>
      </c>
      <c r="N53" s="412">
        <f>IF(G53='2024-25'!A:AA,0,'Width Wise'!G53-'2024-25'!T52)</f>
        <v>0</v>
      </c>
      <c r="O53" s="413">
        <f>IF(L53='2024-25'!U52,0,'Width Wise'!L53-'2024-25'!U52)</f>
        <v>0</v>
      </c>
      <c r="P53" s="412"/>
      <c r="Q53" s="276">
        <f t="shared" si="0"/>
        <v>-1.2100000000000009</v>
      </c>
    </row>
    <row r="54" spans="1:17" s="213" customFormat="1" ht="87" customHeight="1">
      <c r="A54" s="1258"/>
      <c r="B54" s="1265"/>
      <c r="C54" s="261" t="s">
        <v>77</v>
      </c>
      <c r="D54" s="262" t="s">
        <v>140</v>
      </c>
      <c r="E54" s="264" t="s">
        <v>141</v>
      </c>
      <c r="F54" s="263">
        <v>7.74</v>
      </c>
      <c r="G54" s="239">
        <v>7.63</v>
      </c>
      <c r="H54" s="238"/>
      <c r="I54" s="230"/>
      <c r="J54" s="239">
        <v>7.63</v>
      </c>
      <c r="K54" s="230"/>
      <c r="L54" s="238">
        <f t="shared" si="10"/>
        <v>7.63</v>
      </c>
      <c r="N54" s="412">
        <f>IF(G54='2024-25'!A:AA,0,'Width Wise'!G54-'2024-25'!T53)</f>
        <v>0</v>
      </c>
      <c r="O54" s="413">
        <f>IF(L54='2024-25'!U53,0,'Width Wise'!L54-'2024-25'!U53)</f>
        <v>0</v>
      </c>
      <c r="P54" s="412"/>
      <c r="Q54" s="276">
        <f t="shared" si="0"/>
        <v>6.4999999999999503E-2</v>
      </c>
    </row>
    <row r="55" spans="1:17" s="213" customFormat="1" ht="87" customHeight="1">
      <c r="A55" s="1258"/>
      <c r="B55" s="1265"/>
      <c r="C55" s="261" t="s">
        <v>143</v>
      </c>
      <c r="D55" s="262" t="s">
        <v>144</v>
      </c>
      <c r="E55" s="264" t="s">
        <v>145</v>
      </c>
      <c r="F55" s="263">
        <v>2.78</v>
      </c>
      <c r="G55" s="239">
        <v>5.7</v>
      </c>
      <c r="H55" s="238"/>
      <c r="I55" s="230"/>
      <c r="J55" s="230">
        <v>2.59</v>
      </c>
      <c r="K55" s="230">
        <v>2.0299999999999998</v>
      </c>
      <c r="L55" s="238">
        <f t="shared" si="10"/>
        <v>4.6199999999999992</v>
      </c>
      <c r="N55" s="412">
        <f>IF(G55='2024-25'!A:AA,0,'Width Wise'!G55-'2024-25'!T54)</f>
        <v>0</v>
      </c>
      <c r="O55" s="413">
        <f>IF(L55='2024-25'!U54,0,'Width Wise'!L55-'2024-25'!U54)</f>
        <v>0</v>
      </c>
      <c r="P55" s="412"/>
      <c r="Q55" s="276">
        <f t="shared" si="0"/>
        <v>0.89000000000000057</v>
      </c>
    </row>
    <row r="56" spans="1:17" s="213" customFormat="1" ht="87" customHeight="1">
      <c r="A56" s="1258">
        <v>21</v>
      </c>
      <c r="B56" s="1265">
        <v>445</v>
      </c>
      <c r="C56" s="261" t="s">
        <v>32</v>
      </c>
      <c r="D56" s="262" t="s">
        <v>147</v>
      </c>
      <c r="E56" s="265" t="s">
        <v>148</v>
      </c>
      <c r="F56" s="263">
        <v>7.1</v>
      </c>
      <c r="G56" s="239">
        <v>8.31</v>
      </c>
      <c r="H56" s="238"/>
      <c r="I56" s="266"/>
      <c r="J56" s="238">
        <v>8.31</v>
      </c>
      <c r="K56" s="230"/>
      <c r="L56" s="238">
        <f t="shared" si="10"/>
        <v>8.31</v>
      </c>
      <c r="N56" s="412">
        <f>IF(G56='2024-25'!A:AA,0,'Width Wise'!G56-'2024-25'!T55)</f>
        <v>0</v>
      </c>
      <c r="O56" s="412">
        <f>IF(L56='2024-25'!U55,0,'Width Wise'!L56-'2024-25'!U55)</f>
        <v>0</v>
      </c>
      <c r="P56" s="412"/>
      <c r="Q56" s="276">
        <f t="shared" si="0"/>
        <v>0.12999999999999989</v>
      </c>
    </row>
    <row r="57" spans="1:17" s="213" customFormat="1" ht="87" customHeight="1">
      <c r="A57" s="1258"/>
      <c r="B57" s="1265"/>
      <c r="C57" s="261" t="s">
        <v>38</v>
      </c>
      <c r="D57" s="262" t="s">
        <v>151</v>
      </c>
      <c r="E57" s="265" t="s">
        <v>152</v>
      </c>
      <c r="F57" s="263">
        <v>6.67</v>
      </c>
      <c r="G57" s="238">
        <v>6.6050000000000004</v>
      </c>
      <c r="H57" s="238"/>
      <c r="I57" s="230"/>
      <c r="J57" s="230">
        <v>6.6050000000000004</v>
      </c>
      <c r="K57" s="230"/>
      <c r="L57" s="239">
        <f t="shared" si="10"/>
        <v>6.6050000000000004</v>
      </c>
      <c r="N57" s="567">
        <f>IF(G57='2024-25'!A:AA,0,'Width Wise'!G57-'2024-25'!T56)</f>
        <v>0</v>
      </c>
      <c r="O57" s="412">
        <f>IF(L57='2024-25'!U56,0,'Width Wise'!L57-'2024-25'!U56)</f>
        <v>0</v>
      </c>
      <c r="P57" s="412"/>
      <c r="Q57" s="276">
        <f t="shared" si="0"/>
        <v>0.17999999999999972</v>
      </c>
    </row>
    <row r="58" spans="1:17" s="213" customFormat="1" ht="87" customHeight="1">
      <c r="A58" s="260">
        <v>22</v>
      </c>
      <c r="B58" s="261">
        <v>593</v>
      </c>
      <c r="C58" s="261"/>
      <c r="D58" s="262" t="s">
        <v>154</v>
      </c>
      <c r="E58" s="265" t="s">
        <v>155</v>
      </c>
      <c r="F58" s="263">
        <v>10.25</v>
      </c>
      <c r="G58" s="239">
        <v>10.25</v>
      </c>
      <c r="H58" s="238"/>
      <c r="I58" s="239">
        <v>9.36</v>
      </c>
      <c r="J58" s="230"/>
      <c r="K58" s="230"/>
      <c r="L58" s="239">
        <f t="shared" si="10"/>
        <v>9.36</v>
      </c>
      <c r="N58" s="412">
        <f>IF(G58='2024-25'!A:AA,0,'Width Wise'!G58-'2024-25'!T57)</f>
        <v>0</v>
      </c>
      <c r="O58" s="412">
        <f>IF(L58='2024-25'!U57,0,'Width Wise'!L58-'2024-25'!U57)</f>
        <v>0</v>
      </c>
      <c r="P58" s="412"/>
      <c r="Q58" s="276">
        <f t="shared" si="0"/>
        <v>-2.3940000000000055</v>
      </c>
    </row>
    <row r="59" spans="1:17" s="213" customFormat="1" ht="93.75" customHeight="1">
      <c r="A59" s="1258">
        <v>23</v>
      </c>
      <c r="B59" s="1265">
        <v>446</v>
      </c>
      <c r="C59" s="261" t="s">
        <v>32</v>
      </c>
      <c r="D59" s="262" t="s">
        <v>158</v>
      </c>
      <c r="E59" s="265" t="s">
        <v>159</v>
      </c>
      <c r="F59" s="263">
        <v>6.63</v>
      </c>
      <c r="G59" s="239">
        <v>6.5</v>
      </c>
      <c r="H59" s="238"/>
      <c r="I59" s="266"/>
      <c r="J59" s="230">
        <v>6.5</v>
      </c>
      <c r="K59" s="230"/>
      <c r="L59" s="238">
        <f t="shared" si="10"/>
        <v>6.5</v>
      </c>
      <c r="N59" s="412">
        <f>IF(G59='2024-25'!A:AA,0,'Width Wise'!G59-'2024-25'!T58)</f>
        <v>0</v>
      </c>
      <c r="O59" s="412">
        <f>IF(L59='2024-25'!U58,0,'Width Wise'!L59-'2024-25'!U58)</f>
        <v>0</v>
      </c>
      <c r="P59" s="412"/>
      <c r="Q59" s="276">
        <f t="shared" si="0"/>
        <v>0</v>
      </c>
    </row>
    <row r="60" spans="1:17" s="213" customFormat="1" ht="93.75" customHeight="1">
      <c r="A60" s="1258"/>
      <c r="B60" s="1265"/>
      <c r="C60" s="261" t="s">
        <v>38</v>
      </c>
      <c r="D60" s="262" t="s">
        <v>162</v>
      </c>
      <c r="E60" s="265" t="s">
        <v>148</v>
      </c>
      <c r="F60" s="263">
        <v>5.41</v>
      </c>
      <c r="G60" s="238">
        <v>5.23</v>
      </c>
      <c r="H60" s="238"/>
      <c r="I60" s="230">
        <v>0.33</v>
      </c>
      <c r="J60" s="230">
        <v>4.9000000000000004</v>
      </c>
      <c r="K60" s="230"/>
      <c r="L60" s="238">
        <f>SUM(H60:K60)</f>
        <v>5.23</v>
      </c>
      <c r="N60" s="412">
        <f>IF(G60='2024-25'!A:AA,0,'Width Wise'!G60-'2024-25'!T59)</f>
        <v>0</v>
      </c>
      <c r="O60" s="412">
        <f>IF(L60='2024-25'!U59,0,'Width Wise'!L60-'2024-25'!U59)</f>
        <v>0</v>
      </c>
      <c r="P60" s="412"/>
      <c r="Q60" s="276">
        <f t="shared" si="0"/>
        <v>-0.35000000000000009</v>
      </c>
    </row>
    <row r="61" spans="1:17" s="213" customFormat="1" ht="30.75">
      <c r="A61" s="260"/>
      <c r="B61" s="272"/>
      <c r="C61" s="272"/>
      <c r="D61" s="268" t="s">
        <v>164</v>
      </c>
      <c r="E61" s="269"/>
      <c r="F61" s="270">
        <f>SUM(F52:F60)</f>
        <v>51.040000000000006</v>
      </c>
      <c r="G61" s="271">
        <f t="shared" ref="G61:L61" si="11">SUM(G52:G60)</f>
        <v>55.404000000000011</v>
      </c>
      <c r="H61" s="270">
        <f t="shared" si="11"/>
        <v>0</v>
      </c>
      <c r="I61" s="271">
        <f t="shared" si="11"/>
        <v>10.434999999999999</v>
      </c>
      <c r="J61" s="271">
        <f t="shared" si="11"/>
        <v>40.65</v>
      </c>
      <c r="K61" s="271">
        <f t="shared" si="11"/>
        <v>2.3489999999999998</v>
      </c>
      <c r="L61" s="270">
        <f t="shared" si="11"/>
        <v>53.434000000000012</v>
      </c>
      <c r="N61" s="412">
        <f>IF(G61='2024-25'!A:AA,0,'Width Wise'!G61-'2024-25'!T60)</f>
        <v>0</v>
      </c>
      <c r="O61" s="412">
        <f>IF(L61='2024-25'!U60,0,'Width Wise'!L61-'2024-25'!U60)</f>
        <v>0</v>
      </c>
      <c r="P61" s="412"/>
      <c r="Q61" s="276">
        <f t="shared" si="0"/>
        <v>-0.70000000000000018</v>
      </c>
    </row>
    <row r="62" spans="1:17" s="213" customFormat="1" ht="30.75">
      <c r="A62" s="1267" t="s">
        <v>165</v>
      </c>
      <c r="B62" s="1268"/>
      <c r="C62" s="1268"/>
      <c r="D62" s="1269"/>
      <c r="E62" s="258"/>
      <c r="F62" s="259"/>
      <c r="G62" s="239"/>
      <c r="H62" s="238"/>
      <c r="I62" s="230"/>
      <c r="J62" s="230"/>
      <c r="K62" s="230"/>
      <c r="L62" s="238"/>
      <c r="N62" s="412">
        <f>IF(G62='2024-25'!A:AA,0,'Width Wise'!G62-'2024-25'!T61)</f>
        <v>0</v>
      </c>
      <c r="O62" s="412">
        <f>IF(L62='2024-25'!U61,0,'Width Wise'!L62-'2024-25'!U61)</f>
        <v>0</v>
      </c>
      <c r="P62" s="412"/>
      <c r="Q62" s="276">
        <f t="shared" si="0"/>
        <v>-3.5300000000000002</v>
      </c>
    </row>
    <row r="63" spans="1:17" s="213" customFormat="1" ht="89.25" customHeight="1">
      <c r="A63" s="260">
        <v>24</v>
      </c>
      <c r="B63" s="261">
        <v>447</v>
      </c>
      <c r="C63" s="261"/>
      <c r="D63" s="262" t="s">
        <v>166</v>
      </c>
      <c r="E63" s="265" t="s">
        <v>167</v>
      </c>
      <c r="F63" s="263">
        <v>3.36</v>
      </c>
      <c r="G63" s="239">
        <v>3.71</v>
      </c>
      <c r="H63" s="238"/>
      <c r="I63" s="238">
        <v>3.71</v>
      </c>
      <c r="J63" s="238"/>
      <c r="K63" s="230"/>
      <c r="L63" s="238">
        <f>SUM(H63:K63)</f>
        <v>3.71</v>
      </c>
      <c r="N63" s="412">
        <f>IF(G63='2024-25'!A:AA,0,'Width Wise'!G63-'2024-25'!T62)</f>
        <v>0</v>
      </c>
      <c r="O63" s="412">
        <f>IF(L63='2024-25'!U62,0,'Width Wise'!L63-'2024-25'!U62)</f>
        <v>0</v>
      </c>
      <c r="P63" s="412"/>
      <c r="Q63" s="276">
        <f t="shared" si="0"/>
        <v>2.15</v>
      </c>
    </row>
    <row r="64" spans="1:17" s="508" customFormat="1" ht="91.5" customHeight="1">
      <c r="A64" s="236">
        <v>25</v>
      </c>
      <c r="B64" s="860">
        <v>599</v>
      </c>
      <c r="C64" s="860"/>
      <c r="D64" s="861" t="s">
        <v>170</v>
      </c>
      <c r="E64" s="862" t="s">
        <v>171</v>
      </c>
      <c r="F64" s="863">
        <v>5.3</v>
      </c>
      <c r="G64" s="506">
        <v>6</v>
      </c>
      <c r="H64" s="724">
        <v>0.72</v>
      </c>
      <c r="I64" s="506">
        <v>0.28000000000000003</v>
      </c>
      <c r="J64" s="506">
        <v>5</v>
      </c>
      <c r="K64" s="236"/>
      <c r="L64" s="724">
        <f>SUM(H64:K64)</f>
        <v>6</v>
      </c>
      <c r="N64" s="507">
        <f>IF(G64='2024-25'!A:AA,0,'Width Wise'!G64-'2024-25'!T63)</f>
        <v>0</v>
      </c>
      <c r="O64" s="507">
        <f>IF(L64='2024-25'!U63,0,'Width Wise'!L64-'2024-25'!U63)</f>
        <v>0</v>
      </c>
      <c r="P64" s="507"/>
      <c r="Q64" s="870">
        <f t="shared" si="0"/>
        <v>0.88999999999999968</v>
      </c>
    </row>
    <row r="65" spans="1:17" s="213" customFormat="1" ht="90" customHeight="1">
      <c r="A65" s="1258">
        <v>26</v>
      </c>
      <c r="B65" s="1265">
        <v>448</v>
      </c>
      <c r="C65" s="261" t="s">
        <v>32</v>
      </c>
      <c r="D65" s="262" t="s">
        <v>174</v>
      </c>
      <c r="E65" s="265" t="s">
        <v>175</v>
      </c>
      <c r="F65" s="263">
        <v>5.28</v>
      </c>
      <c r="G65" s="239">
        <v>8.81</v>
      </c>
      <c r="H65" s="724"/>
      <c r="I65" s="266"/>
      <c r="J65" s="230">
        <v>8.81</v>
      </c>
      <c r="K65" s="230"/>
      <c r="L65" s="238">
        <f t="shared" ref="L65:L70" si="12">SUM(H65:K65)</f>
        <v>8.81</v>
      </c>
      <c r="N65" s="412">
        <f>IF(G65='2024-25'!A:AA,0,'Width Wise'!G65-'2024-25'!T64)</f>
        <v>0</v>
      </c>
      <c r="O65" s="412">
        <f>IF(L65='2024-25'!U64,0,'Width Wise'!L65-'2024-25'!U64)</f>
        <v>0</v>
      </c>
      <c r="P65" s="412"/>
      <c r="Q65" s="276">
        <f t="shared" si="0"/>
        <v>-0.15000000000000036</v>
      </c>
    </row>
    <row r="66" spans="1:17" s="213" customFormat="1" ht="93.75" customHeight="1">
      <c r="A66" s="1258"/>
      <c r="B66" s="1265"/>
      <c r="C66" s="261" t="s">
        <v>38</v>
      </c>
      <c r="D66" s="262" t="s">
        <v>178</v>
      </c>
      <c r="E66" s="267" t="s">
        <v>179</v>
      </c>
      <c r="F66" s="263">
        <v>2.15</v>
      </c>
      <c r="G66" s="239">
        <v>2.15</v>
      </c>
      <c r="H66" s="238"/>
      <c r="I66" s="230"/>
      <c r="J66" s="230"/>
      <c r="K66" s="230"/>
      <c r="L66" s="238">
        <f t="shared" si="12"/>
        <v>0</v>
      </c>
      <c r="N66" s="412">
        <f>IF(G66='2024-25'!A:AA,0,'Width Wise'!G66-'2024-25'!T65)</f>
        <v>0</v>
      </c>
      <c r="O66" s="412">
        <f>IF(L66='2024-25'!U65,0,'Width Wise'!L66-'2024-25'!U65)</f>
        <v>0</v>
      </c>
      <c r="P66" s="412"/>
      <c r="Q66" s="276">
        <f t="shared" si="0"/>
        <v>-5.2399999999999993</v>
      </c>
    </row>
    <row r="67" spans="1:17" s="213" customFormat="1" ht="123" customHeight="1">
      <c r="A67" s="1258"/>
      <c r="B67" s="1265"/>
      <c r="C67" s="261" t="s">
        <v>77</v>
      </c>
      <c r="D67" s="262" t="s">
        <v>1554</v>
      </c>
      <c r="E67" s="232" t="s">
        <v>182</v>
      </c>
      <c r="F67" s="263">
        <v>3.79</v>
      </c>
      <c r="G67" s="239">
        <v>2.9</v>
      </c>
      <c r="H67" s="238"/>
      <c r="I67" s="230">
        <v>1.08</v>
      </c>
      <c r="J67" s="230">
        <v>1.82</v>
      </c>
      <c r="K67" s="230"/>
      <c r="L67" s="238">
        <f t="shared" si="12"/>
        <v>2.9000000000000004</v>
      </c>
      <c r="N67" s="412">
        <f>IF(G67='2024-25'!A:AA,0,'Width Wise'!G67-'2024-25'!T66)</f>
        <v>0</v>
      </c>
      <c r="O67" s="412">
        <f>IF(L67='2024-25'!U66,0,'Width Wise'!L67-'2024-25'!U66)</f>
        <v>0</v>
      </c>
      <c r="P67" s="412"/>
      <c r="Q67" s="276">
        <f t="shared" si="0"/>
        <v>8.0000000000000071E-2</v>
      </c>
    </row>
    <row r="68" spans="1:17" s="508" customFormat="1" ht="92.25" customHeight="1">
      <c r="A68" s="236">
        <v>27</v>
      </c>
      <c r="B68" s="860">
        <v>449</v>
      </c>
      <c r="C68" s="860"/>
      <c r="D68" s="861" t="s">
        <v>184</v>
      </c>
      <c r="E68" s="862" t="s">
        <v>185</v>
      </c>
      <c r="F68" s="863">
        <v>9.9700000000000006</v>
      </c>
      <c r="G68" s="506">
        <v>10.210000000000001</v>
      </c>
      <c r="H68" s="724">
        <v>0.46</v>
      </c>
      <c r="I68" s="506">
        <v>9.66</v>
      </c>
      <c r="J68" s="236"/>
      <c r="K68" s="236"/>
      <c r="L68" s="724">
        <f t="shared" si="12"/>
        <v>10.120000000000001</v>
      </c>
      <c r="N68" s="507">
        <f>IF(G68='2024-25'!A:AA,0,'Width Wise'!G68-'2024-25'!T67)</f>
        <v>0</v>
      </c>
      <c r="O68" s="507">
        <f>IF(L68='2024-25'!U67,0,'Width Wise'!L68-'2024-25'!U67)</f>
        <v>0</v>
      </c>
      <c r="P68" s="507"/>
      <c r="Q68" s="870">
        <f t="shared" si="0"/>
        <v>-6.8500000000000014</v>
      </c>
    </row>
    <row r="69" spans="1:17" s="508" customFormat="1" ht="129" customHeight="1">
      <c r="A69" s="1273">
        <v>28</v>
      </c>
      <c r="B69" s="1266">
        <v>450</v>
      </c>
      <c r="C69" s="860" t="s">
        <v>32</v>
      </c>
      <c r="D69" s="861" t="s">
        <v>188</v>
      </c>
      <c r="E69" s="862" t="s">
        <v>189</v>
      </c>
      <c r="F69" s="863">
        <v>6.8</v>
      </c>
      <c r="G69" s="506">
        <v>12.04</v>
      </c>
      <c r="H69" s="724"/>
      <c r="I69" s="864"/>
      <c r="J69" s="506">
        <v>12.04</v>
      </c>
      <c r="K69" s="236"/>
      <c r="L69" s="724">
        <f t="shared" si="12"/>
        <v>12.04</v>
      </c>
      <c r="N69" s="507">
        <f>IF(G69='2024-25'!A:AA,0,'Width Wise'!G69-'2024-25'!T68)</f>
        <v>0</v>
      </c>
      <c r="O69" s="507">
        <f>IF(L69='2024-25'!U68,0,'Width Wise'!L69-'2024-25'!U68)</f>
        <v>0</v>
      </c>
      <c r="P69" s="507"/>
      <c r="Q69" s="870">
        <f t="shared" si="0"/>
        <v>0</v>
      </c>
    </row>
    <row r="70" spans="1:17" s="508" customFormat="1" ht="93" customHeight="1">
      <c r="A70" s="1273"/>
      <c r="B70" s="1266"/>
      <c r="C70" s="860" t="s">
        <v>38</v>
      </c>
      <c r="D70" s="861" t="s">
        <v>190</v>
      </c>
      <c r="E70" s="862" t="s">
        <v>191</v>
      </c>
      <c r="F70" s="863">
        <v>4.6500000000000004</v>
      </c>
      <c r="G70" s="506">
        <v>4.57</v>
      </c>
      <c r="H70" s="724"/>
      <c r="I70" s="236"/>
      <c r="J70" s="236">
        <v>4.57</v>
      </c>
      <c r="K70" s="236"/>
      <c r="L70" s="724">
        <f t="shared" si="12"/>
        <v>4.57</v>
      </c>
      <c r="N70" s="507">
        <f>IF(G70='2024-25'!A:AA,0,'Width Wise'!G70-'2024-25'!T69)</f>
        <v>0</v>
      </c>
      <c r="O70" s="507">
        <f>IF(L70='2024-25'!U69,0,'Width Wise'!L70-'2024-25'!U69)</f>
        <v>0</v>
      </c>
      <c r="P70" s="507"/>
      <c r="Q70" s="870">
        <f t="shared" si="0"/>
        <v>0</v>
      </c>
    </row>
    <row r="71" spans="1:17" s="508" customFormat="1" ht="30.75">
      <c r="A71" s="236"/>
      <c r="B71" s="865"/>
      <c r="C71" s="865"/>
      <c r="D71" s="866" t="s">
        <v>131</v>
      </c>
      <c r="E71" s="867"/>
      <c r="F71" s="868">
        <f>SUM(F63:F70)</f>
        <v>41.3</v>
      </c>
      <c r="G71" s="869">
        <f t="shared" ref="G71:L71" si="13">SUM(G63:G70)</f>
        <v>50.39</v>
      </c>
      <c r="H71" s="868">
        <f t="shared" si="13"/>
        <v>1.18</v>
      </c>
      <c r="I71" s="869">
        <f t="shared" si="13"/>
        <v>14.73</v>
      </c>
      <c r="J71" s="869">
        <f t="shared" si="13"/>
        <v>32.24</v>
      </c>
      <c r="K71" s="869">
        <f t="shared" si="13"/>
        <v>0</v>
      </c>
      <c r="L71" s="868">
        <f t="shared" si="13"/>
        <v>48.15</v>
      </c>
      <c r="N71" s="507">
        <f>IF(G71='2024-25'!A:AA,0,'Width Wise'!G71-'2024-25'!T70)</f>
        <v>0</v>
      </c>
      <c r="O71" s="507">
        <f>IF(L71='2024-25'!U70,0,'Width Wise'!L71-'2024-25'!U70)</f>
        <v>0</v>
      </c>
      <c r="P71" s="507"/>
      <c r="Q71" s="870">
        <f t="shared" si="0"/>
        <v>0</v>
      </c>
    </row>
    <row r="72" spans="1:17" s="213" customFormat="1" ht="30.75">
      <c r="A72" s="1267" t="s">
        <v>192</v>
      </c>
      <c r="B72" s="1268"/>
      <c r="C72" s="1268"/>
      <c r="D72" s="1269"/>
      <c r="E72" s="258"/>
      <c r="F72" s="259"/>
      <c r="G72" s="239"/>
      <c r="H72" s="238"/>
      <c r="I72" s="230"/>
      <c r="J72" s="230"/>
      <c r="K72" s="230"/>
      <c r="L72" s="238"/>
      <c r="N72" s="412">
        <f>IF(G72='2024-25'!A:AA,0,'Width Wise'!G72-'2024-25'!T71)</f>
        <v>0</v>
      </c>
      <c r="O72" s="412">
        <f>IF(L72='2024-25'!U71,0,'Width Wise'!L72-'2024-25'!U71)</f>
        <v>0</v>
      </c>
      <c r="P72" s="412"/>
      <c r="Q72" s="276">
        <f t="shared" ref="Q72:Q135" si="14">F75-L75</f>
        <v>0</v>
      </c>
    </row>
    <row r="73" spans="1:17" s="213" customFormat="1" ht="99" customHeight="1">
      <c r="A73" s="260">
        <v>29</v>
      </c>
      <c r="B73" s="261">
        <v>451</v>
      </c>
      <c r="C73" s="261"/>
      <c r="D73" s="262" t="s">
        <v>193</v>
      </c>
      <c r="E73" s="232" t="s">
        <v>194</v>
      </c>
      <c r="F73" s="263">
        <v>7.41</v>
      </c>
      <c r="G73" s="239">
        <v>7.41</v>
      </c>
      <c r="H73" s="238"/>
      <c r="I73" s="266"/>
      <c r="J73" s="230">
        <v>7.41</v>
      </c>
      <c r="K73" s="230"/>
      <c r="L73" s="238">
        <f>SUM(H73:K73)</f>
        <v>7.41</v>
      </c>
      <c r="N73" s="412">
        <f>IF(G73='2024-25'!A:AA,0,'Width Wise'!G73-'2024-25'!T72)</f>
        <v>0</v>
      </c>
      <c r="O73" s="412">
        <f>IF(L73='2024-25'!U72,0,'Width Wise'!L73-'2024-25'!U72)</f>
        <v>0</v>
      </c>
      <c r="P73" s="412"/>
      <c r="Q73" s="276">
        <f t="shared" si="14"/>
        <v>0</v>
      </c>
    </row>
    <row r="74" spans="1:17" s="213" customFormat="1" ht="94.5" customHeight="1">
      <c r="A74" s="1258">
        <v>30</v>
      </c>
      <c r="B74" s="1265">
        <v>452</v>
      </c>
      <c r="C74" s="261" t="s">
        <v>32</v>
      </c>
      <c r="D74" s="262" t="s">
        <v>198</v>
      </c>
      <c r="E74" s="232" t="s">
        <v>199</v>
      </c>
      <c r="F74" s="263">
        <v>2</v>
      </c>
      <c r="G74" s="239">
        <v>2</v>
      </c>
      <c r="H74" s="238"/>
      <c r="I74" s="266"/>
      <c r="J74" s="230">
        <v>2</v>
      </c>
      <c r="K74" s="230"/>
      <c r="L74" s="238">
        <f t="shared" ref="L74:L86" si="15">SUM(H74:K74)</f>
        <v>2</v>
      </c>
      <c r="N74" s="412">
        <f>IF(G74='2024-25'!A:AA,0,'Width Wise'!G74-'2024-25'!T73)</f>
        <v>0</v>
      </c>
      <c r="O74" s="412">
        <f>IF(L74='2024-25'!U73,0,'Width Wise'!L74-'2024-25'!U73)</f>
        <v>0</v>
      </c>
      <c r="P74" s="412"/>
      <c r="Q74" s="871">
        <f t="shared" si="14"/>
        <v>-1.1900000000000004</v>
      </c>
    </row>
    <row r="75" spans="1:17" s="213" customFormat="1" ht="120" customHeight="1">
      <c r="A75" s="1258"/>
      <c r="B75" s="1265"/>
      <c r="C75" s="261" t="s">
        <v>38</v>
      </c>
      <c r="D75" s="262" t="s">
        <v>202</v>
      </c>
      <c r="E75" s="232" t="s">
        <v>203</v>
      </c>
      <c r="F75" s="263">
        <v>1.82</v>
      </c>
      <c r="G75" s="239">
        <v>1.82</v>
      </c>
      <c r="H75" s="238"/>
      <c r="I75" s="230"/>
      <c r="J75" s="230">
        <v>1.82</v>
      </c>
      <c r="K75" s="230"/>
      <c r="L75" s="238">
        <f t="shared" si="15"/>
        <v>1.82</v>
      </c>
      <c r="N75" s="412">
        <f>IF(G75='2024-25'!A:AA,0,'Width Wise'!G75-'2024-25'!T74)</f>
        <v>0</v>
      </c>
      <c r="O75" s="412">
        <f>IF(L75='2024-25'!U74,0,'Width Wise'!L75-'2024-25'!U74)</f>
        <v>0</v>
      </c>
      <c r="P75" s="412"/>
      <c r="Q75" s="276">
        <f t="shared" si="14"/>
        <v>-1.1900000000000004</v>
      </c>
    </row>
    <row r="76" spans="1:17" s="213" customFormat="1" ht="91.5" customHeight="1">
      <c r="A76" s="1258"/>
      <c r="B76" s="1265"/>
      <c r="C76" s="261" t="s">
        <v>77</v>
      </c>
      <c r="D76" s="262" t="s">
        <v>206</v>
      </c>
      <c r="E76" s="232" t="s">
        <v>207</v>
      </c>
      <c r="F76" s="263">
        <v>5.22</v>
      </c>
      <c r="G76" s="239">
        <v>5.22</v>
      </c>
      <c r="H76" s="238"/>
      <c r="I76" s="230"/>
      <c r="J76" s="505">
        <v>5.22</v>
      </c>
      <c r="K76" s="230"/>
      <c r="L76" s="238">
        <f t="shared" si="15"/>
        <v>5.22</v>
      </c>
      <c r="N76" s="412">
        <f>IF(G76='2024-25'!A:AA,0,'Width Wise'!G76-'2024-25'!T75)</f>
        <v>0</v>
      </c>
      <c r="O76" s="412">
        <f>IF(L76='2024-25'!U75,0,'Width Wise'!L76-'2024-25'!U75)</f>
        <v>0</v>
      </c>
      <c r="P76" s="412"/>
      <c r="Q76" s="276">
        <f t="shared" si="14"/>
        <v>-3.0000000000000027E-2</v>
      </c>
    </row>
    <row r="77" spans="1:17" s="530" customFormat="1" ht="126.75" customHeight="1">
      <c r="A77" s="533">
        <v>31</v>
      </c>
      <c r="B77" s="523">
        <v>453</v>
      </c>
      <c r="C77" s="523"/>
      <c r="D77" s="524" t="s">
        <v>209</v>
      </c>
      <c r="E77" s="534" t="s">
        <v>210</v>
      </c>
      <c r="F77" s="525">
        <v>4.71</v>
      </c>
      <c r="G77" s="526">
        <v>5.9</v>
      </c>
      <c r="H77" s="238"/>
      <c r="I77" s="528"/>
      <c r="J77" s="529">
        <v>5.9</v>
      </c>
      <c r="K77" s="529"/>
      <c r="L77" s="527">
        <f t="shared" si="15"/>
        <v>5.9</v>
      </c>
      <c r="N77" s="531">
        <f>IF(G77='2024-25'!A:AA,0,'Width Wise'!G77-'2024-25'!T76)</f>
        <v>0</v>
      </c>
      <c r="O77" s="531">
        <f>IF(L77='2024-25'!U76,0,'Width Wise'!L77-'2024-25'!U76)</f>
        <v>0</v>
      </c>
      <c r="P77" s="531"/>
      <c r="Q77" s="532">
        <f t="shared" si="14"/>
        <v>4.0000000000000036E-3</v>
      </c>
    </row>
    <row r="78" spans="1:17" s="213" customFormat="1" ht="124.5" customHeight="1">
      <c r="A78" s="1258">
        <v>32</v>
      </c>
      <c r="B78" s="1265">
        <v>454</v>
      </c>
      <c r="C78" s="261" t="s">
        <v>32</v>
      </c>
      <c r="D78" s="262" t="s">
        <v>213</v>
      </c>
      <c r="E78" s="232" t="s">
        <v>214</v>
      </c>
      <c r="F78" s="263">
        <v>7.89</v>
      </c>
      <c r="G78" s="239">
        <v>9.7799999999999994</v>
      </c>
      <c r="H78" s="238"/>
      <c r="I78" s="266"/>
      <c r="J78" s="239">
        <v>9.08</v>
      </c>
      <c r="K78" s="230"/>
      <c r="L78" s="238">
        <f t="shared" si="15"/>
        <v>9.08</v>
      </c>
      <c r="N78" s="413">
        <f>IF(G78='2024-25'!A:AA,0,'Width Wise'!G78-'2024-25'!T77)</f>
        <v>0</v>
      </c>
      <c r="O78" s="413">
        <f>IF(L78='2024-25'!U77,0,'Width Wise'!L78-'2024-25'!U77)</f>
        <v>0</v>
      </c>
      <c r="P78" s="413"/>
      <c r="Q78" s="276">
        <f t="shared" si="14"/>
        <v>-0.19999999999999973</v>
      </c>
    </row>
    <row r="79" spans="1:17" s="213" customFormat="1" ht="125.25" customHeight="1">
      <c r="A79" s="1258"/>
      <c r="B79" s="1281"/>
      <c r="C79" s="542" t="s">
        <v>38</v>
      </c>
      <c r="D79" s="262" t="s">
        <v>217</v>
      </c>
      <c r="E79" s="232" t="s">
        <v>218</v>
      </c>
      <c r="F79" s="263">
        <v>1.44</v>
      </c>
      <c r="G79" s="239">
        <v>1.47</v>
      </c>
      <c r="H79" s="238"/>
      <c r="I79" s="230"/>
      <c r="J79" s="230">
        <v>1.47</v>
      </c>
      <c r="K79" s="230"/>
      <c r="L79" s="238">
        <f t="shared" si="15"/>
        <v>1.47</v>
      </c>
      <c r="N79" s="413">
        <f>IF(G79='2024-25'!A:AA,0,'Width Wise'!G79-'2024-25'!T78)</f>
        <v>0</v>
      </c>
      <c r="O79" s="413">
        <f>IF(L79='2024-25'!U78,0,'Width Wise'!L79-'2024-25'!U78)</f>
        <v>0</v>
      </c>
      <c r="P79" s="413"/>
      <c r="Q79" s="276">
        <f t="shared" si="14"/>
        <v>0</v>
      </c>
    </row>
    <row r="80" spans="1:17" s="213" customFormat="1" ht="120.75" customHeight="1">
      <c r="A80" s="1258">
        <v>33</v>
      </c>
      <c r="B80" s="1265">
        <v>455</v>
      </c>
      <c r="C80" s="261" t="s">
        <v>32</v>
      </c>
      <c r="D80" s="262" t="s">
        <v>221</v>
      </c>
      <c r="E80" s="232" t="s">
        <v>222</v>
      </c>
      <c r="F80" s="263">
        <v>1.02</v>
      </c>
      <c r="G80" s="238">
        <v>1.016</v>
      </c>
      <c r="H80" s="238"/>
      <c r="I80" s="266"/>
      <c r="J80" s="238">
        <v>1.016</v>
      </c>
      <c r="K80" s="230"/>
      <c r="L80" s="238">
        <f t="shared" si="15"/>
        <v>1.016</v>
      </c>
      <c r="N80" s="413">
        <f>IF(G80='2024-25'!A:AA,0,'Width Wise'!G80-'2024-25'!T79)</f>
        <v>0</v>
      </c>
      <c r="O80" s="413">
        <f>IF(L80='2024-25'!U79,0,'Width Wise'!L80-'2024-25'!U79)</f>
        <v>0</v>
      </c>
      <c r="P80" s="413"/>
      <c r="Q80" s="276">
        <f t="shared" si="14"/>
        <v>-1.82</v>
      </c>
    </row>
    <row r="81" spans="1:17" s="213" customFormat="1" ht="93.75" customHeight="1">
      <c r="A81" s="1258"/>
      <c r="B81" s="1265"/>
      <c r="C81" s="261" t="s">
        <v>38</v>
      </c>
      <c r="D81" s="262" t="s">
        <v>226</v>
      </c>
      <c r="E81" s="232" t="s">
        <v>227</v>
      </c>
      <c r="F81" s="263">
        <v>2.7</v>
      </c>
      <c r="G81" s="239">
        <v>2.9</v>
      </c>
      <c r="H81" s="238"/>
      <c r="I81" s="230"/>
      <c r="J81" s="230">
        <v>2.9</v>
      </c>
      <c r="K81" s="230"/>
      <c r="L81" s="238">
        <f t="shared" si="15"/>
        <v>2.9</v>
      </c>
      <c r="N81" s="413">
        <f>IF(G81='2024-25'!A:AA,0,'Width Wise'!G81-'2024-25'!T80)</f>
        <v>0</v>
      </c>
      <c r="O81" s="413">
        <f>IF(L81='2024-25'!U80,0,'Width Wise'!L81-'2024-25'!U80)</f>
        <v>0</v>
      </c>
      <c r="P81" s="413"/>
      <c r="Q81" s="276">
        <f t="shared" si="14"/>
        <v>0.55000000000000004</v>
      </c>
    </row>
    <row r="82" spans="1:17" s="213" customFormat="1" ht="89.25" customHeight="1">
      <c r="A82" s="1258"/>
      <c r="B82" s="1265"/>
      <c r="C82" s="261" t="s">
        <v>77</v>
      </c>
      <c r="D82" s="262" t="s">
        <v>229</v>
      </c>
      <c r="E82" s="232" t="s">
        <v>230</v>
      </c>
      <c r="F82" s="263">
        <v>1.52</v>
      </c>
      <c r="G82" s="239">
        <v>1.52</v>
      </c>
      <c r="H82" s="238"/>
      <c r="I82" s="230"/>
      <c r="J82" s="230">
        <v>1.52</v>
      </c>
      <c r="K82" s="230"/>
      <c r="L82" s="238">
        <f t="shared" si="15"/>
        <v>1.52</v>
      </c>
      <c r="N82" s="413">
        <f>IF(G82='2024-25'!A:AA,0,'Width Wise'!G82-'2024-25'!T81)</f>
        <v>0</v>
      </c>
      <c r="O82" s="413">
        <f>IF(L82='2024-25'!U81,0,'Width Wise'!L82-'2024-25'!U81)</f>
        <v>0</v>
      </c>
      <c r="P82" s="413"/>
      <c r="Q82" s="276">
        <f t="shared" si="14"/>
        <v>1.41</v>
      </c>
    </row>
    <row r="83" spans="1:17" s="213" customFormat="1" ht="91.5" customHeight="1">
      <c r="A83" s="1258">
        <v>34</v>
      </c>
      <c r="B83" s="1265">
        <v>456</v>
      </c>
      <c r="C83" s="261" t="s">
        <v>32</v>
      </c>
      <c r="D83" s="262" t="s">
        <v>232</v>
      </c>
      <c r="E83" s="232" t="s">
        <v>233</v>
      </c>
      <c r="F83" s="263">
        <v>1.78</v>
      </c>
      <c r="G83" s="239">
        <v>3.6</v>
      </c>
      <c r="H83" s="238">
        <v>1.78</v>
      </c>
      <c r="I83" s="238">
        <v>1.82</v>
      </c>
      <c r="J83" s="230"/>
      <c r="K83" s="230"/>
      <c r="L83" s="238">
        <f t="shared" si="15"/>
        <v>3.6</v>
      </c>
      <c r="N83" s="413">
        <f>IF(G83='2024-25'!A:AA,0,'Width Wise'!G83-'2024-25'!T82)</f>
        <v>0</v>
      </c>
      <c r="O83" s="413">
        <f>IF(L83='2024-25'!U82,0,'Width Wise'!L83-'2024-25'!U82)</f>
        <v>0</v>
      </c>
      <c r="P83" s="413"/>
      <c r="Q83" s="276">
        <f t="shared" si="14"/>
        <v>0</v>
      </c>
    </row>
    <row r="84" spans="1:17" s="213" customFormat="1" ht="90" customHeight="1">
      <c r="A84" s="1258"/>
      <c r="B84" s="1265"/>
      <c r="C84" s="261" t="s">
        <v>38</v>
      </c>
      <c r="D84" s="262" t="s">
        <v>235</v>
      </c>
      <c r="E84" s="232" t="s">
        <v>236</v>
      </c>
      <c r="F84" s="263">
        <v>1.85</v>
      </c>
      <c r="G84" s="239">
        <v>1.45</v>
      </c>
      <c r="H84" s="238">
        <v>1.3</v>
      </c>
      <c r="I84" s="230"/>
      <c r="J84" s="230"/>
      <c r="K84" s="230"/>
      <c r="L84" s="238">
        <f t="shared" si="15"/>
        <v>1.3</v>
      </c>
      <c r="N84" s="413">
        <f>IF(G84='2024-25'!A:AA,0,'Width Wise'!G84-'2024-25'!T83)</f>
        <v>0</v>
      </c>
      <c r="O84" s="413">
        <f>IF(L84='2024-25'!U83,0,'Width Wise'!L84-'2024-25'!U83)</f>
        <v>0</v>
      </c>
      <c r="P84" s="413"/>
      <c r="Q84" s="276">
        <f t="shared" si="14"/>
        <v>-2.465999999999994</v>
      </c>
    </row>
    <row r="85" spans="1:17" s="213" customFormat="1" ht="87.75" customHeight="1">
      <c r="A85" s="1258"/>
      <c r="B85" s="1265"/>
      <c r="C85" s="261" t="s">
        <v>77</v>
      </c>
      <c r="D85" s="262" t="s">
        <v>239</v>
      </c>
      <c r="E85" s="232" t="s">
        <v>240</v>
      </c>
      <c r="F85" s="263">
        <v>1.41</v>
      </c>
      <c r="G85" s="239">
        <v>0</v>
      </c>
      <c r="H85" s="238"/>
      <c r="I85" s="230"/>
      <c r="J85" s="230"/>
      <c r="K85" s="230"/>
      <c r="L85" s="238">
        <f t="shared" si="15"/>
        <v>0</v>
      </c>
      <c r="N85" s="413">
        <f>IF(G85='2024-25'!A:AA,0,'Width Wise'!G85-'2024-25'!T84)</f>
        <v>0</v>
      </c>
      <c r="O85" s="413">
        <f>IF(L85='2024-25'!U84,0,'Width Wise'!L85-'2024-25'!U84)</f>
        <v>0</v>
      </c>
      <c r="P85" s="413"/>
      <c r="Q85" s="276">
        <f t="shared" si="14"/>
        <v>-12.259999999999962</v>
      </c>
    </row>
    <row r="86" spans="1:17" s="214" customFormat="1" ht="89.25" customHeight="1">
      <c r="A86" s="1258"/>
      <c r="B86" s="1265"/>
      <c r="C86" s="261" t="s">
        <v>143</v>
      </c>
      <c r="D86" s="262" t="s">
        <v>243</v>
      </c>
      <c r="E86" s="232" t="s">
        <v>244</v>
      </c>
      <c r="F86" s="263">
        <v>1.1100000000000001</v>
      </c>
      <c r="G86" s="239">
        <v>1.1100000000000001</v>
      </c>
      <c r="H86" s="238">
        <v>1.1100000000000001</v>
      </c>
      <c r="I86" s="230"/>
      <c r="J86" s="230"/>
      <c r="K86" s="230"/>
      <c r="L86" s="238">
        <f t="shared" si="15"/>
        <v>1.1100000000000001</v>
      </c>
      <c r="N86" s="413">
        <f>IF(G86='2024-25'!A:AA,0,'Width Wise'!G86-'2024-25'!T85)</f>
        <v>0</v>
      </c>
      <c r="O86" s="413">
        <f>IF(L86='2024-25'!U85,0,'Width Wise'!L86-'2024-25'!U85)</f>
        <v>0</v>
      </c>
      <c r="P86" s="413"/>
      <c r="Q86" s="276">
        <f t="shared" si="14"/>
        <v>0</v>
      </c>
    </row>
    <row r="87" spans="1:17" s="214" customFormat="1" ht="30.75">
      <c r="A87" s="260"/>
      <c r="B87" s="280"/>
      <c r="C87" s="280"/>
      <c r="D87" s="268" t="s">
        <v>164</v>
      </c>
      <c r="E87" s="269"/>
      <c r="F87" s="228">
        <f>SUM(F73:F86)</f>
        <v>41.88</v>
      </c>
      <c r="G87" s="237">
        <f t="shared" ref="G87:L87" si="16">SUM(G73:G86)</f>
        <v>45.196000000000005</v>
      </c>
      <c r="H87" s="228">
        <f t="shared" si="16"/>
        <v>4.1900000000000004</v>
      </c>
      <c r="I87" s="237">
        <f t="shared" si="16"/>
        <v>1.82</v>
      </c>
      <c r="J87" s="237">
        <f t="shared" si="16"/>
        <v>38.335999999999999</v>
      </c>
      <c r="K87" s="237">
        <f t="shared" si="16"/>
        <v>0</v>
      </c>
      <c r="L87" s="228">
        <f t="shared" si="16"/>
        <v>44.345999999999997</v>
      </c>
      <c r="N87" s="412">
        <f>IF(G87='2024-25'!A:AA,0,'Width Wise'!G87-'2024-25'!T86)</f>
        <v>0</v>
      </c>
      <c r="O87" s="412">
        <f>IF(L87='2024-25'!U86,0,'Width Wise'!L87-'2024-25'!U86)</f>
        <v>0</v>
      </c>
      <c r="P87" s="412"/>
      <c r="Q87" s="276">
        <f t="shared" si="14"/>
        <v>0</v>
      </c>
    </row>
    <row r="88" spans="1:17" s="213" customFormat="1" ht="30.75">
      <c r="A88" s="260"/>
      <c r="B88" s="280"/>
      <c r="C88" s="280"/>
      <c r="D88" s="1280" t="s">
        <v>246</v>
      </c>
      <c r="E88" s="1280"/>
      <c r="F88" s="228">
        <f>F87+F71+F61+F50</f>
        <v>154.68000000000004</v>
      </c>
      <c r="G88" s="228">
        <f t="shared" ref="G88:L88" si="17">G87+G71+G61+G50</f>
        <v>172</v>
      </c>
      <c r="H88" s="228">
        <f t="shared" si="17"/>
        <v>7.08</v>
      </c>
      <c r="I88" s="237">
        <f t="shared" si="17"/>
        <v>26.984999999999999</v>
      </c>
      <c r="J88" s="237">
        <f t="shared" si="17"/>
        <v>128.64600000000002</v>
      </c>
      <c r="K88" s="237">
        <f t="shared" si="17"/>
        <v>4.2289999999999992</v>
      </c>
      <c r="L88" s="291">
        <f t="shared" si="17"/>
        <v>166.94</v>
      </c>
      <c r="N88" s="507">
        <f>IF(G88='2024-25'!A:AA,0,'Width Wise'!G88-'2024-25'!T87)</f>
        <v>0</v>
      </c>
      <c r="O88" s="507">
        <f>IF(L88='2024-25'!U87,0,'Width Wise'!L88-'2024-25'!U87)</f>
        <v>0</v>
      </c>
      <c r="P88" s="412"/>
      <c r="Q88" s="276">
        <f t="shared" si="14"/>
        <v>0</v>
      </c>
    </row>
    <row r="89" spans="1:17" s="213" customFormat="1" ht="30.75">
      <c r="A89" s="1259" t="s">
        <v>247</v>
      </c>
      <c r="B89" s="1259"/>
      <c r="C89" s="1259"/>
      <c r="D89" s="1259"/>
      <c r="E89" s="227"/>
      <c r="F89" s="281"/>
      <c r="G89" s="282"/>
      <c r="H89" s="281"/>
      <c r="I89" s="283"/>
      <c r="J89" s="292"/>
      <c r="K89" s="292"/>
      <c r="L89" s="238"/>
      <c r="N89" s="412">
        <f>IF(G89='2024-25'!A:AA,0,'Width Wise'!G89-'2024-25'!T88)</f>
        <v>0</v>
      </c>
      <c r="O89" s="412">
        <f>IF(L89='2024-25'!U88,0,'Width Wise'!L89-'2024-25'!U88)</f>
        <v>0</v>
      </c>
      <c r="P89" s="412"/>
      <c r="Q89" s="276">
        <f t="shared" si="14"/>
        <v>-0.58000000000000007</v>
      </c>
    </row>
    <row r="90" spans="1:17" s="213" customFormat="1" ht="30.75">
      <c r="A90" s="1259" t="s">
        <v>248</v>
      </c>
      <c r="B90" s="1259"/>
      <c r="C90" s="1259"/>
      <c r="D90" s="1259"/>
      <c r="E90" s="227"/>
      <c r="F90" s="281"/>
      <c r="G90" s="282"/>
      <c r="H90" s="281"/>
      <c r="I90" s="283"/>
      <c r="J90" s="292"/>
      <c r="K90" s="292"/>
      <c r="L90" s="238"/>
      <c r="N90" s="412">
        <f>IF(G90='2024-25'!A:AA,0,'Width Wise'!G90-'2024-25'!T89)</f>
        <v>0</v>
      </c>
      <c r="O90" s="412">
        <f>IF(L90='2024-25'!U89,0,'Width Wise'!L90-'2024-25'!U89)</f>
        <v>0</v>
      </c>
      <c r="P90" s="412"/>
      <c r="Q90" s="276">
        <f t="shared" si="14"/>
        <v>0</v>
      </c>
    </row>
    <row r="91" spans="1:17" s="213" customFormat="1" ht="89.25" customHeight="1">
      <c r="A91" s="1258">
        <v>35</v>
      </c>
      <c r="B91" s="1258">
        <v>457</v>
      </c>
      <c r="C91" s="260" t="s">
        <v>32</v>
      </c>
      <c r="D91" s="284" t="s">
        <v>249</v>
      </c>
      <c r="E91" s="264" t="s">
        <v>250</v>
      </c>
      <c r="F91" s="285">
        <v>9.6950000000000003</v>
      </c>
      <c r="G91" s="290">
        <v>9.6950000000000003</v>
      </c>
      <c r="H91" s="805"/>
      <c r="I91" s="806">
        <v>9.6950000000000003</v>
      </c>
      <c r="J91" s="807"/>
      <c r="K91" s="808"/>
      <c r="L91" s="238">
        <f>SUM(H91:K91)</f>
        <v>9.6950000000000003</v>
      </c>
      <c r="N91" s="413">
        <f>IF(G91='2024-25'!A:AA,0,'Width Wise'!G91-'2024-25'!T90)</f>
        <v>0</v>
      </c>
      <c r="O91" s="413">
        <f>IF(L91='2024-25'!U90,0,'Width Wise'!L91-'2024-25'!U90)</f>
        <v>0</v>
      </c>
      <c r="P91" s="413"/>
      <c r="Q91" s="276">
        <f t="shared" si="14"/>
        <v>-0.65000000000000013</v>
      </c>
    </row>
    <row r="92" spans="1:17" s="213" customFormat="1" ht="87.75" customHeight="1">
      <c r="A92" s="1258"/>
      <c r="B92" s="1258"/>
      <c r="C92" s="260" t="s">
        <v>38</v>
      </c>
      <c r="D92" s="287" t="s">
        <v>255</v>
      </c>
      <c r="E92" s="260" t="s">
        <v>96</v>
      </c>
      <c r="F92" s="285">
        <v>2.04</v>
      </c>
      <c r="G92" s="286">
        <v>2.62</v>
      </c>
      <c r="H92" s="805"/>
      <c r="I92" s="807"/>
      <c r="J92" s="809">
        <v>2.62</v>
      </c>
      <c r="K92" s="808"/>
      <c r="L92" s="238">
        <f t="shared" ref="L92:L108" si="18">SUM(H92:K92)</f>
        <v>2.62</v>
      </c>
      <c r="N92" s="413">
        <f>IF(G92='2024-25'!A:AA,0,'Width Wise'!G92-'2024-25'!T91)</f>
        <v>0</v>
      </c>
      <c r="O92" s="413">
        <f>IF(L92='2024-25'!U91,0,'Width Wise'!L92-'2024-25'!U91)</f>
        <v>0</v>
      </c>
      <c r="P92" s="413"/>
      <c r="Q92" s="276">
        <f t="shared" si="14"/>
        <v>0</v>
      </c>
    </row>
    <row r="93" spans="1:17" s="213" customFormat="1" ht="89.25" customHeight="1">
      <c r="A93" s="1258">
        <v>36</v>
      </c>
      <c r="B93" s="1258">
        <f>B91+1</f>
        <v>458</v>
      </c>
      <c r="C93" s="260" t="s">
        <v>32</v>
      </c>
      <c r="D93" s="287" t="s">
        <v>1140</v>
      </c>
      <c r="E93" s="260" t="s">
        <v>257</v>
      </c>
      <c r="F93" s="285">
        <v>6.42</v>
      </c>
      <c r="G93" s="286">
        <v>6.42</v>
      </c>
      <c r="H93" s="439"/>
      <c r="I93" s="807"/>
      <c r="J93" s="810">
        <v>6.42</v>
      </c>
      <c r="K93" s="811"/>
      <c r="L93" s="238">
        <f t="shared" si="18"/>
        <v>6.42</v>
      </c>
      <c r="N93" s="413">
        <f>IF(G93='2024-25'!A:AA,0,'Width Wise'!G93-'2024-25'!T92)</f>
        <v>0</v>
      </c>
      <c r="O93" s="413">
        <f>IF(L93='2024-25'!U92,0,'Width Wise'!L93-'2024-25'!U92)</f>
        <v>0</v>
      </c>
      <c r="P93" s="413"/>
      <c r="Q93" s="276">
        <f t="shared" si="14"/>
        <v>0</v>
      </c>
    </row>
    <row r="94" spans="1:17" s="213" customFormat="1" ht="91.5" customHeight="1">
      <c r="A94" s="1258"/>
      <c r="B94" s="1258"/>
      <c r="C94" s="260" t="s">
        <v>38</v>
      </c>
      <c r="D94" s="284" t="s">
        <v>260</v>
      </c>
      <c r="E94" s="264" t="s">
        <v>261</v>
      </c>
      <c r="F94" s="285">
        <v>1.53</v>
      </c>
      <c r="G94" s="286">
        <v>2.1800000000000002</v>
      </c>
      <c r="H94" s="439"/>
      <c r="I94" s="807"/>
      <c r="J94" s="810">
        <v>2.1800000000000002</v>
      </c>
      <c r="K94" s="811"/>
      <c r="L94" s="238">
        <f t="shared" si="18"/>
        <v>2.1800000000000002</v>
      </c>
      <c r="N94" s="413">
        <f>IF(G94='2024-25'!A:AA,0,'Width Wise'!G94-'2024-25'!T93)</f>
        <v>0</v>
      </c>
      <c r="O94" s="413">
        <f>IF(L94='2024-25'!U93,0,'Width Wise'!L94-'2024-25'!U93)</f>
        <v>0</v>
      </c>
      <c r="P94" s="413"/>
      <c r="Q94" s="276">
        <f t="shared" si="14"/>
        <v>-3.9719999999999995</v>
      </c>
    </row>
    <row r="95" spans="1:17" s="213" customFormat="1" ht="90" customHeight="1">
      <c r="A95" s="1258"/>
      <c r="B95" s="1258"/>
      <c r="C95" s="260" t="s">
        <v>77</v>
      </c>
      <c r="D95" s="284" t="s">
        <v>262</v>
      </c>
      <c r="E95" s="264" t="s">
        <v>261</v>
      </c>
      <c r="F95" s="285">
        <v>6.42</v>
      </c>
      <c r="G95" s="286">
        <v>6.42</v>
      </c>
      <c r="H95" s="439"/>
      <c r="I95" s="810">
        <v>0.43</v>
      </c>
      <c r="J95" s="810">
        <v>5.99</v>
      </c>
      <c r="K95" s="811"/>
      <c r="L95" s="238">
        <f t="shared" si="18"/>
        <v>6.42</v>
      </c>
      <c r="N95" s="413">
        <f>IF(G95='2024-25'!A:AA,0,'Width Wise'!G95-'2024-25'!T94)</f>
        <v>0</v>
      </c>
      <c r="O95" s="413">
        <f>IF(L95='2024-25'!U94,0,'Width Wise'!L95-'2024-25'!U94)</f>
        <v>0</v>
      </c>
      <c r="P95" s="413"/>
      <c r="Q95" s="276">
        <f t="shared" si="14"/>
        <v>0</v>
      </c>
    </row>
    <row r="96" spans="1:17" s="213" customFormat="1" ht="60.75" customHeight="1">
      <c r="A96" s="1258">
        <v>37</v>
      </c>
      <c r="B96" s="1258">
        <f>B93+1</f>
        <v>459</v>
      </c>
      <c r="C96" s="260" t="s">
        <v>32</v>
      </c>
      <c r="D96" s="284" t="s">
        <v>263</v>
      </c>
      <c r="E96" s="264" t="s">
        <v>96</v>
      </c>
      <c r="F96" s="285">
        <v>6.45</v>
      </c>
      <c r="G96" s="286">
        <v>6.45</v>
      </c>
      <c r="H96" s="439"/>
      <c r="I96" s="991"/>
      <c r="J96" s="991">
        <v>6.45</v>
      </c>
      <c r="K96" s="439"/>
      <c r="L96" s="238">
        <f t="shared" si="18"/>
        <v>6.45</v>
      </c>
      <c r="N96" s="413">
        <f>IF(G96='2024-25'!A:AA,0,'Width Wise'!G96-'2024-25'!T95)</f>
        <v>0</v>
      </c>
      <c r="O96" s="413">
        <f>IF(L96='2024-25'!U95,0,'Width Wise'!L96-'2024-25'!U95)</f>
        <v>0</v>
      </c>
      <c r="P96" s="413"/>
      <c r="Q96" s="276">
        <f t="shared" si="14"/>
        <v>-0.12000000000000011</v>
      </c>
    </row>
    <row r="97" spans="1:17" s="213" customFormat="1" ht="92.25" customHeight="1">
      <c r="A97" s="1258"/>
      <c r="B97" s="1258"/>
      <c r="C97" s="260" t="s">
        <v>38</v>
      </c>
      <c r="D97" s="284" t="s">
        <v>266</v>
      </c>
      <c r="E97" s="264" t="s">
        <v>96</v>
      </c>
      <c r="F97" s="285">
        <v>5.73</v>
      </c>
      <c r="G97" s="290">
        <v>9.702</v>
      </c>
      <c r="H97" s="439"/>
      <c r="I97" s="991"/>
      <c r="J97" s="991">
        <v>9.702</v>
      </c>
      <c r="K97" s="439"/>
      <c r="L97" s="238">
        <f t="shared" si="18"/>
        <v>9.702</v>
      </c>
      <c r="N97" s="413">
        <f>IF(G97='2024-25'!A:AA,0,'Width Wise'!G97-'2024-25'!T96)</f>
        <v>0</v>
      </c>
      <c r="O97" s="413">
        <f>IF(L97='2024-25'!U96,0,'Width Wise'!L97-'2024-25'!U96)</f>
        <v>0</v>
      </c>
      <c r="P97" s="413"/>
      <c r="Q97" s="276">
        <f t="shared" si="14"/>
        <v>-2.0000000000000018E-2</v>
      </c>
    </row>
    <row r="98" spans="1:17" s="213" customFormat="1" ht="90" customHeight="1">
      <c r="A98" s="1258"/>
      <c r="B98" s="1258"/>
      <c r="C98" s="260" t="s">
        <v>77</v>
      </c>
      <c r="D98" s="284" t="s">
        <v>267</v>
      </c>
      <c r="E98" s="264" t="s">
        <v>96</v>
      </c>
      <c r="F98" s="285">
        <v>3.75</v>
      </c>
      <c r="G98" s="286">
        <v>3.75</v>
      </c>
      <c r="H98" s="439"/>
      <c r="I98" s="991"/>
      <c r="J98" s="991"/>
      <c r="K98" s="439">
        <v>3.75</v>
      </c>
      <c r="L98" s="238">
        <f t="shared" si="18"/>
        <v>3.75</v>
      </c>
      <c r="N98" s="413">
        <f>IF(G98='2024-25'!A:AA,0,'Width Wise'!G98-'2024-25'!T97)</f>
        <v>0</v>
      </c>
      <c r="O98" s="413">
        <f>IF(L98='2024-25'!U97,0,'Width Wise'!L98-'2024-25'!U97)</f>
        <v>0</v>
      </c>
      <c r="P98" s="413"/>
      <c r="Q98" s="276">
        <f t="shared" si="14"/>
        <v>-0.28900000000000015</v>
      </c>
    </row>
    <row r="99" spans="1:17" s="213" customFormat="1" ht="89.25" customHeight="1">
      <c r="A99" s="1258"/>
      <c r="B99" s="1258"/>
      <c r="C99" s="260" t="s">
        <v>143</v>
      </c>
      <c r="D99" s="287" t="s">
        <v>268</v>
      </c>
      <c r="E99" s="260" t="s">
        <v>96</v>
      </c>
      <c r="F99" s="285">
        <v>1.6</v>
      </c>
      <c r="G99" s="286">
        <v>1.72</v>
      </c>
      <c r="H99" s="439"/>
      <c r="I99" s="991"/>
      <c r="J99" s="991">
        <v>1.6</v>
      </c>
      <c r="K99" s="439">
        <v>0.12</v>
      </c>
      <c r="L99" s="238">
        <f t="shared" si="18"/>
        <v>1.7200000000000002</v>
      </c>
      <c r="N99" s="413">
        <f>IF(G99='2024-25'!A:AA,0,'Width Wise'!G99-'2024-25'!T98)</f>
        <v>0</v>
      </c>
      <c r="O99" s="413">
        <f>IF(L99='2024-25'!U98,0,'Width Wise'!L99-'2024-25'!U98)</f>
        <v>0</v>
      </c>
      <c r="P99" s="413"/>
      <c r="Q99" s="276">
        <f t="shared" si="14"/>
        <v>0.14400000000000013</v>
      </c>
    </row>
    <row r="100" spans="1:17" s="213" customFormat="1" ht="90" customHeight="1">
      <c r="A100" s="260">
        <f>A96+1</f>
        <v>38</v>
      </c>
      <c r="B100" s="260">
        <f>B96+1</f>
        <v>460</v>
      </c>
      <c r="C100" s="260" t="s">
        <v>32</v>
      </c>
      <c r="D100" s="287" t="s">
        <v>269</v>
      </c>
      <c r="E100" s="260" t="s">
        <v>96</v>
      </c>
      <c r="F100" s="285">
        <v>2.08</v>
      </c>
      <c r="G100" s="286">
        <v>2.1</v>
      </c>
      <c r="H100" s="438">
        <v>2.1</v>
      </c>
      <c r="I100" s="809"/>
      <c r="J100" s="809"/>
      <c r="K100" s="811"/>
      <c r="L100" s="238">
        <f t="shared" si="18"/>
        <v>2.1</v>
      </c>
      <c r="N100" s="413">
        <f>IF(G100='2024-25'!A:AA,0,'Width Wise'!G100-'2024-25'!T99)</f>
        <v>0</v>
      </c>
      <c r="O100" s="413">
        <f>IF(L100='2024-25'!U99,0,'Width Wise'!L100-'2024-25'!U99)</f>
        <v>0</v>
      </c>
      <c r="P100" s="413"/>
      <c r="Q100" s="276">
        <f t="shared" si="14"/>
        <v>-0.30200000000000005</v>
      </c>
    </row>
    <row r="101" spans="1:17" s="213" customFormat="1" ht="87.75" customHeight="1">
      <c r="A101" s="1258">
        <f>A100+1</f>
        <v>39</v>
      </c>
      <c r="B101" s="1258">
        <f>B100+1</f>
        <v>461</v>
      </c>
      <c r="C101" s="260" t="s">
        <v>32</v>
      </c>
      <c r="D101" s="287" t="s">
        <v>273</v>
      </c>
      <c r="E101" s="260" t="s">
        <v>96</v>
      </c>
      <c r="F101" s="285">
        <v>1.3009999999999999</v>
      </c>
      <c r="G101" s="286">
        <v>1.59</v>
      </c>
      <c r="H101" s="439"/>
      <c r="I101" s="809">
        <v>1.59</v>
      </c>
      <c r="J101" s="809"/>
      <c r="K101" s="811"/>
      <c r="L101" s="238">
        <f t="shared" si="18"/>
        <v>1.59</v>
      </c>
      <c r="N101" s="413">
        <f>IF(G101='2024-25'!A:AA,0,'Width Wise'!G101-'2024-25'!T100)</f>
        <v>0</v>
      </c>
      <c r="O101" s="413">
        <f>IF(L101='2024-25'!U100,0,'Width Wise'!L101-'2024-25'!U100)</f>
        <v>0</v>
      </c>
      <c r="P101" s="413"/>
      <c r="Q101" s="276">
        <f t="shared" si="14"/>
        <v>0.5400000000000027</v>
      </c>
    </row>
    <row r="102" spans="1:17" s="213" customFormat="1" ht="87.75" customHeight="1">
      <c r="A102" s="1258"/>
      <c r="B102" s="1258"/>
      <c r="C102" s="260" t="s">
        <v>38</v>
      </c>
      <c r="D102" s="287" t="s">
        <v>277</v>
      </c>
      <c r="E102" s="260" t="s">
        <v>96</v>
      </c>
      <c r="F102" s="285">
        <v>2.29</v>
      </c>
      <c r="G102" s="290">
        <v>2.1459999999999999</v>
      </c>
      <c r="H102" s="438"/>
      <c r="I102" s="812"/>
      <c r="J102" s="812"/>
      <c r="K102" s="438">
        <v>2.1459999999999999</v>
      </c>
      <c r="L102" s="238">
        <f>SUM(H102:K102)</f>
        <v>2.1459999999999999</v>
      </c>
      <c r="N102" s="413">
        <f>IF(G102='2024-25'!A:AA,0,'Width Wise'!G102-'2024-25'!T101)</f>
        <v>0</v>
      </c>
      <c r="O102" s="413">
        <f>IF(L102='2024-25'!U101,0,'Width Wise'!L102-'2024-25'!U101)</f>
        <v>0</v>
      </c>
      <c r="P102" s="413"/>
      <c r="Q102" s="276">
        <f t="shared" si="14"/>
        <v>0.70000000000000007</v>
      </c>
    </row>
    <row r="103" spans="1:17" s="213" customFormat="1" ht="87.75" customHeight="1">
      <c r="A103" s="1258"/>
      <c r="B103" s="1258"/>
      <c r="C103" s="260" t="s">
        <v>77</v>
      </c>
      <c r="D103" s="287" t="s">
        <v>279</v>
      </c>
      <c r="E103" s="260" t="s">
        <v>96</v>
      </c>
      <c r="F103" s="285">
        <v>1.46</v>
      </c>
      <c r="G103" s="290">
        <v>1.762</v>
      </c>
      <c r="H103" s="438"/>
      <c r="I103" s="812"/>
      <c r="J103" s="812">
        <v>0.73699999999999999</v>
      </c>
      <c r="K103" s="438">
        <v>1.0249999999999999</v>
      </c>
      <c r="L103" s="238">
        <f t="shared" si="18"/>
        <v>1.762</v>
      </c>
      <c r="N103" s="413">
        <f>IF(G103='2024-25'!A:AA,0,'Width Wise'!G103-'2024-25'!T102)</f>
        <v>0</v>
      </c>
      <c r="O103" s="413">
        <f>IF(L103='2024-25'!U102,0,'Width Wise'!L103-'2024-25'!U102)</f>
        <v>0</v>
      </c>
      <c r="P103" s="413"/>
      <c r="Q103" s="276">
        <f t="shared" si="14"/>
        <v>0</v>
      </c>
    </row>
    <row r="104" spans="1:17" s="693" customFormat="1" ht="87.75" customHeight="1">
      <c r="A104" s="687">
        <f>A101+1</f>
        <v>40</v>
      </c>
      <c r="B104" s="687">
        <f>B101+1</f>
        <v>462</v>
      </c>
      <c r="C104" s="687" t="s">
        <v>32</v>
      </c>
      <c r="D104" s="696" t="s">
        <v>280</v>
      </c>
      <c r="E104" s="687" t="s">
        <v>257</v>
      </c>
      <c r="F104" s="690">
        <v>13.72</v>
      </c>
      <c r="G104" s="697">
        <v>13.18</v>
      </c>
      <c r="H104" s="438"/>
      <c r="I104" s="812">
        <v>2.1</v>
      </c>
      <c r="J104" s="439">
        <f>9.78+1.1+0.2</f>
        <v>11.079999999999998</v>
      </c>
      <c r="K104" s="438"/>
      <c r="L104" s="692">
        <f t="shared" si="18"/>
        <v>13.179999999999998</v>
      </c>
      <c r="N104" s="694">
        <f>IF(G104='2024-25'!A:AA,0,'Width Wise'!G104-'2024-25'!T103)</f>
        <v>0</v>
      </c>
      <c r="O104" s="992">
        <f>G104-L104</f>
        <v>0</v>
      </c>
      <c r="P104" s="694"/>
      <c r="Q104" s="695">
        <f t="shared" si="14"/>
        <v>0</v>
      </c>
    </row>
    <row r="105" spans="1:17" s="213" customFormat="1" ht="60" customHeight="1">
      <c r="A105" s="1258">
        <f>A104+1</f>
        <v>41</v>
      </c>
      <c r="B105" s="1258">
        <f>B104+1</f>
        <v>463</v>
      </c>
      <c r="C105" s="260" t="s">
        <v>32</v>
      </c>
      <c r="D105" s="287" t="s">
        <v>283</v>
      </c>
      <c r="E105" s="260" t="s">
        <v>261</v>
      </c>
      <c r="F105" s="285">
        <v>1.55</v>
      </c>
      <c r="G105" s="286">
        <v>0.85</v>
      </c>
      <c r="H105" s="438">
        <v>0.85</v>
      </c>
      <c r="I105" s="812"/>
      <c r="J105" s="812"/>
      <c r="K105" s="438"/>
      <c r="L105" s="238">
        <f>SUM(H105:K105)</f>
        <v>0.85</v>
      </c>
      <c r="N105" s="413">
        <f>IF(G105='2024-25'!A:AA,0,'Width Wise'!G105-'2024-25'!T104)</f>
        <v>0</v>
      </c>
      <c r="O105" s="413">
        <f>IF(L105='2024-25'!U104,0,'Width Wise'!L105-'2024-25'!U104)</f>
        <v>0</v>
      </c>
      <c r="P105" s="413"/>
      <c r="Q105" s="276">
        <f t="shared" si="14"/>
        <v>0</v>
      </c>
    </row>
    <row r="106" spans="1:17" s="213" customFormat="1" ht="87" customHeight="1">
      <c r="A106" s="1258"/>
      <c r="B106" s="1258"/>
      <c r="C106" s="260" t="s">
        <v>38</v>
      </c>
      <c r="D106" s="284" t="s">
        <v>286</v>
      </c>
      <c r="E106" s="264" t="s">
        <v>96</v>
      </c>
      <c r="F106" s="285">
        <v>0.81399999999999995</v>
      </c>
      <c r="G106" s="290">
        <v>0.81399999999999995</v>
      </c>
      <c r="H106" s="438">
        <v>0.6</v>
      </c>
      <c r="I106" s="812">
        <v>0.214</v>
      </c>
      <c r="J106" s="812"/>
      <c r="K106" s="438"/>
      <c r="L106" s="238">
        <f t="shared" si="18"/>
        <v>0.81399999999999995</v>
      </c>
      <c r="N106" s="413">
        <f>IF(G106='2024-25'!A:AA,0,'Width Wise'!G106-'2024-25'!T105)</f>
        <v>0</v>
      </c>
      <c r="O106" s="413">
        <f>IF(L106='2024-25'!U105,0,'Width Wise'!L106-'2024-25'!U105)</f>
        <v>0</v>
      </c>
      <c r="P106" s="413"/>
      <c r="Q106" s="276">
        <f t="shared" si="14"/>
        <v>-4.5489999999999782</v>
      </c>
    </row>
    <row r="107" spans="1:17" s="213" customFormat="1" ht="66" customHeight="1">
      <c r="A107" s="1258"/>
      <c r="B107" s="1258"/>
      <c r="C107" s="260" t="s">
        <v>77</v>
      </c>
      <c r="D107" s="284" t="s">
        <v>287</v>
      </c>
      <c r="E107" s="264" t="s">
        <v>96</v>
      </c>
      <c r="F107" s="285">
        <v>1.4850000000000001</v>
      </c>
      <c r="G107" s="290">
        <v>1.4850000000000001</v>
      </c>
      <c r="H107" s="438"/>
      <c r="I107" s="812"/>
      <c r="J107" s="812">
        <v>1.4850000000000001</v>
      </c>
      <c r="K107" s="438"/>
      <c r="L107" s="238">
        <f t="shared" si="18"/>
        <v>1.4850000000000001</v>
      </c>
      <c r="N107" s="413">
        <f>IF(G107='2024-25'!A:AA,0,'Width Wise'!G107-'2024-25'!T106)</f>
        <v>0</v>
      </c>
      <c r="O107" s="413">
        <f>IF(L107='2024-25'!U106,0,'Width Wise'!L107-'2024-25'!U106)</f>
        <v>0</v>
      </c>
      <c r="P107" s="413"/>
      <c r="Q107" s="276">
        <f t="shared" si="14"/>
        <v>0</v>
      </c>
    </row>
    <row r="108" spans="1:17" s="213" customFormat="1" ht="87" customHeight="1">
      <c r="A108" s="1258"/>
      <c r="B108" s="1258"/>
      <c r="C108" s="260" t="s">
        <v>143</v>
      </c>
      <c r="D108" s="287" t="s">
        <v>289</v>
      </c>
      <c r="E108" s="260" t="s">
        <v>96</v>
      </c>
      <c r="F108" s="285">
        <v>3.24</v>
      </c>
      <c r="G108" s="286">
        <v>3.24</v>
      </c>
      <c r="H108" s="438"/>
      <c r="I108" s="438">
        <v>0.65</v>
      </c>
      <c r="J108" s="438">
        <f>1.95+0.64</f>
        <v>2.59</v>
      </c>
      <c r="K108" s="438"/>
      <c r="L108" s="238">
        <f t="shared" si="18"/>
        <v>3.2399999999999998</v>
      </c>
      <c r="N108" s="413">
        <f>IF(G108='2024-25'!A:AA,0,'Width Wise'!G108-'2024-25'!T107)</f>
        <v>0</v>
      </c>
      <c r="O108" s="413">
        <f>IF(L108='2024-25'!U107,0,'Width Wise'!L108-'2024-25'!U107)</f>
        <v>0</v>
      </c>
      <c r="P108" s="413"/>
      <c r="Q108" s="276">
        <f t="shared" si="14"/>
        <v>-2.5200000000000005</v>
      </c>
    </row>
    <row r="109" spans="1:17" s="213" customFormat="1" ht="30.75">
      <c r="A109" s="260"/>
      <c r="B109" s="260"/>
      <c r="C109" s="260"/>
      <c r="D109" s="1260" t="s">
        <v>53</v>
      </c>
      <c r="E109" s="1260"/>
      <c r="F109" s="275">
        <f>SUM(F91:F108)</f>
        <v>71.575000000000003</v>
      </c>
      <c r="G109" s="229">
        <f t="shared" ref="G109:L109" si="19">SUM(G91:G108)</f>
        <v>76.123999999999995</v>
      </c>
      <c r="H109" s="275">
        <f t="shared" si="19"/>
        <v>3.5500000000000003</v>
      </c>
      <c r="I109" s="229">
        <f t="shared" si="19"/>
        <v>14.679</v>
      </c>
      <c r="J109" s="227">
        <f t="shared" si="19"/>
        <v>50.853999999999999</v>
      </c>
      <c r="K109" s="227">
        <f t="shared" si="19"/>
        <v>7.0410000000000004</v>
      </c>
      <c r="L109" s="275">
        <f t="shared" si="19"/>
        <v>76.123999999999981</v>
      </c>
      <c r="N109" s="412">
        <f>IF(G109='2024-25'!A:AA,0,'Width Wise'!G109-'2024-25'!T108)</f>
        <v>0</v>
      </c>
      <c r="O109" s="412">
        <f>IF(L109='2024-25'!U108,0,'Width Wise'!L109-'2024-25'!U108)</f>
        <v>0</v>
      </c>
      <c r="P109" s="412"/>
      <c r="Q109" s="276">
        <f t="shared" si="14"/>
        <v>0</v>
      </c>
    </row>
    <row r="110" spans="1:17" s="213" customFormat="1" ht="30.75">
      <c r="A110" s="1259" t="s">
        <v>291</v>
      </c>
      <c r="B110" s="1259"/>
      <c r="C110" s="1259"/>
      <c r="D110" s="1259"/>
      <c r="E110" s="227"/>
      <c r="F110" s="289"/>
      <c r="G110" s="239"/>
      <c r="H110" s="238"/>
      <c r="I110" s="239"/>
      <c r="J110" s="239"/>
      <c r="K110" s="230"/>
      <c r="L110" s="238"/>
      <c r="N110" s="412">
        <f>IF(G110='2024-25'!A:AA,0,'Width Wise'!G110-'2024-25'!T109)</f>
        <v>0</v>
      </c>
      <c r="O110" s="412">
        <f>IF(L110='2024-25'!U109,0,'Width Wise'!L110-'2024-25'!U109)</f>
        <v>0</v>
      </c>
      <c r="P110" s="412"/>
      <c r="Q110" s="276">
        <f t="shared" si="14"/>
        <v>0</v>
      </c>
    </row>
    <row r="111" spans="1:17" s="213" customFormat="1" ht="124.5" customHeight="1">
      <c r="A111" s="1258">
        <f>A105+1</f>
        <v>42</v>
      </c>
      <c r="B111" s="1258">
        <f>B105+1</f>
        <v>464</v>
      </c>
      <c r="C111" s="260" t="s">
        <v>32</v>
      </c>
      <c r="D111" s="287" t="s">
        <v>292</v>
      </c>
      <c r="E111" s="260" t="s">
        <v>96</v>
      </c>
      <c r="F111" s="285">
        <v>4.8099999999999996</v>
      </c>
      <c r="G111" s="239">
        <v>7.33</v>
      </c>
      <c r="H111" s="238"/>
      <c r="I111" s="239"/>
      <c r="J111" s="239">
        <v>7.33</v>
      </c>
      <c r="K111" s="230"/>
      <c r="L111" s="238">
        <f>SUM(H111:K111)</f>
        <v>7.33</v>
      </c>
      <c r="N111" s="412">
        <f>IF(G111='2024-25'!A:AA,0,'Width Wise'!G111-'2024-25'!T110)</f>
        <v>0</v>
      </c>
      <c r="O111" s="412">
        <f>IF(L111='2024-25'!U110,0,'Width Wise'!L111-'2024-25'!U110)</f>
        <v>0</v>
      </c>
      <c r="P111" s="412"/>
      <c r="Q111" s="276">
        <f t="shared" si="14"/>
        <v>0</v>
      </c>
    </row>
    <row r="112" spans="1:17" s="213" customFormat="1" ht="96.75" customHeight="1">
      <c r="A112" s="1258"/>
      <c r="B112" s="1258"/>
      <c r="C112" s="260" t="s">
        <v>38</v>
      </c>
      <c r="D112" s="287" t="s">
        <v>295</v>
      </c>
      <c r="E112" s="260" t="s">
        <v>96</v>
      </c>
      <c r="F112" s="285">
        <v>3.98</v>
      </c>
      <c r="G112" s="239">
        <v>3.98</v>
      </c>
      <c r="H112" s="238"/>
      <c r="I112" s="239"/>
      <c r="J112" s="239">
        <v>3.98</v>
      </c>
      <c r="K112" s="230"/>
      <c r="L112" s="238">
        <f t="shared" ref="L112:L124" si="20">SUM(H112:K112)</f>
        <v>3.98</v>
      </c>
      <c r="N112" s="412">
        <f>IF(G112='2024-25'!A:AA,0,'Width Wise'!G112-'2024-25'!T111)</f>
        <v>0</v>
      </c>
      <c r="O112" s="412">
        <f>IF(L112='2024-25'!U111,0,'Width Wise'!L112-'2024-25'!U111)</f>
        <v>0</v>
      </c>
      <c r="P112" s="412"/>
      <c r="Q112" s="276">
        <f t="shared" si="14"/>
        <v>0</v>
      </c>
    </row>
    <row r="113" spans="1:17" s="213" customFormat="1" ht="118.5" customHeight="1">
      <c r="A113" s="1258"/>
      <c r="B113" s="1258"/>
      <c r="C113" s="260" t="s">
        <v>77</v>
      </c>
      <c r="D113" s="287" t="s">
        <v>296</v>
      </c>
      <c r="E113" s="260" t="s">
        <v>96</v>
      </c>
      <c r="F113" s="285">
        <v>4.09</v>
      </c>
      <c r="G113" s="239">
        <v>4.09</v>
      </c>
      <c r="H113" s="238"/>
      <c r="I113" s="239">
        <v>1.55</v>
      </c>
      <c r="J113" s="239">
        <v>2.54</v>
      </c>
      <c r="K113" s="230"/>
      <c r="L113" s="238">
        <f t="shared" si="20"/>
        <v>4.09</v>
      </c>
      <c r="N113" s="412">
        <f>IF(G113='2024-25'!A:AA,0,'Width Wise'!G113-'2024-25'!T112)</f>
        <v>0</v>
      </c>
      <c r="O113" s="412">
        <f>IF(L113='2024-25'!U112,0,'Width Wise'!L113-'2024-25'!U112)</f>
        <v>0</v>
      </c>
      <c r="P113" s="412"/>
      <c r="Q113" s="276">
        <f t="shared" si="14"/>
        <v>-2.8000000000000007</v>
      </c>
    </row>
    <row r="114" spans="1:17" s="213" customFormat="1" ht="87" customHeight="1">
      <c r="A114" s="1258">
        <f>A111+1</f>
        <v>43</v>
      </c>
      <c r="B114" s="1258">
        <f>B111+1</f>
        <v>465</v>
      </c>
      <c r="C114" s="260" t="s">
        <v>32</v>
      </c>
      <c r="D114" s="287" t="s">
        <v>297</v>
      </c>
      <c r="E114" s="260" t="s">
        <v>96</v>
      </c>
      <c r="F114" s="285">
        <v>7.44</v>
      </c>
      <c r="G114" s="239">
        <v>7.44</v>
      </c>
      <c r="H114" s="238"/>
      <c r="I114" s="239"/>
      <c r="J114" s="239">
        <v>7.44</v>
      </c>
      <c r="K114" s="230"/>
      <c r="L114" s="238">
        <f t="shared" si="20"/>
        <v>7.44</v>
      </c>
      <c r="N114" s="412">
        <f>IF(G114='2024-25'!A:AA,0,'Width Wise'!G114-'2024-25'!T113)</f>
        <v>0</v>
      </c>
      <c r="O114" s="412">
        <f>IF(L114='2024-25'!U113,0,'Width Wise'!L114-'2024-25'!U113)</f>
        <v>0</v>
      </c>
      <c r="P114" s="412"/>
      <c r="Q114" s="276">
        <f t="shared" si="14"/>
        <v>-0.33999999999999986</v>
      </c>
    </row>
    <row r="115" spans="1:17" s="213" customFormat="1" ht="87" customHeight="1">
      <c r="A115" s="1258"/>
      <c r="B115" s="1258"/>
      <c r="C115" s="260" t="s">
        <v>38</v>
      </c>
      <c r="D115" s="287" t="s">
        <v>298</v>
      </c>
      <c r="E115" s="260" t="s">
        <v>96</v>
      </c>
      <c r="F115" s="285">
        <v>7.65</v>
      </c>
      <c r="G115" s="239">
        <v>7.65</v>
      </c>
      <c r="H115" s="238"/>
      <c r="I115" s="239"/>
      <c r="J115" s="239">
        <v>7.65</v>
      </c>
      <c r="K115" s="230"/>
      <c r="L115" s="238">
        <f t="shared" si="20"/>
        <v>7.65</v>
      </c>
      <c r="N115" s="412">
        <f>IF(G115='2024-25'!A:AA,0,'Width Wise'!G115-'2024-25'!T114)</f>
        <v>0</v>
      </c>
      <c r="O115" s="412">
        <f>IF(L115='2024-25'!U114,0,'Width Wise'!L115-'2024-25'!U114)</f>
        <v>0</v>
      </c>
      <c r="P115" s="412"/>
      <c r="Q115" s="276">
        <f t="shared" si="14"/>
        <v>-0.5</v>
      </c>
    </row>
    <row r="116" spans="1:17" s="213" customFormat="1" ht="87" customHeight="1">
      <c r="A116" s="1258">
        <f>A114+1</f>
        <v>44</v>
      </c>
      <c r="B116" s="1258">
        <f>B114+1</f>
        <v>466</v>
      </c>
      <c r="C116" s="260" t="s">
        <v>32</v>
      </c>
      <c r="D116" s="287" t="s">
        <v>299</v>
      </c>
      <c r="E116" s="260" t="s">
        <v>96</v>
      </c>
      <c r="F116" s="285">
        <v>6.5549999999999997</v>
      </c>
      <c r="G116" s="238">
        <v>9.3550000000000004</v>
      </c>
      <c r="H116" s="238"/>
      <c r="I116" s="239"/>
      <c r="J116" s="238">
        <v>9.3550000000000004</v>
      </c>
      <c r="K116" s="230"/>
      <c r="L116" s="238">
        <f t="shared" si="20"/>
        <v>9.3550000000000004</v>
      </c>
      <c r="N116" s="412">
        <f>IF(G116='2024-25'!A:AA,0,'Width Wise'!G116-'2024-25'!T115)</f>
        <v>0</v>
      </c>
      <c r="O116" s="412">
        <f>IF(L116='2024-25'!U115,0,'Width Wise'!L116-'2024-25'!U115)</f>
        <v>0</v>
      </c>
      <c r="P116" s="412"/>
      <c r="Q116" s="276">
        <f t="shared" si="14"/>
        <v>-0.37999999999999989</v>
      </c>
    </row>
    <row r="117" spans="1:17" s="213" customFormat="1" ht="87" customHeight="1">
      <c r="A117" s="1258"/>
      <c r="B117" s="1258"/>
      <c r="C117" s="260" t="s">
        <v>38</v>
      </c>
      <c r="D117" s="287" t="s">
        <v>304</v>
      </c>
      <c r="E117" s="260" t="s">
        <v>96</v>
      </c>
      <c r="F117" s="285">
        <v>2.29</v>
      </c>
      <c r="G117" s="239">
        <v>2.63</v>
      </c>
      <c r="H117" s="238"/>
      <c r="I117" s="239"/>
      <c r="J117" s="239">
        <v>2.63</v>
      </c>
      <c r="K117" s="230"/>
      <c r="L117" s="238">
        <f t="shared" si="20"/>
        <v>2.63</v>
      </c>
      <c r="N117" s="412">
        <f>IF(G117='2024-25'!A:AA,0,'Width Wise'!G117-'2024-25'!T116)</f>
        <v>0</v>
      </c>
      <c r="O117" s="412">
        <f>IF(L117='2024-25'!U116,0,'Width Wise'!L117-'2024-25'!U116)</f>
        <v>0</v>
      </c>
      <c r="P117" s="412"/>
      <c r="Q117" s="276">
        <f t="shared" si="14"/>
        <v>-4.0000000000000036E-2</v>
      </c>
    </row>
    <row r="118" spans="1:17" s="213" customFormat="1" ht="87" customHeight="1">
      <c r="A118" s="1258"/>
      <c r="B118" s="1258"/>
      <c r="C118" s="260" t="s">
        <v>77</v>
      </c>
      <c r="D118" s="287" t="s">
        <v>305</v>
      </c>
      <c r="E118" s="260" t="s">
        <v>96</v>
      </c>
      <c r="F118" s="285">
        <v>2.96</v>
      </c>
      <c r="G118" s="239">
        <v>3.46</v>
      </c>
      <c r="H118" s="238"/>
      <c r="I118" s="239"/>
      <c r="J118" s="239">
        <v>3.46</v>
      </c>
      <c r="K118" s="230"/>
      <c r="L118" s="238">
        <f t="shared" si="20"/>
        <v>3.46</v>
      </c>
      <c r="N118" s="412">
        <f>IF(G118='2024-25'!A:AA,0,'Width Wise'!G118-'2024-25'!T117)</f>
        <v>0</v>
      </c>
      <c r="O118" s="412">
        <f>IF(L118='2024-25'!U117,0,'Width Wise'!L118-'2024-25'!U117)</f>
        <v>0</v>
      </c>
      <c r="P118" s="412"/>
      <c r="Q118" s="276">
        <f t="shared" si="14"/>
        <v>0</v>
      </c>
    </row>
    <row r="119" spans="1:17" s="213" customFormat="1" ht="87" customHeight="1">
      <c r="A119" s="1258"/>
      <c r="B119" s="1258"/>
      <c r="C119" s="260" t="s">
        <v>306</v>
      </c>
      <c r="D119" s="287" t="s">
        <v>307</v>
      </c>
      <c r="E119" s="260" t="s">
        <v>308</v>
      </c>
      <c r="F119" s="285">
        <v>2.42</v>
      </c>
      <c r="G119" s="239">
        <v>2.8</v>
      </c>
      <c r="H119" s="238"/>
      <c r="I119" s="239"/>
      <c r="J119" s="239">
        <v>2.8</v>
      </c>
      <c r="K119" s="230"/>
      <c r="L119" s="238">
        <f t="shared" si="20"/>
        <v>2.8</v>
      </c>
      <c r="N119" s="412">
        <f>IF(G119='2024-25'!A:AA,0,'Width Wise'!G119-'2024-25'!T118)</f>
        <v>0</v>
      </c>
      <c r="O119" s="412">
        <f>IF(L119='2024-25'!U118,0,'Width Wise'!L119-'2024-25'!U118)</f>
        <v>0</v>
      </c>
      <c r="P119" s="412"/>
      <c r="Q119" s="276">
        <f t="shared" si="14"/>
        <v>0</v>
      </c>
    </row>
    <row r="120" spans="1:17" s="213" customFormat="1" ht="87" customHeight="1">
      <c r="A120" s="1258"/>
      <c r="B120" s="1258"/>
      <c r="C120" s="260" t="s">
        <v>309</v>
      </c>
      <c r="D120" s="287" t="s">
        <v>310</v>
      </c>
      <c r="E120" s="260" t="s">
        <v>311</v>
      </c>
      <c r="F120" s="285">
        <v>1.55</v>
      </c>
      <c r="G120" s="239">
        <v>1.59</v>
      </c>
      <c r="H120" s="238"/>
      <c r="I120" s="239">
        <v>1.59</v>
      </c>
      <c r="J120" s="239"/>
      <c r="K120" s="230"/>
      <c r="L120" s="238">
        <f t="shared" si="20"/>
        <v>1.59</v>
      </c>
      <c r="N120" s="412">
        <f>IF(G120='2024-25'!A:AA,0,'Width Wise'!G120-'2024-25'!T119)</f>
        <v>0</v>
      </c>
      <c r="O120" s="412">
        <f>IF(L120='2024-25'!U119,0,'Width Wise'!L120-'2024-25'!U119)</f>
        <v>0</v>
      </c>
      <c r="P120" s="412"/>
      <c r="Q120" s="276">
        <f t="shared" si="14"/>
        <v>-1.9999999999999574E-2</v>
      </c>
    </row>
    <row r="121" spans="1:17" s="213" customFormat="1" ht="87" customHeight="1">
      <c r="A121" s="1258"/>
      <c r="B121" s="1258"/>
      <c r="C121" s="260" t="s">
        <v>312</v>
      </c>
      <c r="D121" s="287" t="s">
        <v>313</v>
      </c>
      <c r="E121" s="260" t="s">
        <v>314</v>
      </c>
      <c r="F121" s="285">
        <v>0.255</v>
      </c>
      <c r="G121" s="238">
        <v>0.255</v>
      </c>
      <c r="H121" s="238"/>
      <c r="I121" s="238">
        <v>0.255</v>
      </c>
      <c r="J121" s="239">
        <v>0</v>
      </c>
      <c r="K121" s="230"/>
      <c r="L121" s="238">
        <f t="shared" si="20"/>
        <v>0.255</v>
      </c>
      <c r="N121" s="412">
        <f>IF(G121='2024-25'!A:AA,0,'Width Wise'!G121-'2024-25'!T120)</f>
        <v>0</v>
      </c>
      <c r="O121" s="412">
        <f>IF(L121='2024-25'!U120,0,'Width Wise'!L121-'2024-25'!U120)</f>
        <v>0</v>
      </c>
      <c r="P121" s="412"/>
      <c r="Q121" s="276">
        <f t="shared" si="14"/>
        <v>0</v>
      </c>
    </row>
    <row r="122" spans="1:17" s="213" customFormat="1" ht="87" customHeight="1">
      <c r="A122" s="260"/>
      <c r="B122" s="260"/>
      <c r="C122" s="260" t="s">
        <v>143</v>
      </c>
      <c r="D122" s="287" t="s">
        <v>315</v>
      </c>
      <c r="E122" s="260" t="s">
        <v>316</v>
      </c>
      <c r="F122" s="285">
        <v>7.55</v>
      </c>
      <c r="G122" s="238">
        <v>7.55</v>
      </c>
      <c r="H122" s="238"/>
      <c r="I122" s="239"/>
      <c r="J122" s="238">
        <v>7.55</v>
      </c>
      <c r="K122" s="230"/>
      <c r="L122" s="238">
        <f>SUM(H122:K122)</f>
        <v>7.55</v>
      </c>
      <c r="N122" s="412">
        <f>IF(G122='2024-25'!A:AA,0,'Width Wise'!G122-'2024-25'!T121)</f>
        <v>0</v>
      </c>
      <c r="O122" s="412">
        <f>IF(L122='2024-25'!U121,0,'Width Wise'!L122-'2024-25'!U121)</f>
        <v>0</v>
      </c>
      <c r="P122" s="412"/>
      <c r="Q122" s="276">
        <f t="shared" si="14"/>
        <v>-6.5999999999999943</v>
      </c>
    </row>
    <row r="123" spans="1:17" s="213" customFormat="1" ht="87" customHeight="1">
      <c r="A123" s="1258">
        <f>A116+1</f>
        <v>45</v>
      </c>
      <c r="B123" s="1258">
        <f>B116+1</f>
        <v>467</v>
      </c>
      <c r="C123" s="260" t="s">
        <v>32</v>
      </c>
      <c r="D123" s="287" t="s">
        <v>320</v>
      </c>
      <c r="E123" s="260" t="s">
        <v>96</v>
      </c>
      <c r="F123" s="285">
        <v>10.73</v>
      </c>
      <c r="G123" s="239">
        <v>10.75</v>
      </c>
      <c r="H123" s="238"/>
      <c r="I123" s="238"/>
      <c r="J123" s="238">
        <v>10.75</v>
      </c>
      <c r="K123" s="230"/>
      <c r="L123" s="238">
        <f t="shared" si="20"/>
        <v>10.75</v>
      </c>
      <c r="N123" s="412">
        <f>IF(G123='2024-25'!A:AA,0,'Width Wise'!G123-'2024-25'!T122)</f>
        <v>0</v>
      </c>
      <c r="O123" s="412">
        <f>IF(L123='2024-25'!U122,0,'Width Wise'!L123-'2024-25'!U122)</f>
        <v>0</v>
      </c>
      <c r="P123" s="412"/>
      <c r="Q123" s="276">
        <f t="shared" si="14"/>
        <v>0</v>
      </c>
    </row>
    <row r="124" spans="1:17" s="213" customFormat="1" ht="87" customHeight="1">
      <c r="A124" s="1258"/>
      <c r="B124" s="1258"/>
      <c r="C124" s="260" t="s">
        <v>38</v>
      </c>
      <c r="D124" s="287" t="s">
        <v>324</v>
      </c>
      <c r="E124" s="260" t="s">
        <v>308</v>
      </c>
      <c r="F124" s="285">
        <v>8.9600000000000009</v>
      </c>
      <c r="G124" s="239">
        <v>8.9600000000000009</v>
      </c>
      <c r="H124" s="238"/>
      <c r="I124" s="239">
        <v>0</v>
      </c>
      <c r="J124" s="239">
        <v>8.9600000000000009</v>
      </c>
      <c r="K124" s="230"/>
      <c r="L124" s="238">
        <f t="shared" si="20"/>
        <v>8.9600000000000009</v>
      </c>
      <c r="N124" s="412">
        <f>IF(G124='2024-25'!A:AA,0,'Width Wise'!G124-'2024-25'!T123)</f>
        <v>0</v>
      </c>
      <c r="O124" s="412">
        <f>IF(L124='2024-25'!U123,0,'Width Wise'!L124-'2024-25'!U123)</f>
        <v>0</v>
      </c>
      <c r="P124" s="412"/>
      <c r="Q124" s="276">
        <f t="shared" si="14"/>
        <v>-1.1950000000000003</v>
      </c>
    </row>
    <row r="125" spans="1:17" s="213" customFormat="1" ht="30.75">
      <c r="A125" s="260"/>
      <c r="B125" s="260"/>
      <c r="C125" s="260"/>
      <c r="D125" s="1260" t="s">
        <v>53</v>
      </c>
      <c r="E125" s="1260"/>
      <c r="F125" s="275">
        <f>SUM(F111:F124)</f>
        <v>71.240000000000009</v>
      </c>
      <c r="G125" s="229">
        <f t="shared" ref="G125:L125" si="21">SUM(G111:G124)</f>
        <v>77.84</v>
      </c>
      <c r="H125" s="275">
        <f t="shared" si="21"/>
        <v>0</v>
      </c>
      <c r="I125" s="227">
        <f t="shared" si="21"/>
        <v>3.395</v>
      </c>
      <c r="J125" s="227">
        <f t="shared" si="21"/>
        <v>74.444999999999993</v>
      </c>
      <c r="K125" s="227">
        <f t="shared" si="21"/>
        <v>0</v>
      </c>
      <c r="L125" s="275">
        <f t="shared" si="21"/>
        <v>77.84</v>
      </c>
      <c r="N125" s="412">
        <f>IF(G125='2024-25'!A:AA,0,'Width Wise'!G125-'2024-25'!T124)</f>
        <v>0</v>
      </c>
      <c r="O125" s="412">
        <f>IF(L125='2024-25'!U124,0,'Width Wise'!L125-'2024-25'!U124)</f>
        <v>0</v>
      </c>
      <c r="P125" s="412"/>
      <c r="Q125" s="276">
        <f t="shared" si="14"/>
        <v>-2.6030000000000006</v>
      </c>
    </row>
    <row r="126" spans="1:17" s="213" customFormat="1" ht="30.75">
      <c r="A126" s="1259" t="s">
        <v>325</v>
      </c>
      <c r="B126" s="1259"/>
      <c r="C126" s="1259"/>
      <c r="D126" s="1259"/>
      <c r="E126" s="1259"/>
      <c r="F126" s="289"/>
      <c r="G126" s="239"/>
      <c r="H126" s="238"/>
      <c r="I126" s="239"/>
      <c r="J126" s="239"/>
      <c r="K126" s="230"/>
      <c r="L126" s="238"/>
      <c r="N126" s="412">
        <f>IF(G126='2024-25'!A:AA,0,'Width Wise'!G126-'2024-25'!T125)</f>
        <v>0</v>
      </c>
      <c r="O126" s="412">
        <f>IF(L126='2024-25'!U125,0,'Width Wise'!L126-'2024-25'!U125)</f>
        <v>0</v>
      </c>
      <c r="P126" s="412"/>
      <c r="Q126" s="276">
        <f t="shared" si="14"/>
        <v>0</v>
      </c>
    </row>
    <row r="127" spans="1:17" s="213" customFormat="1" ht="87" customHeight="1">
      <c r="A127" s="1258">
        <f>A123+1</f>
        <v>46</v>
      </c>
      <c r="B127" s="1258">
        <f>B123+1</f>
        <v>468</v>
      </c>
      <c r="C127" s="260" t="s">
        <v>32</v>
      </c>
      <c r="D127" s="287" t="s">
        <v>326</v>
      </c>
      <c r="E127" s="260" t="s">
        <v>327</v>
      </c>
      <c r="F127" s="285">
        <v>8.2249999999999996</v>
      </c>
      <c r="G127" s="290">
        <v>9.42</v>
      </c>
      <c r="H127" s="290"/>
      <c r="I127" s="290">
        <v>9.42</v>
      </c>
      <c r="J127" s="286">
        <v>0</v>
      </c>
      <c r="K127" s="288"/>
      <c r="L127" s="238">
        <f>SUM(H127:K127)</f>
        <v>9.42</v>
      </c>
      <c r="N127" s="413">
        <f>IF(G127='2024-25'!A:AA,0,'Width Wise'!G127-'2024-25'!T126)</f>
        <v>0</v>
      </c>
      <c r="O127" s="413">
        <f>IF(L127='2024-25'!U126,0,'Width Wise'!L127-'2024-25'!U126)</f>
        <v>0</v>
      </c>
      <c r="P127" s="413"/>
      <c r="Q127" s="276">
        <f t="shared" si="14"/>
        <v>-2.4080000000000004</v>
      </c>
    </row>
    <row r="128" spans="1:17" s="213" customFormat="1" ht="87" customHeight="1">
      <c r="A128" s="1258"/>
      <c r="B128" s="1258"/>
      <c r="C128" s="260" t="s">
        <v>38</v>
      </c>
      <c r="D128" s="284" t="s">
        <v>330</v>
      </c>
      <c r="E128" s="264" t="s">
        <v>327</v>
      </c>
      <c r="F128" s="285">
        <v>6.617</v>
      </c>
      <c r="G128" s="290">
        <v>9.2200000000000006</v>
      </c>
      <c r="H128" s="290"/>
      <c r="I128" s="290">
        <v>9.2200000000000006</v>
      </c>
      <c r="J128" s="286">
        <v>0</v>
      </c>
      <c r="K128" s="288"/>
      <c r="L128" s="238">
        <f t="shared" ref="L128:L146" si="22">SUM(H128:K128)</f>
        <v>9.2200000000000006</v>
      </c>
      <c r="N128" s="412">
        <f>IF(G128='2024-25'!A:AA,0,'Width Wise'!G128-'2024-25'!T127)</f>
        <v>0</v>
      </c>
      <c r="O128" s="412">
        <f>IF(L128='2024-25'!U127,0,'Width Wise'!L128-'2024-25'!U127)</f>
        <v>0</v>
      </c>
      <c r="P128" s="412"/>
      <c r="Q128" s="276">
        <f t="shared" si="14"/>
        <v>-0.32500000000000018</v>
      </c>
    </row>
    <row r="129" spans="1:17" s="213" customFormat="1" ht="87" customHeight="1">
      <c r="A129" s="1258">
        <f>A127+1</f>
        <v>47</v>
      </c>
      <c r="B129" s="1258">
        <v>605</v>
      </c>
      <c r="C129" s="260" t="s">
        <v>32</v>
      </c>
      <c r="D129" s="284" t="s">
        <v>331</v>
      </c>
      <c r="E129" s="264" t="s">
        <v>96</v>
      </c>
      <c r="F129" s="285">
        <v>2.7850000000000001</v>
      </c>
      <c r="G129" s="290">
        <v>2.7850000000000001</v>
      </c>
      <c r="H129" s="290"/>
      <c r="I129" s="290">
        <v>2.7850000000000001</v>
      </c>
      <c r="J129" s="286">
        <v>0</v>
      </c>
      <c r="K129" s="288"/>
      <c r="L129" s="238">
        <f t="shared" si="22"/>
        <v>2.7850000000000001</v>
      </c>
      <c r="N129" s="412">
        <f>IF(G129='2024-25'!A:AA,0,'Width Wise'!G129-'2024-25'!T128)</f>
        <v>0</v>
      </c>
      <c r="O129" s="412">
        <f>IF(L129='2024-25'!U128,0,'Width Wise'!L129-'2024-25'!U128)</f>
        <v>0</v>
      </c>
      <c r="P129" s="412"/>
      <c r="Q129" s="276">
        <f t="shared" si="14"/>
        <v>1.8599999999999994</v>
      </c>
    </row>
    <row r="130" spans="1:17" s="213" customFormat="1" ht="87" customHeight="1">
      <c r="A130" s="1258"/>
      <c r="B130" s="1258"/>
      <c r="C130" s="260" t="s">
        <v>38</v>
      </c>
      <c r="D130" s="287" t="s">
        <v>333</v>
      </c>
      <c r="E130" s="260" t="s">
        <v>334</v>
      </c>
      <c r="F130" s="285">
        <v>4.08</v>
      </c>
      <c r="G130" s="285">
        <v>6.4880000000000004</v>
      </c>
      <c r="H130" s="290"/>
      <c r="I130" s="285">
        <v>6.4880000000000004</v>
      </c>
      <c r="J130" s="285">
        <v>0</v>
      </c>
      <c r="K130" s="285"/>
      <c r="L130" s="285">
        <f t="shared" si="22"/>
        <v>6.4880000000000004</v>
      </c>
      <c r="N130" s="412">
        <f>IF(G130='2024-25'!A:AA,0,'Width Wise'!G130-'2024-25'!T129)</f>
        <v>0</v>
      </c>
      <c r="O130" s="412">
        <f>IF(L130='2024-25'!U129,0,'Width Wise'!L130-'2024-25'!U129)</f>
        <v>0</v>
      </c>
      <c r="P130" s="412"/>
      <c r="Q130" s="276">
        <f t="shared" si="14"/>
        <v>0</v>
      </c>
    </row>
    <row r="131" spans="1:17" s="213" customFormat="1" ht="87" customHeight="1">
      <c r="A131" s="1258"/>
      <c r="B131" s="1258"/>
      <c r="C131" s="260" t="s">
        <v>77</v>
      </c>
      <c r="D131" s="287" t="s">
        <v>335</v>
      </c>
      <c r="E131" s="260" t="s">
        <v>96</v>
      </c>
      <c r="F131" s="285">
        <v>5.0949999999999998</v>
      </c>
      <c r="G131" s="285">
        <v>5.42</v>
      </c>
      <c r="H131" s="290"/>
      <c r="I131" s="285"/>
      <c r="J131" s="285">
        <v>5.42</v>
      </c>
      <c r="K131" s="285"/>
      <c r="L131" s="285">
        <f t="shared" si="22"/>
        <v>5.42</v>
      </c>
      <c r="N131" s="412">
        <f>IF(G131='2024-25'!A:AA,0,'Width Wise'!G131-'2024-25'!T130)</f>
        <v>0</v>
      </c>
      <c r="O131" s="412">
        <f>IF(L131='2024-25'!U130,0,'Width Wise'!L131-'2024-25'!U130)</f>
        <v>0</v>
      </c>
      <c r="P131" s="412"/>
      <c r="Q131" s="276">
        <f t="shared" si="14"/>
        <v>-0.7300000000000002</v>
      </c>
    </row>
    <row r="132" spans="1:17" s="213" customFormat="1" ht="87" customHeight="1">
      <c r="A132" s="260">
        <f>A129+1</f>
        <v>48</v>
      </c>
      <c r="B132" s="260">
        <f>B127+1</f>
        <v>469</v>
      </c>
      <c r="C132" s="260"/>
      <c r="D132" s="293" t="s">
        <v>336</v>
      </c>
      <c r="E132" s="260" t="s">
        <v>337</v>
      </c>
      <c r="F132" s="285">
        <v>15.734999999999999</v>
      </c>
      <c r="G132" s="1016">
        <v>13.875</v>
      </c>
      <c r="H132" s="286">
        <v>0</v>
      </c>
      <c r="I132" s="1017">
        <v>13.875</v>
      </c>
      <c r="J132" s="286">
        <v>0</v>
      </c>
      <c r="K132" s="285"/>
      <c r="L132" s="285">
        <f t="shared" si="22"/>
        <v>13.875</v>
      </c>
      <c r="N132" s="412">
        <f>IF(G132='2024-25'!A:AA,0,'Width Wise'!G132-'2024-25'!T131)</f>
        <v>0</v>
      </c>
      <c r="O132" s="412">
        <f>IF(L132='2024-25'!U131,0,'Width Wise'!L132-'2024-25'!U131)</f>
        <v>0</v>
      </c>
      <c r="P132" s="412"/>
      <c r="Q132" s="276">
        <f t="shared" si="14"/>
        <v>-0.56499999999999995</v>
      </c>
    </row>
    <row r="133" spans="1:17" s="213" customFormat="1" ht="87" customHeight="1">
      <c r="A133" s="1258">
        <f>A132+1</f>
        <v>49</v>
      </c>
      <c r="B133" s="1258">
        <f>B132+1</f>
        <v>470</v>
      </c>
      <c r="C133" s="260" t="s">
        <v>32</v>
      </c>
      <c r="D133" s="287" t="s">
        <v>339</v>
      </c>
      <c r="E133" s="260" t="s">
        <v>96</v>
      </c>
      <c r="F133" s="285">
        <v>3.9</v>
      </c>
      <c r="G133" s="285">
        <v>3.9</v>
      </c>
      <c r="H133" s="290"/>
      <c r="I133" s="285"/>
      <c r="J133" s="285"/>
      <c r="K133" s="285">
        <v>3.9</v>
      </c>
      <c r="L133" s="285">
        <f t="shared" si="22"/>
        <v>3.9</v>
      </c>
      <c r="N133" s="413">
        <f>IF(G133='2024-25'!A:AA,0,'Width Wise'!G133-'2024-25'!T132)</f>
        <v>0</v>
      </c>
      <c r="O133" s="413">
        <f>IF(L133='2024-25'!U132,0,'Width Wise'!L133-'2024-25'!U132)</f>
        <v>0</v>
      </c>
      <c r="P133" s="413"/>
      <c r="Q133" s="276">
        <f t="shared" si="14"/>
        <v>-0.80000000000000027</v>
      </c>
    </row>
    <row r="134" spans="1:17" s="213" customFormat="1" ht="87" customHeight="1">
      <c r="A134" s="1258"/>
      <c r="B134" s="1258"/>
      <c r="C134" s="260" t="s">
        <v>38</v>
      </c>
      <c r="D134" s="284" t="s">
        <v>341</v>
      </c>
      <c r="E134" s="264" t="s">
        <v>96</v>
      </c>
      <c r="F134" s="285">
        <v>1.68</v>
      </c>
      <c r="G134" s="285">
        <v>2.41</v>
      </c>
      <c r="H134" s="290"/>
      <c r="I134" s="285"/>
      <c r="J134" s="285">
        <v>2.41</v>
      </c>
      <c r="K134" s="285"/>
      <c r="L134" s="285">
        <f t="shared" si="22"/>
        <v>2.41</v>
      </c>
      <c r="N134" s="412">
        <f>IF(G134='2024-25'!A:AA,0,'Width Wise'!G134-'2024-25'!T133)</f>
        <v>0</v>
      </c>
      <c r="O134" s="412">
        <f>IF(L134='2024-25'!U133,0,'Width Wise'!L134-'2024-25'!U133)</f>
        <v>0</v>
      </c>
      <c r="P134" s="412"/>
      <c r="Q134" s="276">
        <f t="shared" si="14"/>
        <v>0</v>
      </c>
    </row>
    <row r="135" spans="1:17" s="213" customFormat="1" ht="96" customHeight="1">
      <c r="A135" s="1258"/>
      <c r="B135" s="1258"/>
      <c r="C135" s="260" t="s">
        <v>77</v>
      </c>
      <c r="D135" s="284" t="s">
        <v>342</v>
      </c>
      <c r="E135" s="264" t="s">
        <v>96</v>
      </c>
      <c r="F135" s="285">
        <v>1.3879999999999999</v>
      </c>
      <c r="G135" s="285">
        <v>1.9530000000000001</v>
      </c>
      <c r="H135" s="290"/>
      <c r="I135" s="285">
        <v>0.255</v>
      </c>
      <c r="J135" s="285">
        <v>1.698</v>
      </c>
      <c r="K135" s="285"/>
      <c r="L135" s="285">
        <f t="shared" si="22"/>
        <v>1.9529999999999998</v>
      </c>
      <c r="N135" s="412">
        <f>IF(G135='2024-25'!A:AA,0,'Width Wise'!G135-'2024-25'!T134)</f>
        <v>0</v>
      </c>
      <c r="O135" s="412">
        <f>IF(L135='2024-25'!U134,0,'Width Wise'!L135-'2024-25'!U134)</f>
        <v>0</v>
      </c>
      <c r="P135" s="412"/>
      <c r="Q135" s="276">
        <f t="shared" si="14"/>
        <v>-0.35200000000000031</v>
      </c>
    </row>
    <row r="136" spans="1:17" s="213" customFormat="1" ht="87" customHeight="1">
      <c r="A136" s="1258"/>
      <c r="B136" s="1258"/>
      <c r="C136" s="260" t="s">
        <v>143</v>
      </c>
      <c r="D136" s="284" t="s">
        <v>343</v>
      </c>
      <c r="E136" s="264" t="s">
        <v>96</v>
      </c>
      <c r="F136" s="285">
        <v>3.03</v>
      </c>
      <c r="G136" s="285">
        <v>3.83</v>
      </c>
      <c r="H136" s="290"/>
      <c r="I136" s="285"/>
      <c r="J136" s="285">
        <v>3.83</v>
      </c>
      <c r="K136" s="285"/>
      <c r="L136" s="285">
        <f t="shared" si="22"/>
        <v>3.83</v>
      </c>
      <c r="N136" s="412">
        <f>IF(G136='2024-25'!A:AA,0,'Width Wise'!G136-'2024-25'!T135)</f>
        <v>0</v>
      </c>
      <c r="O136" s="412">
        <f>IF(L136='2024-25'!U135,0,'Width Wise'!L136-'2024-25'!U135)</f>
        <v>0</v>
      </c>
      <c r="P136" s="412"/>
      <c r="Q136" s="276">
        <f t="shared" ref="Q136:Q203" si="23">F139-L139</f>
        <v>0</v>
      </c>
    </row>
    <row r="137" spans="1:17" s="213" customFormat="1" ht="87" customHeight="1">
      <c r="A137" s="1258"/>
      <c r="B137" s="1258"/>
      <c r="C137" s="260" t="s">
        <v>306</v>
      </c>
      <c r="D137" s="287" t="s">
        <v>344</v>
      </c>
      <c r="E137" s="260" t="s">
        <v>96</v>
      </c>
      <c r="F137" s="285">
        <v>3.4279999999999999</v>
      </c>
      <c r="G137" s="285">
        <v>3.4279999999999999</v>
      </c>
      <c r="H137" s="290"/>
      <c r="I137" s="285"/>
      <c r="J137" s="285">
        <v>3.4279999999999999</v>
      </c>
      <c r="K137" s="285"/>
      <c r="L137" s="285">
        <f t="shared" si="22"/>
        <v>3.4279999999999999</v>
      </c>
      <c r="N137" s="412">
        <f>IF(G137='2024-25'!A:AA,0,'Width Wise'!G137-'2024-25'!T136)</f>
        <v>0</v>
      </c>
      <c r="O137" s="412">
        <f>IF(L137='2024-25'!U136,0,'Width Wise'!L137-'2024-25'!U136)</f>
        <v>0</v>
      </c>
      <c r="P137" s="412"/>
      <c r="Q137" s="276">
        <f t="shared" si="23"/>
        <v>0</v>
      </c>
    </row>
    <row r="138" spans="1:17" s="213" customFormat="1" ht="87" customHeight="1">
      <c r="A138" s="1258">
        <f>A133+1</f>
        <v>50</v>
      </c>
      <c r="B138" s="1258">
        <f>B133+1</f>
        <v>471</v>
      </c>
      <c r="C138" s="260" t="s">
        <v>32</v>
      </c>
      <c r="D138" s="287" t="s">
        <v>345</v>
      </c>
      <c r="E138" s="260" t="s">
        <v>96</v>
      </c>
      <c r="F138" s="285">
        <v>8.3680000000000003</v>
      </c>
      <c r="G138" s="286">
        <v>8.7200000000000006</v>
      </c>
      <c r="H138" s="290"/>
      <c r="I138" s="286"/>
      <c r="J138" s="285">
        <v>8.7200000000000006</v>
      </c>
      <c r="K138" s="285"/>
      <c r="L138" s="285">
        <f t="shared" si="22"/>
        <v>8.7200000000000006</v>
      </c>
      <c r="N138" s="412">
        <f>IF(G138='2024-25'!A:AA,0,'Width Wise'!G138-'2024-25'!T137)</f>
        <v>0</v>
      </c>
      <c r="O138" s="412">
        <f>IF(L138='2024-25'!U137,0,'Width Wise'!L138-'2024-25'!U137)</f>
        <v>0</v>
      </c>
      <c r="P138" s="412"/>
      <c r="Q138" s="276">
        <f t="shared" si="23"/>
        <v>0</v>
      </c>
    </row>
    <row r="139" spans="1:17" s="213" customFormat="1" ht="87" customHeight="1">
      <c r="A139" s="1258"/>
      <c r="B139" s="1258"/>
      <c r="C139" s="260" t="s">
        <v>38</v>
      </c>
      <c r="D139" s="284" t="s">
        <v>349</v>
      </c>
      <c r="E139" s="264" t="s">
        <v>337</v>
      </c>
      <c r="F139" s="285">
        <v>7.59</v>
      </c>
      <c r="G139" s="286">
        <v>7.59</v>
      </c>
      <c r="H139" s="290"/>
      <c r="I139" s="286"/>
      <c r="J139" s="285">
        <v>7.59</v>
      </c>
      <c r="K139" s="285"/>
      <c r="L139" s="285">
        <f t="shared" si="22"/>
        <v>7.59</v>
      </c>
      <c r="N139" s="412">
        <f>IF(G139='2024-25'!A:AA,0,'Width Wise'!G139-'2024-25'!T138)</f>
        <v>0</v>
      </c>
      <c r="O139" s="412">
        <f>IF(L139='2024-25'!U138,0,'Width Wise'!L139-'2024-25'!U138)</f>
        <v>0</v>
      </c>
      <c r="P139" s="412"/>
      <c r="Q139" s="276">
        <f t="shared" si="23"/>
        <v>-1.1999999999999993</v>
      </c>
    </row>
    <row r="140" spans="1:17" s="213" customFormat="1" ht="87" customHeight="1">
      <c r="A140" s="1258"/>
      <c r="B140" s="1258"/>
      <c r="C140" s="260" t="s">
        <v>77</v>
      </c>
      <c r="D140" s="284" t="s">
        <v>351</v>
      </c>
      <c r="E140" s="264" t="s">
        <v>337</v>
      </c>
      <c r="F140" s="285">
        <v>3.98</v>
      </c>
      <c r="G140" s="286">
        <v>3.98</v>
      </c>
      <c r="H140" s="290"/>
      <c r="I140" s="286"/>
      <c r="J140" s="285">
        <v>0</v>
      </c>
      <c r="K140" s="285">
        <v>3.98</v>
      </c>
      <c r="L140" s="285">
        <f t="shared" si="22"/>
        <v>3.98</v>
      </c>
      <c r="N140" s="412">
        <f>IF(G140='2024-25'!A:AA,0,'Width Wise'!G140-'2024-25'!T139)</f>
        <v>0</v>
      </c>
      <c r="O140" s="412">
        <f>IF(L140='2024-25'!U139,0,'Width Wise'!L140-'2024-25'!U139)</f>
        <v>0</v>
      </c>
      <c r="P140" s="412"/>
      <c r="Q140" s="276">
        <f t="shared" si="23"/>
        <v>0</v>
      </c>
    </row>
    <row r="141" spans="1:17" s="213" customFormat="1" ht="87" customHeight="1">
      <c r="A141" s="1258">
        <f>A138+1</f>
        <v>51</v>
      </c>
      <c r="B141" s="1258">
        <f>B138+1</f>
        <v>472</v>
      </c>
      <c r="C141" s="260" t="s">
        <v>32</v>
      </c>
      <c r="D141" s="284" t="s">
        <v>352</v>
      </c>
      <c r="E141" s="264" t="s">
        <v>96</v>
      </c>
      <c r="F141" s="285">
        <v>3.76</v>
      </c>
      <c r="G141" s="286">
        <v>3.76</v>
      </c>
      <c r="H141" s="290"/>
      <c r="I141" s="286"/>
      <c r="J141" s="285">
        <v>3.76</v>
      </c>
      <c r="K141" s="285"/>
      <c r="L141" s="285">
        <f t="shared" si="22"/>
        <v>3.76</v>
      </c>
      <c r="N141" s="412">
        <f>IF(G141='2024-25'!A:AA,0,'Width Wise'!G141-'2024-25'!T140)</f>
        <v>0</v>
      </c>
      <c r="O141" s="412">
        <f>IF(L141='2024-25'!U140,0,'Width Wise'!L141-'2024-25'!U140)</f>
        <v>0</v>
      </c>
      <c r="P141" s="412"/>
      <c r="Q141" s="276">
        <f t="shared" si="23"/>
        <v>-1.37</v>
      </c>
    </row>
    <row r="142" spans="1:17" s="213" customFormat="1" ht="87" customHeight="1">
      <c r="A142" s="1258"/>
      <c r="B142" s="1258"/>
      <c r="C142" s="260" t="s">
        <v>38</v>
      </c>
      <c r="D142" s="284" t="s">
        <v>354</v>
      </c>
      <c r="E142" s="264" t="s">
        <v>96</v>
      </c>
      <c r="F142" s="285">
        <v>6.69</v>
      </c>
      <c r="G142" s="286">
        <v>7.89</v>
      </c>
      <c r="H142" s="290"/>
      <c r="I142" s="286">
        <v>7.89</v>
      </c>
      <c r="J142" s="285"/>
      <c r="K142" s="285"/>
      <c r="L142" s="285">
        <f t="shared" si="22"/>
        <v>7.89</v>
      </c>
      <c r="N142" s="412">
        <f>IF(G142='2024-25'!A:AA,0,'Width Wise'!G142-'2024-25'!T141)</f>
        <v>0</v>
      </c>
      <c r="O142" s="412">
        <f>IF(L142='2024-25'!U141,0,'Width Wise'!L142-'2024-25'!U141)</f>
        <v>0</v>
      </c>
      <c r="P142" s="412"/>
      <c r="Q142" s="276">
        <f t="shared" si="23"/>
        <v>0</v>
      </c>
    </row>
    <row r="143" spans="1:17" s="213" customFormat="1" ht="87" customHeight="1">
      <c r="A143" s="1258"/>
      <c r="B143" s="1258"/>
      <c r="C143" s="260" t="s">
        <v>77</v>
      </c>
      <c r="D143" s="284" t="s">
        <v>355</v>
      </c>
      <c r="E143" s="264" t="s">
        <v>96</v>
      </c>
      <c r="F143" s="285">
        <v>2.98</v>
      </c>
      <c r="G143" s="286">
        <v>2.98</v>
      </c>
      <c r="H143" s="290"/>
      <c r="I143" s="286"/>
      <c r="J143" s="285">
        <v>2.98</v>
      </c>
      <c r="K143" s="285"/>
      <c r="L143" s="285">
        <f t="shared" si="22"/>
        <v>2.98</v>
      </c>
      <c r="N143" s="412">
        <f>IF(G143='2024-25'!A:AA,0,'Width Wise'!G143-'2024-25'!T142)</f>
        <v>0</v>
      </c>
      <c r="O143" s="412">
        <f>IF(L143='2024-25'!U142,0,'Width Wise'!L143-'2024-25'!U142)</f>
        <v>0</v>
      </c>
      <c r="P143" s="412"/>
      <c r="Q143" s="276">
        <f t="shared" si="23"/>
        <v>-0.25999999999999979</v>
      </c>
    </row>
    <row r="144" spans="1:17" s="213" customFormat="1" ht="87" customHeight="1">
      <c r="A144" s="1258">
        <f>A141+1</f>
        <v>52</v>
      </c>
      <c r="B144" s="1258">
        <v>604</v>
      </c>
      <c r="C144" s="260" t="s">
        <v>32</v>
      </c>
      <c r="D144" s="284" t="s">
        <v>356</v>
      </c>
      <c r="E144" s="264" t="s">
        <v>96</v>
      </c>
      <c r="F144" s="285">
        <v>5.6239999999999997</v>
      </c>
      <c r="G144" s="290">
        <v>6.9939999999999998</v>
      </c>
      <c r="H144" s="290"/>
      <c r="I144" s="286"/>
      <c r="J144" s="285">
        <v>6.9939999999999998</v>
      </c>
      <c r="K144" s="285"/>
      <c r="L144" s="285">
        <f t="shared" si="22"/>
        <v>6.9939999999999998</v>
      </c>
      <c r="N144" s="412">
        <f>IF(G144='2024-25'!A:AA,0,'Width Wise'!G144-'2024-25'!T143)</f>
        <v>0</v>
      </c>
      <c r="O144" s="412">
        <f>IF(L144='2024-25'!U143,0,'Width Wise'!L144-'2024-25'!U143)</f>
        <v>0</v>
      </c>
      <c r="P144" s="412"/>
      <c r="Q144" s="276">
        <f t="shared" si="23"/>
        <v>-9.9480000000000075</v>
      </c>
    </row>
    <row r="145" spans="1:17" s="213" customFormat="1" ht="87" customHeight="1">
      <c r="A145" s="1258"/>
      <c r="B145" s="1258"/>
      <c r="C145" s="260" t="s">
        <v>38</v>
      </c>
      <c r="D145" s="284" t="s">
        <v>358</v>
      </c>
      <c r="E145" s="264" t="s">
        <v>96</v>
      </c>
      <c r="F145" s="285">
        <v>1.65</v>
      </c>
      <c r="G145" s="286">
        <v>1.65</v>
      </c>
      <c r="H145" s="290"/>
      <c r="I145" s="286"/>
      <c r="J145" s="285">
        <v>1.65</v>
      </c>
      <c r="K145" s="285"/>
      <c r="L145" s="285">
        <f t="shared" si="22"/>
        <v>1.65</v>
      </c>
      <c r="N145" s="412">
        <f>IF(G145='2024-25'!A:AA,0,'Width Wise'!G145-'2024-25'!T144)</f>
        <v>0</v>
      </c>
      <c r="O145" s="412">
        <f>IF(L145='2024-25'!U144,0,'Width Wise'!L145-'2024-25'!U144)</f>
        <v>0</v>
      </c>
      <c r="P145" s="412"/>
      <c r="Q145" s="276">
        <f t="shared" si="23"/>
        <v>0</v>
      </c>
    </row>
    <row r="146" spans="1:17" s="213" customFormat="1" ht="87" customHeight="1">
      <c r="A146" s="1258"/>
      <c r="B146" s="1258"/>
      <c r="C146" s="260" t="s">
        <v>77</v>
      </c>
      <c r="D146" s="284" t="s">
        <v>359</v>
      </c>
      <c r="E146" s="264" t="s">
        <v>96</v>
      </c>
      <c r="F146" s="285">
        <v>6.617</v>
      </c>
      <c r="G146" s="290">
        <v>6.8769999999999998</v>
      </c>
      <c r="H146" s="290"/>
      <c r="I146" s="286"/>
      <c r="J146" s="285">
        <v>6.8769999999999998</v>
      </c>
      <c r="K146" s="285"/>
      <c r="L146" s="285">
        <f t="shared" si="22"/>
        <v>6.8769999999999998</v>
      </c>
      <c r="N146" s="412">
        <f>IF(G146='2024-25'!A:AA,0,'Width Wise'!G146-'2024-25'!T145)</f>
        <v>0</v>
      </c>
      <c r="O146" s="412">
        <f>IF(L146='2024-25'!U145,0,'Width Wise'!L146-'2024-25'!U145)</f>
        <v>0</v>
      </c>
      <c r="P146" s="412"/>
      <c r="Q146" s="276">
        <f t="shared" si="23"/>
        <v>-0.40000000000000036</v>
      </c>
    </row>
    <row r="147" spans="1:17" s="213" customFormat="1" ht="30.75">
      <c r="A147" s="260"/>
      <c r="B147" s="260"/>
      <c r="C147" s="260"/>
      <c r="D147" s="1260" t="s">
        <v>53</v>
      </c>
      <c r="E147" s="1260"/>
      <c r="F147" s="275">
        <f>SUM(F127:F146)</f>
        <v>103.22200000000001</v>
      </c>
      <c r="G147" s="229">
        <f>SUM(G127:G146)</f>
        <v>113.17000000000002</v>
      </c>
      <c r="H147" s="275">
        <f t="shared" ref="H147:L147" si="24">SUM(H127:H146)</f>
        <v>0</v>
      </c>
      <c r="I147" s="227">
        <f t="shared" si="24"/>
        <v>49.933</v>
      </c>
      <c r="J147" s="227">
        <f t="shared" si="24"/>
        <v>55.356999999999999</v>
      </c>
      <c r="K147" s="227">
        <f t="shared" si="24"/>
        <v>7.88</v>
      </c>
      <c r="L147" s="275">
        <f t="shared" si="24"/>
        <v>113.17000000000002</v>
      </c>
      <c r="N147" s="412">
        <f>IF(G147='2024-25'!A:AA,0,'Width Wise'!G147-'2024-25'!T146)</f>
        <v>0</v>
      </c>
      <c r="O147" s="412">
        <f>IF(L147='2024-25'!U146,0,'Width Wise'!L147-'2024-25'!U146)</f>
        <v>0</v>
      </c>
      <c r="P147" s="412"/>
      <c r="Q147" s="276">
        <f t="shared" si="23"/>
        <v>-1.9459999999999997</v>
      </c>
    </row>
    <row r="148" spans="1:17" s="213" customFormat="1" ht="30.75">
      <c r="A148" s="1259" t="s">
        <v>360</v>
      </c>
      <c r="B148" s="1259"/>
      <c r="C148" s="1259"/>
      <c r="D148" s="1259"/>
      <c r="E148" s="227"/>
      <c r="F148" s="275"/>
      <c r="G148" s="237"/>
      <c r="H148" s="228"/>
      <c r="I148" s="292"/>
      <c r="J148" s="239"/>
      <c r="K148" s="230"/>
      <c r="L148" s="238"/>
      <c r="N148" s="413">
        <f>IF(G148='2024-25'!A:AA,0,'Width Wise'!G148-'2024-25'!T147)</f>
        <v>0</v>
      </c>
      <c r="O148" s="413">
        <f>IF(L148='2024-25'!U147,0,'Width Wise'!L148-'2024-25'!U147)</f>
        <v>0</v>
      </c>
      <c r="P148" s="413"/>
      <c r="Q148" s="276">
        <f t="shared" si="23"/>
        <v>2.0999999999999996</v>
      </c>
    </row>
    <row r="149" spans="1:17" s="213" customFormat="1" ht="87" customHeight="1">
      <c r="A149" s="1258">
        <f>A144+1</f>
        <v>53</v>
      </c>
      <c r="B149" s="1258">
        <f>B141+1</f>
        <v>473</v>
      </c>
      <c r="C149" s="260" t="s">
        <v>32</v>
      </c>
      <c r="D149" s="287" t="s">
        <v>361</v>
      </c>
      <c r="E149" s="260" t="s">
        <v>362</v>
      </c>
      <c r="F149" s="285">
        <v>12.4</v>
      </c>
      <c r="G149" s="239">
        <v>12.8</v>
      </c>
      <c r="H149" s="435"/>
      <c r="I149" s="435"/>
      <c r="J149" s="435">
        <v>12.8</v>
      </c>
      <c r="K149" s="435"/>
      <c r="L149" s="238">
        <f>SUM(H149:K149)</f>
        <v>12.8</v>
      </c>
      <c r="N149" s="413">
        <f>IF(G149='2024-25'!A:AA,0,'Width Wise'!G149-'2024-25'!T148)</f>
        <v>0</v>
      </c>
      <c r="O149" s="413">
        <f>IF(L149='2024-25'!U148,0,'Width Wise'!L149-'2024-25'!U148)</f>
        <v>0</v>
      </c>
      <c r="P149" s="413"/>
      <c r="Q149" s="276">
        <f t="shared" si="23"/>
        <v>0.84000000000000008</v>
      </c>
    </row>
    <row r="150" spans="1:17" s="213" customFormat="1" ht="87" customHeight="1">
      <c r="A150" s="1258"/>
      <c r="B150" s="1258"/>
      <c r="C150" s="260" t="s">
        <v>38</v>
      </c>
      <c r="D150" s="287" t="s">
        <v>364</v>
      </c>
      <c r="E150" s="260" t="s">
        <v>96</v>
      </c>
      <c r="F150" s="285">
        <v>3</v>
      </c>
      <c r="G150" s="238">
        <v>4.9459999999999997</v>
      </c>
      <c r="H150" s="435"/>
      <c r="I150" s="435"/>
      <c r="J150" s="435">
        <v>4.9459999999999997</v>
      </c>
      <c r="K150" s="435"/>
      <c r="L150" s="238">
        <f t="shared" ref="L150:L159" si="25">SUM(H150:K150)</f>
        <v>4.9459999999999997</v>
      </c>
      <c r="N150" s="413">
        <f>IF(G150='2024-25'!A:AA,0,'Width Wise'!G150-'2024-25'!T149)</f>
        <v>0</v>
      </c>
      <c r="O150" s="413">
        <f>IF(L150='2024-25'!U149,0,'Width Wise'!L150-'2024-25'!U149)</f>
        <v>0</v>
      </c>
      <c r="P150" s="413"/>
      <c r="Q150" s="276">
        <f t="shared" si="23"/>
        <v>-1.3900000000000001</v>
      </c>
    </row>
    <row r="151" spans="1:17" s="213" customFormat="1" ht="87" customHeight="1">
      <c r="A151" s="1258">
        <f>A149+1</f>
        <v>54</v>
      </c>
      <c r="B151" s="1258">
        <f>B149+1</f>
        <v>474</v>
      </c>
      <c r="C151" s="260" t="s">
        <v>32</v>
      </c>
      <c r="D151" s="287" t="s">
        <v>365</v>
      </c>
      <c r="E151" s="260" t="s">
        <v>366</v>
      </c>
      <c r="F151" s="285">
        <v>7.5</v>
      </c>
      <c r="G151" s="239">
        <v>5.4</v>
      </c>
      <c r="H151" s="435"/>
      <c r="I151" s="435"/>
      <c r="J151" s="435">
        <v>5.4</v>
      </c>
      <c r="K151" s="435"/>
      <c r="L151" s="238">
        <f>SUM(H151:J151)</f>
        <v>5.4</v>
      </c>
      <c r="N151" s="413">
        <f>IF(G151='2024-25'!A:AA,0,'Width Wise'!G151-'2024-25'!T150)</f>
        <v>0</v>
      </c>
      <c r="O151" s="413">
        <f>IF(L151='2024-25'!U150,0,'Width Wise'!L151-'2024-25'!U150)</f>
        <v>0</v>
      </c>
      <c r="P151" s="413"/>
      <c r="Q151" s="276">
        <f t="shared" si="23"/>
        <v>-1.2799999999999998</v>
      </c>
    </row>
    <row r="152" spans="1:17" s="213" customFormat="1" ht="87" customHeight="1">
      <c r="A152" s="1258"/>
      <c r="B152" s="1258"/>
      <c r="C152" s="260" t="s">
        <v>38</v>
      </c>
      <c r="D152" s="287" t="s">
        <v>369</v>
      </c>
      <c r="E152" s="260" t="s">
        <v>96</v>
      </c>
      <c r="F152" s="285">
        <v>1.32</v>
      </c>
      <c r="G152" s="239">
        <v>0.48</v>
      </c>
      <c r="H152" s="435"/>
      <c r="I152" s="435"/>
      <c r="J152" s="435">
        <v>0.48</v>
      </c>
      <c r="K152" s="435"/>
      <c r="L152" s="238">
        <f t="shared" si="25"/>
        <v>0.48</v>
      </c>
      <c r="N152" s="413">
        <f>IF(G152='2024-25'!A:AA,0,'Width Wise'!G152-'2024-25'!T151)</f>
        <v>0</v>
      </c>
      <c r="O152" s="413">
        <f>IF(L152='2024-25'!U151,0,'Width Wise'!L152-'2024-25'!U151)</f>
        <v>0</v>
      </c>
      <c r="P152" s="413"/>
      <c r="Q152" s="276"/>
    </row>
    <row r="153" spans="1:17" s="213" customFormat="1" ht="87" customHeight="1">
      <c r="A153" s="1258"/>
      <c r="B153" s="1258"/>
      <c r="C153" s="260" t="s">
        <v>77</v>
      </c>
      <c r="D153" s="287" t="s">
        <v>370</v>
      </c>
      <c r="E153" s="260" t="s">
        <v>96</v>
      </c>
      <c r="F153" s="285">
        <v>1.81</v>
      </c>
      <c r="G153" s="239">
        <v>3.2</v>
      </c>
      <c r="H153" s="435"/>
      <c r="I153" s="435"/>
      <c r="J153" s="435">
        <v>3.2</v>
      </c>
      <c r="K153" s="435"/>
      <c r="L153" s="238">
        <f t="shared" si="25"/>
        <v>3.2</v>
      </c>
      <c r="N153" s="413">
        <f>IF(G153='2024-25'!A:AA,0,'Width Wise'!G153-'2024-25'!T152)</f>
        <v>0</v>
      </c>
      <c r="O153" s="413">
        <f>IF(L153='2024-25'!U152,0,'Width Wise'!L153-'2024-25'!U152)</f>
        <v>0</v>
      </c>
      <c r="P153" s="413"/>
      <c r="Q153" s="276">
        <f t="shared" si="23"/>
        <v>0</v>
      </c>
    </row>
    <row r="154" spans="1:17" s="213" customFormat="1" ht="87" customHeight="1">
      <c r="A154" s="1258"/>
      <c r="B154" s="1258"/>
      <c r="C154" s="260" t="s">
        <v>1141</v>
      </c>
      <c r="D154" s="287" t="s">
        <v>371</v>
      </c>
      <c r="E154" s="260" t="s">
        <v>96</v>
      </c>
      <c r="F154" s="285">
        <v>2.72</v>
      </c>
      <c r="G154" s="239">
        <v>4</v>
      </c>
      <c r="H154" s="435"/>
      <c r="I154" s="435"/>
      <c r="J154" s="435"/>
      <c r="K154" s="435">
        <v>4</v>
      </c>
      <c r="L154" s="238">
        <f t="shared" si="25"/>
        <v>4</v>
      </c>
      <c r="N154" s="413">
        <f>IF(G154='2024-25'!A:AA,0,'Width Wise'!G154-'2024-25'!T153)</f>
        <v>0</v>
      </c>
      <c r="O154" s="413">
        <f>IF(L154='2024-25'!U153,0,'Width Wise'!L154-'2024-25'!U153)</f>
        <v>0</v>
      </c>
      <c r="P154" s="413"/>
      <c r="Q154" s="276">
        <f t="shared" si="23"/>
        <v>2.2000000000000011</v>
      </c>
    </row>
    <row r="155" spans="1:17" s="213" customFormat="1" ht="87" customHeight="1">
      <c r="A155" s="1258"/>
      <c r="B155" s="1258"/>
      <c r="C155" s="260" t="s">
        <v>1142</v>
      </c>
      <c r="D155" s="287" t="s">
        <v>372</v>
      </c>
      <c r="E155" s="260" t="s">
        <v>96</v>
      </c>
      <c r="F155" s="285">
        <v>2.72</v>
      </c>
      <c r="G155" s="239">
        <v>4</v>
      </c>
      <c r="H155" s="435"/>
      <c r="I155" s="435">
        <v>2.4740000000000002</v>
      </c>
      <c r="J155" s="435">
        <v>1.526</v>
      </c>
      <c r="K155" s="435"/>
      <c r="L155" s="238">
        <f t="shared" si="25"/>
        <v>4</v>
      </c>
      <c r="N155" s="413">
        <f>IF(G155='2024-25'!A:AA,0,'Width Wise'!G155-'2024-25'!T154)</f>
        <v>0</v>
      </c>
      <c r="O155" s="413">
        <f>IF(L155='2024-25'!U154,0,'Width Wise'!L155-'2024-25'!U154)</f>
        <v>0</v>
      </c>
      <c r="P155" s="413"/>
      <c r="Q155" s="276">
        <f t="shared" si="23"/>
        <v>-0.10699999999999976</v>
      </c>
    </row>
    <row r="156" spans="1:17" s="213" customFormat="1" ht="87" customHeight="1">
      <c r="A156" s="1258"/>
      <c r="B156" s="1258"/>
      <c r="C156" s="260" t="s">
        <v>306</v>
      </c>
      <c r="D156" s="287" t="s">
        <v>373</v>
      </c>
      <c r="E156" s="260" t="s">
        <v>40</v>
      </c>
      <c r="F156" s="285">
        <v>3.3</v>
      </c>
      <c r="G156" s="239">
        <v>3.3</v>
      </c>
      <c r="H156" s="435"/>
      <c r="I156" s="435"/>
      <c r="J156" s="435">
        <v>3.3</v>
      </c>
      <c r="K156" s="435"/>
      <c r="L156" s="238">
        <f t="shared" si="25"/>
        <v>3.3</v>
      </c>
      <c r="N156" s="413">
        <f>IF(G156='2024-25'!A:AA,0,'Width Wise'!G156-'2024-25'!T155)</f>
        <v>0</v>
      </c>
      <c r="O156" s="413">
        <f>IF(L156='2024-25'!U155,0,'Width Wise'!L156-'2024-25'!U155)</f>
        <v>0</v>
      </c>
      <c r="P156" s="413"/>
      <c r="Q156" s="276">
        <f t="shared" si="23"/>
        <v>-0.1080000000000001</v>
      </c>
    </row>
    <row r="157" spans="1:17" s="213" customFormat="1" ht="87" customHeight="1">
      <c r="A157" s="1258">
        <f>A151+1</f>
        <v>55</v>
      </c>
      <c r="B157" s="1258">
        <f>B151+1</f>
        <v>475</v>
      </c>
      <c r="C157" s="260" t="s">
        <v>32</v>
      </c>
      <c r="D157" s="287" t="s">
        <v>374</v>
      </c>
      <c r="E157" s="260" t="s">
        <v>96</v>
      </c>
      <c r="F157" s="285">
        <v>10.3</v>
      </c>
      <c r="G157" s="238">
        <v>8.9149999999999991</v>
      </c>
      <c r="H157" s="435"/>
      <c r="I157" s="435"/>
      <c r="J157" s="435">
        <v>8.1</v>
      </c>
      <c r="K157" s="435"/>
      <c r="L157" s="238">
        <f t="shared" si="25"/>
        <v>8.1</v>
      </c>
      <c r="N157" s="413">
        <f>IF(G157='2024-25'!A:AA,0,'Width Wise'!G157-'2024-25'!T156)</f>
        <v>0</v>
      </c>
      <c r="O157" s="413">
        <f>IF(L157='2024-25'!U156,0,'Width Wise'!L157-'2024-25'!U156)</f>
        <v>0</v>
      </c>
      <c r="P157" s="413"/>
      <c r="Q157" s="276">
        <f t="shared" si="23"/>
        <v>-1.3710000000000022</v>
      </c>
    </row>
    <row r="158" spans="1:17" s="213" customFormat="1" ht="87" customHeight="1">
      <c r="A158" s="1258"/>
      <c r="B158" s="1258"/>
      <c r="C158" s="260" t="s">
        <v>38</v>
      </c>
      <c r="D158" s="287" t="s">
        <v>377</v>
      </c>
      <c r="E158" s="260" t="s">
        <v>96</v>
      </c>
      <c r="F158" s="285">
        <v>2.7</v>
      </c>
      <c r="G158" s="238">
        <v>2.8069999999999999</v>
      </c>
      <c r="H158" s="435"/>
      <c r="I158" s="435"/>
      <c r="J158" s="435">
        <v>2.8069999999999999</v>
      </c>
      <c r="K158" s="435"/>
      <c r="L158" s="238">
        <f t="shared" si="25"/>
        <v>2.8069999999999999</v>
      </c>
      <c r="N158" s="413">
        <f>IF(G158='2024-25'!A:AA,0,'Width Wise'!G158-'2024-25'!T157)</f>
        <v>0</v>
      </c>
      <c r="O158" s="413">
        <f>IF(L158='2024-25'!U157,0,'Width Wise'!L158-'2024-25'!U157)</f>
        <v>0</v>
      </c>
      <c r="P158" s="413"/>
      <c r="Q158" s="276">
        <f t="shared" si="23"/>
        <v>0</v>
      </c>
    </row>
    <row r="159" spans="1:17" s="213" customFormat="1" ht="87" customHeight="1">
      <c r="A159" s="1258"/>
      <c r="B159" s="1258"/>
      <c r="C159" s="260" t="s">
        <v>77</v>
      </c>
      <c r="D159" s="287" t="s">
        <v>378</v>
      </c>
      <c r="E159" s="260" t="s">
        <v>96</v>
      </c>
      <c r="F159" s="285">
        <v>3.5</v>
      </c>
      <c r="G159" s="239">
        <v>3.82</v>
      </c>
      <c r="H159" s="435"/>
      <c r="I159" s="435"/>
      <c r="J159" s="435"/>
      <c r="K159" s="435">
        <f>3.2+0.408</f>
        <v>3.6080000000000001</v>
      </c>
      <c r="L159" s="238">
        <f t="shared" si="25"/>
        <v>3.6080000000000001</v>
      </c>
      <c r="N159" s="413">
        <f>IF(G159='2024-25'!A:AA,0,'Width Wise'!G159-'2024-25'!T158)</f>
        <v>0</v>
      </c>
      <c r="O159" s="413">
        <f>IF(L159='2024-25'!U158,0,'Width Wise'!L159-'2024-25'!U158)</f>
        <v>0</v>
      </c>
      <c r="P159" s="413"/>
      <c r="Q159" s="276">
        <f t="shared" si="23"/>
        <v>0</v>
      </c>
    </row>
    <row r="160" spans="1:17" s="213" customFormat="1" ht="30.75">
      <c r="A160" s="260"/>
      <c r="B160" s="260"/>
      <c r="C160" s="260"/>
      <c r="D160" s="1260" t="s">
        <v>53</v>
      </c>
      <c r="E160" s="1260"/>
      <c r="F160" s="275">
        <f>SUM(F149:F159)</f>
        <v>51.269999999999996</v>
      </c>
      <c r="G160" s="229">
        <f t="shared" ref="G160:L160" si="26">SUM(G149:G159)</f>
        <v>53.667999999999999</v>
      </c>
      <c r="H160" s="275">
        <f t="shared" si="26"/>
        <v>0</v>
      </c>
      <c r="I160" s="229">
        <f t="shared" si="26"/>
        <v>2.4740000000000002</v>
      </c>
      <c r="J160" s="229">
        <f t="shared" si="26"/>
        <v>42.559000000000005</v>
      </c>
      <c r="K160" s="229">
        <f t="shared" si="26"/>
        <v>7.6080000000000005</v>
      </c>
      <c r="L160" s="275">
        <f t="shared" si="26"/>
        <v>52.640999999999998</v>
      </c>
      <c r="N160" s="413">
        <f>IF(G160='2024-25'!A:AA,0,'Width Wise'!G160-'2024-25'!T159)</f>
        <v>0</v>
      </c>
      <c r="O160" s="413">
        <f>IF(L160='2024-25'!U159,0,'Width Wise'!L160-'2024-25'!U159)</f>
        <v>0</v>
      </c>
      <c r="P160" s="413"/>
      <c r="Q160" s="276">
        <f t="shared" si="23"/>
        <v>-0.52</v>
      </c>
    </row>
    <row r="161" spans="1:17" s="213" customFormat="1" ht="30.75">
      <c r="A161" s="1259" t="s">
        <v>379</v>
      </c>
      <c r="B161" s="1259"/>
      <c r="C161" s="1259"/>
      <c r="D161" s="1259"/>
      <c r="E161" s="227"/>
      <c r="F161" s="275"/>
      <c r="G161" s="237"/>
      <c r="H161" s="228"/>
      <c r="I161" s="292"/>
      <c r="J161" s="239"/>
      <c r="K161" s="230"/>
      <c r="L161" s="238"/>
      <c r="N161" s="413">
        <f>IF(G161='2024-25'!A:AA,0,'Width Wise'!G161-'2024-25'!T160)</f>
        <v>0</v>
      </c>
      <c r="O161" s="413">
        <f>IF(L161='2024-25'!U160,0,'Width Wise'!L161-'2024-25'!U160)</f>
        <v>0</v>
      </c>
      <c r="P161" s="413"/>
      <c r="Q161" s="276">
        <f t="shared" si="23"/>
        <v>-4.536999999999999</v>
      </c>
    </row>
    <row r="162" spans="1:17" s="213" customFormat="1" ht="87" customHeight="1">
      <c r="A162" s="260">
        <f>A157+1</f>
        <v>56</v>
      </c>
      <c r="B162" s="1258">
        <f>B157+1</f>
        <v>476</v>
      </c>
      <c r="C162" s="1258"/>
      <c r="D162" s="287" t="s">
        <v>380</v>
      </c>
      <c r="E162" s="260" t="s">
        <v>381</v>
      </c>
      <c r="F162" s="285">
        <v>25.59</v>
      </c>
      <c r="G162" s="239">
        <v>25.59</v>
      </c>
      <c r="H162" s="435"/>
      <c r="I162" s="435"/>
      <c r="J162" s="435">
        <v>25.59</v>
      </c>
      <c r="K162" s="435"/>
      <c r="L162" s="238">
        <f>SUM(H162:K162)</f>
        <v>25.59</v>
      </c>
      <c r="N162" s="413">
        <f>IF(G162='2024-25'!A:AA,0,'Width Wise'!G162-'2024-25'!T161)</f>
        <v>0</v>
      </c>
      <c r="O162" s="413">
        <f>IF(L162='2024-25'!U161,0,'Width Wise'!L162-'2024-25'!U161)</f>
        <v>0</v>
      </c>
      <c r="P162" s="413"/>
      <c r="Q162" s="276">
        <f t="shared" si="23"/>
        <v>-4.9999999999998934E-3</v>
      </c>
    </row>
    <row r="163" spans="1:17" s="213" customFormat="1" ht="87" customHeight="1">
      <c r="A163" s="1258">
        <f>A162+1</f>
        <v>57</v>
      </c>
      <c r="B163" s="1258">
        <f>B162+1</f>
        <v>477</v>
      </c>
      <c r="C163" s="436" t="s">
        <v>32</v>
      </c>
      <c r="D163" s="287" t="s">
        <v>383</v>
      </c>
      <c r="E163" s="260" t="s">
        <v>384</v>
      </c>
      <c r="F163" s="285">
        <v>3.52</v>
      </c>
      <c r="G163" s="234">
        <v>4.04</v>
      </c>
      <c r="H163" s="437"/>
      <c r="I163" s="437"/>
      <c r="J163" s="435">
        <v>4.04</v>
      </c>
      <c r="K163" s="435"/>
      <c r="L163" s="238">
        <f t="shared" ref="L163:L168" si="27">SUM(H163:K163)</f>
        <v>4.04</v>
      </c>
      <c r="N163" s="413">
        <f>IF(G163='2024-25'!A:AA,0,'Width Wise'!G163-'2024-25'!T162)</f>
        <v>0</v>
      </c>
      <c r="O163" s="413">
        <f>IF(L163='2024-25'!U162,0,'Width Wise'!L163-'2024-25'!U162)</f>
        <v>0</v>
      </c>
      <c r="P163" s="413"/>
      <c r="Q163" s="276">
        <f t="shared" si="23"/>
        <v>0.52</v>
      </c>
    </row>
    <row r="164" spans="1:17" s="213" customFormat="1" ht="87" customHeight="1">
      <c r="A164" s="1258"/>
      <c r="B164" s="1258"/>
      <c r="C164" s="260" t="s">
        <v>38</v>
      </c>
      <c r="D164" s="287" t="s">
        <v>387</v>
      </c>
      <c r="E164" s="260" t="s">
        <v>40</v>
      </c>
      <c r="F164" s="285">
        <v>16.305</v>
      </c>
      <c r="G164" s="233">
        <v>20.841999999999999</v>
      </c>
      <c r="H164" s="437"/>
      <c r="I164" s="437"/>
      <c r="J164" s="435">
        <v>20.841999999999999</v>
      </c>
      <c r="K164" s="435"/>
      <c r="L164" s="238">
        <f t="shared" si="27"/>
        <v>20.841999999999999</v>
      </c>
      <c r="N164" s="413">
        <f>IF(G164='2024-25'!A:AA,0,'Width Wise'!G164-'2024-25'!T163)</f>
        <v>0</v>
      </c>
      <c r="O164" s="413">
        <f>IF(L164='2024-25'!U163,0,'Width Wise'!L164-'2024-25'!U163)</f>
        <v>0</v>
      </c>
      <c r="P164" s="413"/>
      <c r="Q164" s="276">
        <f t="shared" si="23"/>
        <v>-2.13</v>
      </c>
    </row>
    <row r="165" spans="1:17" s="213" customFormat="1" ht="87" customHeight="1">
      <c r="A165" s="1258">
        <f>A163+1</f>
        <v>58</v>
      </c>
      <c r="B165" s="1258">
        <f>B163+1</f>
        <v>478</v>
      </c>
      <c r="C165" s="260" t="s">
        <v>32</v>
      </c>
      <c r="D165" s="287" t="s">
        <v>388</v>
      </c>
      <c r="E165" s="260" t="s">
        <v>366</v>
      </c>
      <c r="F165" s="285">
        <v>5.4249999999999998</v>
      </c>
      <c r="G165" s="239">
        <v>5.43</v>
      </c>
      <c r="H165" s="435"/>
      <c r="I165" s="435"/>
      <c r="J165" s="435">
        <v>5.43</v>
      </c>
      <c r="K165" s="435"/>
      <c r="L165" s="238">
        <f t="shared" si="27"/>
        <v>5.43</v>
      </c>
      <c r="N165" s="413">
        <f>IF(G165='2024-25'!A:AA,0,'Width Wise'!G165-'2024-25'!T164)</f>
        <v>0</v>
      </c>
      <c r="O165" s="413">
        <f>IF(L165='2024-25'!U164,0,'Width Wise'!L165-'2024-25'!U164)</f>
        <v>0</v>
      </c>
      <c r="P165" s="413"/>
      <c r="Q165" s="276">
        <f t="shared" si="23"/>
        <v>-2.1379999999999981</v>
      </c>
    </row>
    <row r="166" spans="1:17" s="213" customFormat="1" ht="87" customHeight="1">
      <c r="A166" s="1258"/>
      <c r="B166" s="1258"/>
      <c r="C166" s="260" t="s">
        <v>38</v>
      </c>
      <c r="D166" s="284" t="s">
        <v>389</v>
      </c>
      <c r="E166" s="264" t="s">
        <v>381</v>
      </c>
      <c r="F166" s="285">
        <v>1.59</v>
      </c>
      <c r="G166" s="239">
        <v>1.07</v>
      </c>
      <c r="H166" s="435"/>
      <c r="I166" s="435">
        <v>1.07</v>
      </c>
      <c r="J166" s="435"/>
      <c r="K166" s="435"/>
      <c r="L166" s="238">
        <f t="shared" si="27"/>
        <v>1.07</v>
      </c>
      <c r="N166" s="413">
        <f>IF(G166='2024-25'!A:AA,0,'Width Wise'!G166-'2024-25'!T165)</f>
        <v>0</v>
      </c>
      <c r="O166" s="413">
        <f>IF(L166='2024-25'!U165,0,'Width Wise'!L166-'2024-25'!U165)</f>
        <v>0</v>
      </c>
      <c r="P166" s="413"/>
      <c r="Q166" s="276">
        <f t="shared" si="23"/>
        <v>-8.8099999999999881</v>
      </c>
    </row>
    <row r="167" spans="1:17" s="213" customFormat="1" ht="87" customHeight="1">
      <c r="A167" s="1258"/>
      <c r="B167" s="1258"/>
      <c r="C167" s="260" t="s">
        <v>77</v>
      </c>
      <c r="D167" s="284" t="s">
        <v>390</v>
      </c>
      <c r="E167" s="264" t="s">
        <v>391</v>
      </c>
      <c r="F167" s="285">
        <v>5.38</v>
      </c>
      <c r="G167" s="239">
        <v>7.51</v>
      </c>
      <c r="H167" s="435"/>
      <c r="I167" s="435"/>
      <c r="J167" s="435">
        <v>7.51</v>
      </c>
      <c r="K167" s="435"/>
      <c r="L167" s="238">
        <f t="shared" si="27"/>
        <v>7.51</v>
      </c>
      <c r="N167" s="413">
        <f>IF(G167='2024-25'!A:AA,0,'Width Wise'!G167-'2024-25'!T166)</f>
        <v>0</v>
      </c>
      <c r="O167" s="413">
        <f>IF(L167='2024-25'!U166,0,'Width Wise'!L167-'2024-25'!U166)</f>
        <v>0</v>
      </c>
      <c r="P167" s="413"/>
      <c r="Q167" s="276">
        <f t="shared" si="23"/>
        <v>-31.277999999999963</v>
      </c>
    </row>
    <row r="168" spans="1:17" s="693" customFormat="1" ht="92.25">
      <c r="A168" s="687">
        <f>A165+1</f>
        <v>59</v>
      </c>
      <c r="B168" s="1279">
        <f>B165+1</f>
        <v>479</v>
      </c>
      <c r="C168" s="1279"/>
      <c r="D168" s="688" t="s">
        <v>392</v>
      </c>
      <c r="E168" s="689" t="s">
        <v>393</v>
      </c>
      <c r="F168" s="690">
        <v>15.71</v>
      </c>
      <c r="G168" s="692">
        <v>17.847999999999999</v>
      </c>
      <c r="H168" s="435"/>
      <c r="I168" s="691"/>
      <c r="J168" s="691">
        <v>17.847999999999999</v>
      </c>
      <c r="K168" s="691"/>
      <c r="L168" s="692">
        <f t="shared" si="27"/>
        <v>17.847999999999999</v>
      </c>
      <c r="N168" s="694">
        <f>IF(G168='2024-25'!A:AA,0,'Width Wise'!G168-'2024-25'!T167)</f>
        <v>0</v>
      </c>
      <c r="O168" s="694">
        <f>IF(L168='2024-25'!U167,0,'Width Wise'!L168-'2024-25'!U167)</f>
        <v>0</v>
      </c>
      <c r="P168" s="694"/>
      <c r="Q168" s="695">
        <f t="shared" si="23"/>
        <v>0</v>
      </c>
    </row>
    <row r="169" spans="1:17" s="213" customFormat="1" ht="30.75">
      <c r="A169" s="260"/>
      <c r="B169" s="260"/>
      <c r="C169" s="260"/>
      <c r="D169" s="434" t="s">
        <v>53</v>
      </c>
      <c r="E169" s="227"/>
      <c r="F169" s="275">
        <f>SUM(F162:F168)</f>
        <v>73.52000000000001</v>
      </c>
      <c r="G169" s="229">
        <f t="shared" ref="G169:L169" si="28">SUM(G162:G168)</f>
        <v>82.33</v>
      </c>
      <c r="H169" s="275">
        <f t="shared" si="28"/>
        <v>0</v>
      </c>
      <c r="I169" s="229">
        <f t="shared" si="28"/>
        <v>1.07</v>
      </c>
      <c r="J169" s="229">
        <f t="shared" si="28"/>
        <v>81.259999999999991</v>
      </c>
      <c r="K169" s="229">
        <f t="shared" si="28"/>
        <v>0</v>
      </c>
      <c r="L169" s="229">
        <f t="shared" si="28"/>
        <v>82.33</v>
      </c>
      <c r="N169" s="413">
        <f>IF(G169='2024-25'!A:AA,0,'Width Wise'!G169-'2024-25'!T168)</f>
        <v>0</v>
      </c>
      <c r="O169" s="413">
        <f>IF(L169='2024-25'!U168,0,'Width Wise'!L169-'2024-25'!U168)</f>
        <v>0</v>
      </c>
      <c r="P169" s="413"/>
      <c r="Q169" s="276">
        <f t="shared" si="23"/>
        <v>0</v>
      </c>
    </row>
    <row r="170" spans="1:17" s="213" customFormat="1" ht="30.75">
      <c r="A170" s="260"/>
      <c r="B170" s="260"/>
      <c r="C170" s="260"/>
      <c r="D170" s="1260" t="s">
        <v>395</v>
      </c>
      <c r="E170" s="1260"/>
      <c r="F170" s="275">
        <f t="shared" ref="F170:L170" si="29">F169+F160+F147+F125+F109</f>
        <v>370.827</v>
      </c>
      <c r="G170" s="275">
        <f t="shared" si="29"/>
        <v>403.13200000000006</v>
      </c>
      <c r="H170" s="275">
        <f t="shared" si="29"/>
        <v>3.5500000000000003</v>
      </c>
      <c r="I170" s="229">
        <f t="shared" si="29"/>
        <v>71.551000000000002</v>
      </c>
      <c r="J170" s="229">
        <f t="shared" si="29"/>
        <v>304.47499999999997</v>
      </c>
      <c r="K170" s="229">
        <f t="shared" si="29"/>
        <v>22.529</v>
      </c>
      <c r="L170" s="229">
        <f t="shared" si="29"/>
        <v>402.10499999999996</v>
      </c>
      <c r="N170" s="413">
        <f>IF(G170='2024-25'!A:AA,0,'Width Wise'!G170-'2024-25'!T169)</f>
        <v>0</v>
      </c>
      <c r="O170" s="413">
        <f>IF(L170='2024-25'!U169,0,'Width Wise'!L170-'2024-25'!U169)</f>
        <v>0</v>
      </c>
      <c r="P170" s="413"/>
      <c r="Q170" s="276">
        <f t="shared" si="23"/>
        <v>0</v>
      </c>
    </row>
    <row r="171" spans="1:17" ht="30.75">
      <c r="A171" s="1261" t="s">
        <v>396</v>
      </c>
      <c r="B171" s="1261"/>
      <c r="C171" s="1261"/>
      <c r="D171" s="1261"/>
      <c r="E171" s="225"/>
      <c r="F171" s="295"/>
      <c r="G171" s="245"/>
      <c r="H171" s="228"/>
      <c r="I171" s="245"/>
      <c r="J171" s="277"/>
      <c r="K171" s="246"/>
      <c r="L171" s="278"/>
      <c r="N171" s="412">
        <f>IF(G171='2024-25'!A:AA,0,'Width Wise'!G171-'2024-25'!T170)</f>
        <v>0</v>
      </c>
      <c r="O171" s="412">
        <f>IF(L171='2024-25'!U170,0,'Width Wise'!L171-'2024-25'!U170)</f>
        <v>0</v>
      </c>
      <c r="Q171" s="273">
        <f t="shared" si="23"/>
        <v>-1.375</v>
      </c>
    </row>
    <row r="172" spans="1:17" ht="30.75">
      <c r="A172" s="1261" t="s">
        <v>397</v>
      </c>
      <c r="B172" s="1261"/>
      <c r="C172" s="1261"/>
      <c r="D172" s="1261"/>
      <c r="E172" s="225"/>
      <c r="F172" s="295"/>
      <c r="G172" s="245"/>
      <c r="H172" s="228"/>
      <c r="I172" s="243"/>
      <c r="J172" s="277"/>
      <c r="K172" s="246"/>
      <c r="L172" s="278"/>
      <c r="N172" s="412">
        <f>IF(G172='2024-25'!A:AA,0,'Width Wise'!G172-'2024-25'!T171)</f>
        <v>0</v>
      </c>
      <c r="O172" s="412">
        <f>IF(L172='2024-25'!U171,0,'Width Wise'!L172-'2024-25'!U171)</f>
        <v>0</v>
      </c>
      <c r="Q172" s="273">
        <f t="shared" si="23"/>
        <v>-0.62999999999999989</v>
      </c>
    </row>
    <row r="173" spans="1:17" ht="87" customHeight="1">
      <c r="A173" s="1246">
        <f>A168+1</f>
        <v>60</v>
      </c>
      <c r="B173" s="1246">
        <f>B168+1</f>
        <v>480</v>
      </c>
      <c r="C173" s="296" t="s">
        <v>32</v>
      </c>
      <c r="D173" s="297" t="s">
        <v>398</v>
      </c>
      <c r="E173" s="298" t="s">
        <v>399</v>
      </c>
      <c r="F173" s="299">
        <v>6.91</v>
      </c>
      <c r="G173" s="277">
        <v>6.91</v>
      </c>
      <c r="H173" s="238"/>
      <c r="I173" s="277">
        <v>6.91</v>
      </c>
      <c r="J173" s="277"/>
      <c r="K173" s="246"/>
      <c r="L173" s="277">
        <f t="shared" ref="L173:L181" si="30">H173+I173+J173+K173</f>
        <v>6.91</v>
      </c>
      <c r="N173" s="412">
        <f>IF(G173='2024-25'!A:AA,0,'Width Wise'!G173-'2024-25'!T172)</f>
        <v>0</v>
      </c>
      <c r="O173" s="412">
        <f>IF(L173='2024-25'!U172,0,'Width Wise'!L173-'2024-25'!U172)</f>
        <v>0</v>
      </c>
      <c r="Q173" s="273">
        <f t="shared" si="23"/>
        <v>0.4399999999999995</v>
      </c>
    </row>
    <row r="174" spans="1:17" ht="87" customHeight="1">
      <c r="A174" s="1246"/>
      <c r="B174" s="1246"/>
      <c r="C174" s="296" t="s">
        <v>38</v>
      </c>
      <c r="D174" s="297" t="s">
        <v>401</v>
      </c>
      <c r="E174" s="298" t="s">
        <v>402</v>
      </c>
      <c r="F174" s="299">
        <v>6.47</v>
      </c>
      <c r="G174" s="278">
        <v>7.8449999999999998</v>
      </c>
      <c r="H174" s="238"/>
      <c r="I174" s="277"/>
      <c r="J174" s="278">
        <v>7.8449999999999998</v>
      </c>
      <c r="K174" s="246"/>
      <c r="L174" s="278">
        <f t="shared" si="30"/>
        <v>7.8449999999999998</v>
      </c>
      <c r="N174" s="412">
        <f>IF(G174='2024-25'!A:AA,0,'Width Wise'!G174-'2024-25'!T173)</f>
        <v>0</v>
      </c>
      <c r="O174" s="412">
        <f>IF(L174='2024-25'!U173,0,'Width Wise'!L174-'2024-25'!U173)</f>
        <v>0</v>
      </c>
      <c r="Q174" s="273">
        <f t="shared" si="23"/>
        <v>-0.75500000000000078</v>
      </c>
    </row>
    <row r="175" spans="1:17" ht="87" customHeight="1">
      <c r="A175" s="296">
        <f>A173+1</f>
        <v>61</v>
      </c>
      <c r="B175" s="1246">
        <f>B173+1</f>
        <v>481</v>
      </c>
      <c r="C175" s="1246"/>
      <c r="D175" s="297" t="s">
        <v>404</v>
      </c>
      <c r="E175" s="298" t="s">
        <v>402</v>
      </c>
      <c r="F175" s="299">
        <v>4</v>
      </c>
      <c r="G175" s="277">
        <v>4.63</v>
      </c>
      <c r="H175" s="238"/>
      <c r="I175" s="246">
        <f>3.94+0.69</f>
        <v>4.63</v>
      </c>
      <c r="J175" s="277"/>
      <c r="K175" s="246"/>
      <c r="L175" s="277">
        <f t="shared" si="30"/>
        <v>4.63</v>
      </c>
      <c r="N175" s="412">
        <f>IF(G175='2024-25'!A:AA,0,'Width Wise'!G175-'2024-25'!T174)</f>
        <v>0</v>
      </c>
      <c r="O175" s="412">
        <f>IF(L175='2024-25'!U174,0,'Width Wise'!L175-'2024-25'!U174)</f>
        <v>0</v>
      </c>
      <c r="Q175" s="273">
        <f t="shared" si="23"/>
        <v>-3.0000000000000249E-2</v>
      </c>
    </row>
    <row r="176" spans="1:17" ht="100.9" customHeight="1">
      <c r="A176" s="296">
        <f t="shared" ref="A176:B180" si="31">A175+1</f>
        <v>62</v>
      </c>
      <c r="B176" s="1246">
        <f t="shared" si="31"/>
        <v>482</v>
      </c>
      <c r="C176" s="1246"/>
      <c r="D176" s="297" t="s">
        <v>406</v>
      </c>
      <c r="E176" s="298" t="s">
        <v>407</v>
      </c>
      <c r="F176" s="299">
        <v>5.18</v>
      </c>
      <c r="G176" s="278">
        <v>4.74</v>
      </c>
      <c r="H176" s="238"/>
      <c r="I176" s="246"/>
      <c r="J176" s="278">
        <v>4.74</v>
      </c>
      <c r="K176" s="246"/>
      <c r="L176" s="278">
        <f t="shared" si="30"/>
        <v>4.74</v>
      </c>
      <c r="N176" s="412">
        <f>IF(G176='2024-25'!A:AA,0,'Width Wise'!G176-'2024-25'!T175)</f>
        <v>0</v>
      </c>
      <c r="O176" s="412">
        <f>IF(L176='2024-25'!U175,0,'Width Wise'!L176-'2024-25'!U175)</f>
        <v>0</v>
      </c>
      <c r="Q176" s="273">
        <f t="shared" si="23"/>
        <v>9.9999999999997868E-3</v>
      </c>
    </row>
    <row r="177" spans="1:23" ht="87" customHeight="1">
      <c r="A177" s="296">
        <f t="shared" si="31"/>
        <v>63</v>
      </c>
      <c r="B177" s="1246">
        <f t="shared" si="31"/>
        <v>483</v>
      </c>
      <c r="C177" s="1246"/>
      <c r="D177" s="297" t="s">
        <v>409</v>
      </c>
      <c r="E177" s="298" t="s">
        <v>410</v>
      </c>
      <c r="F177" s="299">
        <v>9.61</v>
      </c>
      <c r="G177" s="278">
        <v>10.365</v>
      </c>
      <c r="H177" s="238"/>
      <c r="I177" s="246"/>
      <c r="J177" s="278">
        <v>10.365</v>
      </c>
      <c r="K177" s="246"/>
      <c r="L177" s="278">
        <f t="shared" si="30"/>
        <v>10.365</v>
      </c>
      <c r="N177" s="412">
        <f>IF(G177='2024-25'!A:AA,0,'Width Wise'!G177-'2024-25'!T176)</f>
        <v>0</v>
      </c>
      <c r="O177" s="412">
        <f>IF(L177='2024-25'!U176,0,'Width Wise'!L177-'2024-25'!U176)</f>
        <v>0</v>
      </c>
      <c r="Q177" s="273">
        <f t="shared" si="23"/>
        <v>0.1599999999999997</v>
      </c>
    </row>
    <row r="178" spans="1:23" ht="87" customHeight="1">
      <c r="A178" s="296">
        <f t="shared" si="31"/>
        <v>64</v>
      </c>
      <c r="B178" s="1246">
        <f t="shared" si="31"/>
        <v>484</v>
      </c>
      <c r="C178" s="1246"/>
      <c r="D178" s="297" t="s">
        <v>412</v>
      </c>
      <c r="E178" s="298" t="s">
        <v>413</v>
      </c>
      <c r="F178" s="299">
        <v>6.06</v>
      </c>
      <c r="G178" s="277">
        <v>6.09</v>
      </c>
      <c r="H178" s="238"/>
      <c r="I178" s="246"/>
      <c r="J178" s="277">
        <v>6.09</v>
      </c>
      <c r="K178" s="246"/>
      <c r="L178" s="277">
        <f t="shared" si="30"/>
        <v>6.09</v>
      </c>
      <c r="N178" s="412">
        <f>IF(G178='2024-25'!A:AA,0,'Width Wise'!G178-'2024-25'!T177)</f>
        <v>0</v>
      </c>
      <c r="O178" s="412">
        <f>IF(L178='2024-25'!U177,0,'Width Wise'!L178-'2024-25'!U177)</f>
        <v>0</v>
      </c>
      <c r="Q178" s="273">
        <f t="shared" si="23"/>
        <v>0</v>
      </c>
    </row>
    <row r="179" spans="1:23" ht="87" customHeight="1">
      <c r="A179" s="296">
        <f t="shared" si="31"/>
        <v>65</v>
      </c>
      <c r="B179" s="1246">
        <f t="shared" si="31"/>
        <v>485</v>
      </c>
      <c r="C179" s="1246"/>
      <c r="D179" s="297" t="s">
        <v>415</v>
      </c>
      <c r="E179" s="298" t="s">
        <v>416</v>
      </c>
      <c r="F179" s="299">
        <v>6.02</v>
      </c>
      <c r="G179" s="277">
        <v>6.02</v>
      </c>
      <c r="H179" s="238"/>
      <c r="I179" s="246"/>
      <c r="J179" s="277">
        <v>6.01</v>
      </c>
      <c r="K179" s="246"/>
      <c r="L179" s="277">
        <f t="shared" si="30"/>
        <v>6.01</v>
      </c>
      <c r="N179" s="412">
        <f>IF(G179='2024-25'!A:AA,0,'Width Wise'!G179-'2024-25'!T178)</f>
        <v>0</v>
      </c>
      <c r="O179" s="412">
        <f>IF(L179='2024-25'!U178,0,'Width Wise'!L179-'2024-25'!U178)</f>
        <v>0</v>
      </c>
      <c r="Q179" s="273">
        <f t="shared" si="23"/>
        <v>-2.1799999999999997</v>
      </c>
    </row>
    <row r="180" spans="1:23" ht="87" customHeight="1">
      <c r="A180" s="296">
        <f t="shared" si="31"/>
        <v>66</v>
      </c>
      <c r="B180" s="1246">
        <f t="shared" si="31"/>
        <v>486</v>
      </c>
      <c r="C180" s="1246"/>
      <c r="D180" s="297" t="s">
        <v>419</v>
      </c>
      <c r="E180" s="298" t="s">
        <v>420</v>
      </c>
      <c r="F180" s="299">
        <v>3.69</v>
      </c>
      <c r="G180" s="277">
        <v>3.53</v>
      </c>
      <c r="H180" s="238">
        <f>3.12+0.41</f>
        <v>3.5300000000000002</v>
      </c>
      <c r="I180" s="246"/>
      <c r="J180" s="277"/>
      <c r="K180" s="246"/>
      <c r="L180" s="277">
        <f t="shared" si="30"/>
        <v>3.5300000000000002</v>
      </c>
      <c r="N180" s="412">
        <f>IF(G180='2024-25'!A:AA,0,'Width Wise'!G180-'2024-25'!T179)</f>
        <v>0</v>
      </c>
      <c r="O180" s="412">
        <f>IF(L180='2024-25'!U179,0,'Width Wise'!L180-'2024-25'!U179)</f>
        <v>0</v>
      </c>
      <c r="Q180" s="273">
        <f t="shared" si="23"/>
        <v>0</v>
      </c>
    </row>
    <row r="181" spans="1:23" ht="87" customHeight="1">
      <c r="A181" s="296">
        <v>67</v>
      </c>
      <c r="B181" s="1246">
        <v>594</v>
      </c>
      <c r="C181" s="1246"/>
      <c r="D181" s="300" t="s">
        <v>422</v>
      </c>
      <c r="E181" s="296" t="s">
        <v>423</v>
      </c>
      <c r="F181" s="299">
        <v>5.56</v>
      </c>
      <c r="G181" s="277">
        <v>5.56</v>
      </c>
      <c r="H181" s="238"/>
      <c r="I181" s="246">
        <v>5.56</v>
      </c>
      <c r="J181" s="277"/>
      <c r="K181" s="246"/>
      <c r="L181" s="277">
        <f t="shared" si="30"/>
        <v>5.56</v>
      </c>
      <c r="N181" s="412">
        <f>IF(G181='2024-25'!A:AA,0,'Width Wise'!G181-'2024-25'!T180)</f>
        <v>0</v>
      </c>
      <c r="O181" s="412">
        <f>IF(L181='2024-25'!U180,0,'Width Wise'!L181-'2024-25'!U180)</f>
        <v>0</v>
      </c>
      <c r="Q181" s="273">
        <f t="shared" si="23"/>
        <v>-0.5</v>
      </c>
    </row>
    <row r="182" spans="1:23" ht="30.75">
      <c r="A182" s="296"/>
      <c r="B182" s="296"/>
      <c r="C182" s="296"/>
      <c r="D182" s="1252" t="s">
        <v>53</v>
      </c>
      <c r="E182" s="1252"/>
      <c r="F182" s="301">
        <f>SUM(F173:F181)</f>
        <v>53.5</v>
      </c>
      <c r="G182" s="302">
        <f t="shared" ref="G182:L182" si="32">SUM(G173:G181)</f>
        <v>55.69</v>
      </c>
      <c r="H182" s="721">
        <f t="shared" si="32"/>
        <v>3.5300000000000002</v>
      </c>
      <c r="I182" s="302">
        <f t="shared" si="32"/>
        <v>17.099999999999998</v>
      </c>
      <c r="J182" s="302">
        <f t="shared" si="32"/>
        <v>35.050000000000004</v>
      </c>
      <c r="K182" s="302">
        <f t="shared" si="32"/>
        <v>0</v>
      </c>
      <c r="L182" s="301">
        <f t="shared" si="32"/>
        <v>55.68</v>
      </c>
      <c r="N182" s="412">
        <f>IF(G182='2024-25'!A:AA,0,'Width Wise'!G182-'2024-25'!T181)</f>
        <v>0</v>
      </c>
      <c r="O182" s="412">
        <f>IF(L182='2024-25'!U181,0,'Width Wise'!L182-'2024-25'!U181)</f>
        <v>0</v>
      </c>
      <c r="Q182" s="273">
        <f t="shared" si="23"/>
        <v>0</v>
      </c>
    </row>
    <row r="183" spans="1:23" ht="30.75">
      <c r="A183" s="1261" t="s">
        <v>425</v>
      </c>
      <c r="B183" s="1261"/>
      <c r="C183" s="1261"/>
      <c r="D183" s="1261"/>
      <c r="E183" s="1261"/>
      <c r="F183" s="303"/>
      <c r="G183" s="277"/>
      <c r="H183" s="238"/>
      <c r="I183" s="277"/>
      <c r="J183" s="277"/>
      <c r="K183" s="246"/>
      <c r="L183" s="278"/>
      <c r="N183" s="412">
        <f>IF(G183='2024-25'!A:AA,0,'Width Wise'!G183-'2024-25'!T182)</f>
        <v>0</v>
      </c>
      <c r="O183" s="412">
        <f>IF(L183='2024-25'!U182,0,'Width Wise'!L183-'2024-25'!U182)</f>
        <v>0</v>
      </c>
      <c r="Q183" s="273">
        <f t="shared" si="23"/>
        <v>2.9499999999999993</v>
      </c>
    </row>
    <row r="184" spans="1:23" ht="87" customHeight="1">
      <c r="A184" s="296">
        <f>A181+1</f>
        <v>68</v>
      </c>
      <c r="B184" s="1246">
        <f>B180+1</f>
        <v>487</v>
      </c>
      <c r="C184" s="1246"/>
      <c r="D184" s="297" t="s">
        <v>426</v>
      </c>
      <c r="E184" s="298" t="s">
        <v>96</v>
      </c>
      <c r="F184" s="277">
        <v>13.5</v>
      </c>
      <c r="G184" s="277">
        <v>14</v>
      </c>
      <c r="H184" s="238"/>
      <c r="I184" s="277">
        <v>14</v>
      </c>
      <c r="J184" s="277"/>
      <c r="K184" s="246"/>
      <c r="L184" s="277">
        <f t="shared" ref="L184:L197" si="33">H184+I184+J184+K184</f>
        <v>14</v>
      </c>
      <c r="N184" s="412">
        <f>IF(G184='2024-25'!A:AA,0,'Width Wise'!G184-'2024-25'!T183)</f>
        <v>0</v>
      </c>
      <c r="O184" s="412">
        <f>IF(L184='2024-25'!U183,0,'Width Wise'!L184-'2024-25'!U183)</f>
        <v>0</v>
      </c>
      <c r="Q184" s="273">
        <f t="shared" si="23"/>
        <v>0</v>
      </c>
    </row>
    <row r="185" spans="1:23" ht="87" customHeight="1">
      <c r="A185" s="296">
        <f>A184+1</f>
        <v>69</v>
      </c>
      <c r="B185" s="1246">
        <f>B184+1</f>
        <v>488</v>
      </c>
      <c r="C185" s="1246"/>
      <c r="D185" s="297" t="s">
        <v>428</v>
      </c>
      <c r="E185" s="298" t="s">
        <v>429</v>
      </c>
      <c r="F185" s="277">
        <v>8.33</v>
      </c>
      <c r="G185" s="277">
        <v>8.33</v>
      </c>
      <c r="H185" s="238"/>
      <c r="I185" s="277">
        <v>8.33</v>
      </c>
      <c r="J185" s="277"/>
      <c r="K185" s="246"/>
      <c r="L185" s="277">
        <f t="shared" si="33"/>
        <v>8.33</v>
      </c>
      <c r="N185" s="412">
        <f>IF(G185='2024-25'!A:AA,0,'Width Wise'!G185-'2024-25'!T184)</f>
        <v>0</v>
      </c>
      <c r="O185" s="412">
        <f>IF(L185='2024-25'!U184,0,'Width Wise'!L185-'2024-25'!U184)</f>
        <v>0</v>
      </c>
      <c r="Q185" s="273">
        <f t="shared" si="23"/>
        <v>0</v>
      </c>
    </row>
    <row r="186" spans="1:23" ht="87" customHeight="1">
      <c r="A186" s="1262">
        <f>A185+1</f>
        <v>70</v>
      </c>
      <c r="B186" s="1262">
        <f>B185+1</f>
        <v>489</v>
      </c>
      <c r="C186" s="296" t="s">
        <v>32</v>
      </c>
      <c r="D186" s="297" t="s">
        <v>431</v>
      </c>
      <c r="E186" s="298" t="s">
        <v>432</v>
      </c>
      <c r="F186" s="277">
        <v>9.61</v>
      </c>
      <c r="G186" s="277">
        <v>6.66</v>
      </c>
      <c r="H186" s="238"/>
      <c r="I186" s="277"/>
      <c r="J186" s="277">
        <v>6.66</v>
      </c>
      <c r="K186" s="246"/>
      <c r="L186" s="277">
        <f t="shared" si="33"/>
        <v>6.66</v>
      </c>
      <c r="N186" s="412">
        <f>IF(G186='2024-25'!A:AA,0,'Width Wise'!G186-'2024-25'!T185)</f>
        <v>0</v>
      </c>
      <c r="O186" s="412">
        <f>IF(L186='2024-25'!U185,0,'Width Wise'!L186-'2024-25'!U185)</f>
        <v>0</v>
      </c>
      <c r="Q186" s="273"/>
    </row>
    <row r="187" spans="1:23" ht="87" customHeight="1">
      <c r="A187" s="1263"/>
      <c r="B187" s="1263"/>
      <c r="C187" s="296" t="s">
        <v>38</v>
      </c>
      <c r="D187" s="297" t="s">
        <v>434</v>
      </c>
      <c r="E187" s="298" t="s">
        <v>435</v>
      </c>
      <c r="F187" s="277">
        <v>0</v>
      </c>
      <c r="G187" s="277">
        <v>0</v>
      </c>
      <c r="H187" s="238"/>
      <c r="I187" s="277"/>
      <c r="J187" s="277"/>
      <c r="K187" s="246"/>
      <c r="L187" s="277">
        <f t="shared" si="33"/>
        <v>0</v>
      </c>
      <c r="N187" s="412">
        <f>IF(G187='2024-25'!A:AA,0,'Width Wise'!G187-'2024-25'!T186)</f>
        <v>0</v>
      </c>
      <c r="O187" s="412">
        <f>IF(L187='2024-25'!U186,0,'Width Wise'!L187-'2024-25'!U186)</f>
        <v>0</v>
      </c>
      <c r="Q187" s="273"/>
    </row>
    <row r="188" spans="1:23" ht="87" customHeight="1">
      <c r="A188" s="1263"/>
      <c r="B188" s="1263"/>
      <c r="C188" s="296" t="s">
        <v>77</v>
      </c>
      <c r="D188" s="300" t="s">
        <v>437</v>
      </c>
      <c r="E188" s="296" t="s">
        <v>438</v>
      </c>
      <c r="F188" s="277">
        <v>1.8</v>
      </c>
      <c r="G188" s="277">
        <v>1.8</v>
      </c>
      <c r="H188" s="238"/>
      <c r="I188" s="416">
        <v>1.8</v>
      </c>
      <c r="J188" s="277"/>
      <c r="K188" s="246"/>
      <c r="L188" s="277">
        <f t="shared" si="33"/>
        <v>1.8</v>
      </c>
      <c r="N188" s="412">
        <f>IF(G188='2024-25'!A:AA,0,'Width Wise'!G188-'2024-25'!T187)</f>
        <v>0</v>
      </c>
      <c r="O188" s="412">
        <f>IF(L188='2024-25'!U187,0,'Width Wise'!L188-'2024-25'!U187)</f>
        <v>0</v>
      </c>
      <c r="Q188" s="273"/>
    </row>
    <row r="189" spans="1:23" ht="87" customHeight="1">
      <c r="A189" s="1263"/>
      <c r="B189" s="1263"/>
      <c r="C189" s="296" t="s">
        <v>143</v>
      </c>
      <c r="D189" s="300" t="s">
        <v>1143</v>
      </c>
      <c r="E189" s="296"/>
      <c r="F189" s="304"/>
      <c r="G189" s="305"/>
      <c r="H189" s="238"/>
      <c r="I189" s="277"/>
      <c r="J189" s="277"/>
      <c r="K189" s="246"/>
      <c r="L189" s="277">
        <f t="shared" si="33"/>
        <v>0</v>
      </c>
      <c r="N189" s="412">
        <f>IF(G189='2024-25'!A:AA,0,'Width Wise'!G189-'2024-25'!T188)</f>
        <v>0</v>
      </c>
      <c r="O189" s="412">
        <f>IF(L189='2024-25'!U188,0,'Width Wise'!L189-'2024-25'!U188)</f>
        <v>0</v>
      </c>
      <c r="Q189" s="273">
        <f t="shared" si="23"/>
        <v>0</v>
      </c>
      <c r="T189" s="308">
        <f>5.83-5.56</f>
        <v>0.27000000000000046</v>
      </c>
      <c r="W189" s="222">
        <f>4.43-0.27</f>
        <v>4.16</v>
      </c>
    </row>
    <row r="190" spans="1:23" ht="87" customHeight="1">
      <c r="A190" s="1263"/>
      <c r="B190" s="1263"/>
      <c r="C190" s="296" t="s">
        <v>306</v>
      </c>
      <c r="D190" s="300" t="s">
        <v>1144</v>
      </c>
      <c r="E190" s="296"/>
      <c r="F190" s="304"/>
      <c r="G190" s="305"/>
      <c r="H190" s="238"/>
      <c r="I190" s="277"/>
      <c r="J190" s="277"/>
      <c r="K190" s="246"/>
      <c r="L190" s="277">
        <f t="shared" si="33"/>
        <v>0</v>
      </c>
      <c r="N190" s="412">
        <f>IF(G190='2024-25'!A:AA,0,'Width Wise'!G190-'2024-25'!T189)</f>
        <v>0</v>
      </c>
      <c r="O190" s="412">
        <f>IF(L190='2024-25'!U189,0,'Width Wise'!L190-'2024-25'!U189)</f>
        <v>0</v>
      </c>
      <c r="Q190" s="273">
        <f t="shared" si="23"/>
        <v>0</v>
      </c>
    </row>
    <row r="191" spans="1:23" ht="87" customHeight="1">
      <c r="A191" s="1264"/>
      <c r="B191" s="1264"/>
      <c r="C191" s="296" t="s">
        <v>309</v>
      </c>
      <c r="D191" s="300" t="s">
        <v>442</v>
      </c>
      <c r="E191" s="296"/>
      <c r="F191" s="304"/>
      <c r="G191" s="305"/>
      <c r="H191" s="238"/>
      <c r="I191" s="277"/>
      <c r="J191" s="277"/>
      <c r="K191" s="246"/>
      <c r="L191" s="277">
        <f t="shared" si="33"/>
        <v>0</v>
      </c>
      <c r="N191" s="412">
        <f>IF(G191='2024-25'!A:AA,0,'Width Wise'!G191-'2024-25'!T190)</f>
        <v>0</v>
      </c>
      <c r="O191" s="412">
        <f>IF(L191='2024-25'!U190,0,'Width Wise'!L191-'2024-25'!U190)</f>
        <v>0</v>
      </c>
      <c r="Q191" s="273">
        <f t="shared" si="23"/>
        <v>5.0000000000000711E-2</v>
      </c>
    </row>
    <row r="192" spans="1:23" ht="87" customHeight="1">
      <c r="A192" s="1246">
        <f>A186+1</f>
        <v>71</v>
      </c>
      <c r="B192" s="1246">
        <f>B186+1</f>
        <v>490</v>
      </c>
      <c r="C192" s="296" t="s">
        <v>32</v>
      </c>
      <c r="D192" s="300" t="s">
        <v>443</v>
      </c>
      <c r="E192" s="296" t="s">
        <v>199</v>
      </c>
      <c r="F192" s="277">
        <v>5.56</v>
      </c>
      <c r="G192" s="277">
        <v>5.56</v>
      </c>
      <c r="H192" s="238"/>
      <c r="I192" s="277">
        <v>1.4</v>
      </c>
      <c r="J192" s="277">
        <v>4.16</v>
      </c>
      <c r="K192" s="246"/>
      <c r="L192" s="277">
        <f t="shared" si="33"/>
        <v>5.5600000000000005</v>
      </c>
      <c r="N192" s="412">
        <f>IF(G192='2024-25'!A:AA,0,'Width Wise'!G192-'2024-25'!T191)</f>
        <v>0</v>
      </c>
      <c r="O192" s="412">
        <f>IF(L192='2024-25'!U191,0,'Width Wise'!L192-'2024-25'!U191)</f>
        <v>0</v>
      </c>
      <c r="Q192" s="273">
        <f t="shared" si="23"/>
        <v>-0.48999999999999977</v>
      </c>
    </row>
    <row r="193" spans="1:17" ht="87" customHeight="1">
      <c r="A193" s="1246"/>
      <c r="B193" s="1246"/>
      <c r="C193" s="296" t="s">
        <v>38</v>
      </c>
      <c r="D193" s="300" t="s">
        <v>445</v>
      </c>
      <c r="E193" s="296" t="s">
        <v>96</v>
      </c>
      <c r="F193" s="277">
        <v>6.38</v>
      </c>
      <c r="G193" s="277">
        <v>6.38</v>
      </c>
      <c r="H193" s="238"/>
      <c r="I193" s="277"/>
      <c r="J193" s="277">
        <v>6.38</v>
      </c>
      <c r="K193" s="246"/>
      <c r="L193" s="277">
        <f t="shared" si="33"/>
        <v>6.38</v>
      </c>
      <c r="N193" s="412">
        <f>IF(G193='2024-25'!A:AA,0,'Width Wise'!G193-'2024-25'!T192)</f>
        <v>0</v>
      </c>
      <c r="O193" s="412">
        <f>IF(L193='2024-25'!U192,0,'Width Wise'!L193-'2024-25'!U192)</f>
        <v>0</v>
      </c>
      <c r="Q193" s="273">
        <f t="shared" si="23"/>
        <v>9.9999999999997868E-3</v>
      </c>
    </row>
    <row r="194" spans="1:17" ht="87" customHeight="1">
      <c r="A194" s="296">
        <f>A192+1</f>
        <v>72</v>
      </c>
      <c r="B194" s="296">
        <f>B192+1</f>
        <v>491</v>
      </c>
      <c r="C194" s="296" t="s">
        <v>32</v>
      </c>
      <c r="D194" s="300" t="s">
        <v>446</v>
      </c>
      <c r="E194" s="296" t="s">
        <v>438</v>
      </c>
      <c r="F194" s="277">
        <v>14.89</v>
      </c>
      <c r="G194" s="277">
        <v>14.84</v>
      </c>
      <c r="H194" s="238"/>
      <c r="I194" s="277">
        <v>14.84</v>
      </c>
      <c r="J194" s="277"/>
      <c r="K194" s="246"/>
      <c r="L194" s="277">
        <f t="shared" si="33"/>
        <v>14.84</v>
      </c>
      <c r="N194" s="412">
        <f>IF(G194='2024-25'!A:AA,0,'Width Wise'!G194-'2024-25'!T193)</f>
        <v>0</v>
      </c>
      <c r="O194" s="412">
        <f>IF(L194='2024-25'!U193,0,'Width Wise'!L194-'2024-25'!U193)</f>
        <v>0</v>
      </c>
      <c r="Q194" s="273">
        <f t="shared" si="23"/>
        <v>-0.97999999999999954</v>
      </c>
    </row>
    <row r="195" spans="1:17" ht="87" customHeight="1">
      <c r="A195" s="1246">
        <f>A194+1</f>
        <v>73</v>
      </c>
      <c r="B195" s="1246">
        <f>B194+1</f>
        <v>492</v>
      </c>
      <c r="C195" s="296" t="s">
        <v>32</v>
      </c>
      <c r="D195" s="300" t="s">
        <v>448</v>
      </c>
      <c r="E195" s="296" t="s">
        <v>449</v>
      </c>
      <c r="F195" s="277">
        <v>3.18</v>
      </c>
      <c r="G195" s="277">
        <v>3.67</v>
      </c>
      <c r="H195" s="238"/>
      <c r="I195" s="277">
        <v>3.67</v>
      </c>
      <c r="J195" s="277"/>
      <c r="K195" s="246"/>
      <c r="L195" s="277">
        <f t="shared" si="33"/>
        <v>3.67</v>
      </c>
      <c r="N195" s="412">
        <f>IF(G195='2024-25'!A:AA,0,'Width Wise'!G195-'2024-25'!T194)</f>
        <v>0</v>
      </c>
      <c r="O195" s="412">
        <f>IF(L195='2024-25'!U194,0,'Width Wise'!L195-'2024-25'!U194)</f>
        <v>0</v>
      </c>
      <c r="Q195" s="273">
        <f t="shared" si="23"/>
        <v>1.039999999999992</v>
      </c>
    </row>
    <row r="196" spans="1:17" ht="87" customHeight="1">
      <c r="A196" s="1246"/>
      <c r="B196" s="1246"/>
      <c r="C196" s="296" t="s">
        <v>38</v>
      </c>
      <c r="D196" s="300" t="s">
        <v>451</v>
      </c>
      <c r="E196" s="298" t="s">
        <v>452</v>
      </c>
      <c r="F196" s="277">
        <v>4.05</v>
      </c>
      <c r="G196" s="277">
        <v>4.04</v>
      </c>
      <c r="H196" s="238"/>
      <c r="I196" s="277"/>
      <c r="J196" s="277">
        <v>4.04</v>
      </c>
      <c r="K196" s="246"/>
      <c r="L196" s="277">
        <f t="shared" si="33"/>
        <v>4.04</v>
      </c>
      <c r="N196" s="412">
        <f>IF(G196='2024-25'!A:AA,0,'Width Wise'!G196-'2024-25'!T195)</f>
        <v>0</v>
      </c>
      <c r="O196" s="412">
        <f>IF(L196='2024-25'!U195,0,'Width Wise'!L196-'2024-25'!U195)</f>
        <v>0</v>
      </c>
      <c r="Q196" s="273">
        <f t="shared" si="23"/>
        <v>0</v>
      </c>
    </row>
    <row r="197" spans="1:17" ht="87" customHeight="1">
      <c r="A197" s="1246"/>
      <c r="B197" s="1246"/>
      <c r="C197" s="296" t="s">
        <v>77</v>
      </c>
      <c r="D197" s="300" t="s">
        <v>453</v>
      </c>
      <c r="E197" s="298" t="s">
        <v>454</v>
      </c>
      <c r="F197" s="277">
        <v>4.74</v>
      </c>
      <c r="G197" s="277">
        <v>5.72</v>
      </c>
      <c r="H197" s="238"/>
      <c r="I197" s="277"/>
      <c r="J197" s="277">
        <v>5.72</v>
      </c>
      <c r="K197" s="246"/>
      <c r="L197" s="277">
        <f t="shared" si="33"/>
        <v>5.72</v>
      </c>
      <c r="N197" s="412">
        <f>IF(G197='2024-25'!A:AA,0,'Width Wise'!G197-'2024-25'!T196)</f>
        <v>0</v>
      </c>
      <c r="O197" s="412">
        <f>IF(L197='2024-25'!U196,0,'Width Wise'!L197-'2024-25'!U196)</f>
        <v>0</v>
      </c>
      <c r="Q197" s="273">
        <f t="shared" si="23"/>
        <v>-1.0940000000000003</v>
      </c>
    </row>
    <row r="198" spans="1:17" ht="30.75">
      <c r="A198" s="296"/>
      <c r="B198" s="296"/>
      <c r="C198" s="296"/>
      <c r="D198" s="1252" t="s">
        <v>53</v>
      </c>
      <c r="E198" s="1252"/>
      <c r="F198" s="295">
        <f>SUM(F184:F197)</f>
        <v>72.039999999999992</v>
      </c>
      <c r="G198" s="309">
        <f t="shared" ref="G198:K198" si="34">SUM(G184:G197)</f>
        <v>71.000000000000014</v>
      </c>
      <c r="H198" s="275">
        <f t="shared" si="34"/>
        <v>0</v>
      </c>
      <c r="I198" s="309">
        <f t="shared" si="34"/>
        <v>44.04</v>
      </c>
      <c r="J198" s="309">
        <f t="shared" si="34"/>
        <v>26.959999999999997</v>
      </c>
      <c r="K198" s="309">
        <f t="shared" si="34"/>
        <v>0</v>
      </c>
      <c r="L198" s="295">
        <f>L197+L196+L195+L194+L193+L192+L191+L190+L189+L188+L187+L186+L185+L184</f>
        <v>71</v>
      </c>
      <c r="N198" s="412">
        <f>IF(G198='2024-25'!A:AA,0,'Width Wise'!G198-'2024-25'!T197)</f>
        <v>0</v>
      </c>
      <c r="O198" s="412">
        <f>IF(L198='2024-25'!U197,0,'Width Wise'!L198-'2024-25'!U197)</f>
        <v>0</v>
      </c>
      <c r="Q198" s="273">
        <f t="shared" si="23"/>
        <v>-0.31999999999999984</v>
      </c>
    </row>
    <row r="199" spans="1:17" ht="30.75">
      <c r="A199" s="310" t="s">
        <v>456</v>
      </c>
      <c r="B199" s="311"/>
      <c r="C199" s="312"/>
      <c r="D199" s="300"/>
      <c r="E199" s="296"/>
      <c r="F199" s="303"/>
      <c r="G199" s="277"/>
      <c r="H199" s="238"/>
      <c r="I199" s="246"/>
      <c r="J199" s="246"/>
      <c r="K199" s="246"/>
      <c r="L199" s="278"/>
      <c r="N199" s="412">
        <f>IF(G199='2024-25'!A:AA,0,'Width Wise'!G199-'2024-25'!T198)</f>
        <v>0</v>
      </c>
      <c r="O199" s="412">
        <f>IF(L199='2024-25'!U198,0,'Width Wise'!L199-'2024-25'!U198)</f>
        <v>0</v>
      </c>
      <c r="Q199" s="273">
        <f t="shared" si="23"/>
        <v>-0.32600000000000007</v>
      </c>
    </row>
    <row r="200" spans="1:17" ht="87" customHeight="1">
      <c r="A200" s="296">
        <f>A195+1</f>
        <v>74</v>
      </c>
      <c r="B200" s="1246">
        <f>B195+1</f>
        <v>493</v>
      </c>
      <c r="C200" s="1246"/>
      <c r="D200" s="300" t="s">
        <v>457</v>
      </c>
      <c r="E200" s="296" t="s">
        <v>458</v>
      </c>
      <c r="F200" s="303">
        <v>5.39</v>
      </c>
      <c r="G200" s="278">
        <v>6.484</v>
      </c>
      <c r="H200" s="238"/>
      <c r="I200" s="246">
        <f>5.784+0.7</f>
        <v>6.484</v>
      </c>
      <c r="J200" s="246"/>
      <c r="K200" s="246"/>
      <c r="L200" s="278">
        <f t="shared" ref="L200:L213" si="35">H200+I200+J200+K200</f>
        <v>6.484</v>
      </c>
      <c r="N200" s="412">
        <f>IF(G200='2024-25'!A:AA,0,'Width Wise'!G200-'2024-25'!T199)</f>
        <v>0</v>
      </c>
      <c r="O200" s="412">
        <f>IF(L200='2024-25'!U199,0,'Width Wise'!L200-'2024-25'!U199)</f>
        <v>0</v>
      </c>
      <c r="Q200" s="273">
        <f t="shared" si="23"/>
        <v>2.4500000000000002</v>
      </c>
    </row>
    <row r="201" spans="1:17" ht="87" customHeight="1">
      <c r="A201" s="1246">
        <f>A200+1</f>
        <v>75</v>
      </c>
      <c r="B201" s="1246">
        <f>B200+1</f>
        <v>494</v>
      </c>
      <c r="C201" s="296" t="s">
        <v>32</v>
      </c>
      <c r="D201" s="300" t="s">
        <v>460</v>
      </c>
      <c r="E201" s="296" t="s">
        <v>96</v>
      </c>
      <c r="F201" s="303">
        <v>1.61</v>
      </c>
      <c r="G201" s="277">
        <v>1.93</v>
      </c>
      <c r="H201" s="238"/>
      <c r="I201" s="246"/>
      <c r="J201" s="246">
        <v>1.93</v>
      </c>
      <c r="K201" s="246"/>
      <c r="L201" s="277">
        <f t="shared" si="35"/>
        <v>1.93</v>
      </c>
      <c r="N201" s="412">
        <f>IF(G201='2024-25'!A:AA,0,'Width Wise'!G201-'2024-25'!T200)</f>
        <v>0</v>
      </c>
      <c r="O201" s="412">
        <f>IF(L201='2024-25'!U200,0,'Width Wise'!L201-'2024-25'!U200)</f>
        <v>0</v>
      </c>
      <c r="Q201" s="273">
        <f t="shared" si="23"/>
        <v>5.43</v>
      </c>
    </row>
    <row r="202" spans="1:17" ht="87" customHeight="1">
      <c r="A202" s="1246"/>
      <c r="B202" s="1246"/>
      <c r="C202" s="296" t="s">
        <v>38</v>
      </c>
      <c r="D202" s="297" t="s">
        <v>462</v>
      </c>
      <c r="E202" s="298" t="s">
        <v>449</v>
      </c>
      <c r="F202" s="303">
        <v>1.64</v>
      </c>
      <c r="G202" s="278">
        <v>1.966</v>
      </c>
      <c r="H202" s="238">
        <v>1.966</v>
      </c>
      <c r="I202" s="246"/>
      <c r="J202" s="246"/>
      <c r="K202" s="246"/>
      <c r="L202" s="278">
        <f t="shared" si="35"/>
        <v>1.966</v>
      </c>
      <c r="N202" s="412">
        <f>IF(G202='2024-25'!A:AA,0,'Width Wise'!G202-'2024-25'!T201)</f>
        <v>0</v>
      </c>
      <c r="O202" s="412">
        <f>IF(L202='2024-25'!U201,0,'Width Wise'!L202-'2024-25'!U201)</f>
        <v>0</v>
      </c>
      <c r="Q202" s="273">
        <f t="shared" si="23"/>
        <v>0.10999999999999943</v>
      </c>
    </row>
    <row r="203" spans="1:17" ht="87" customHeight="1">
      <c r="A203" s="1246">
        <f>A201+1</f>
        <v>76</v>
      </c>
      <c r="B203" s="1246">
        <f>B201+1</f>
        <v>495</v>
      </c>
      <c r="C203" s="296" t="s">
        <v>32</v>
      </c>
      <c r="D203" s="297" t="s">
        <v>463</v>
      </c>
      <c r="E203" s="298" t="s">
        <v>381</v>
      </c>
      <c r="F203" s="303">
        <v>8</v>
      </c>
      <c r="G203" s="278">
        <v>9.3650000000000002</v>
      </c>
      <c r="H203" s="238"/>
      <c r="I203" s="246"/>
      <c r="J203" s="246">
        <v>5.55</v>
      </c>
      <c r="K203" s="246"/>
      <c r="L203" s="277">
        <f t="shared" si="35"/>
        <v>5.55</v>
      </c>
      <c r="N203" s="412">
        <f>IF(G203='2024-25'!A:AA,0,'Width Wise'!G203-'2024-25'!T202)</f>
        <v>0</v>
      </c>
      <c r="O203" s="412">
        <f>IF(L203='2024-25'!U202,0,'Width Wise'!L203-'2024-25'!U202)</f>
        <v>0</v>
      </c>
      <c r="Q203" s="273">
        <f t="shared" si="23"/>
        <v>4.9999999999998934E-3</v>
      </c>
    </row>
    <row r="204" spans="1:17" ht="87" customHeight="1">
      <c r="A204" s="1246"/>
      <c r="B204" s="1246"/>
      <c r="C204" s="296" t="s">
        <v>38</v>
      </c>
      <c r="D204" s="297" t="s">
        <v>465</v>
      </c>
      <c r="E204" s="298" t="s">
        <v>466</v>
      </c>
      <c r="F204" s="303">
        <v>5.43</v>
      </c>
      <c r="G204" s="277">
        <v>5.43</v>
      </c>
      <c r="H204" s="238"/>
      <c r="I204" s="246"/>
      <c r="J204" s="246"/>
      <c r="K204" s="246"/>
      <c r="L204" s="277">
        <f t="shared" si="35"/>
        <v>0</v>
      </c>
      <c r="N204" s="412">
        <f>IF(G204='2024-25'!A:AA,0,'Width Wise'!G204-'2024-25'!T203)</f>
        <v>0</v>
      </c>
      <c r="O204" s="412">
        <f>IF(L204='2024-25'!U203,0,'Width Wise'!L204-'2024-25'!U203)</f>
        <v>0</v>
      </c>
      <c r="Q204" s="273">
        <f t="shared" ref="Q204:Q267" si="36">F207-L207</f>
        <v>0</v>
      </c>
    </row>
    <row r="205" spans="1:17" ht="87" customHeight="1">
      <c r="A205" s="296">
        <f>A203+1</f>
        <v>77</v>
      </c>
      <c r="B205" s="1246">
        <f>B203+1</f>
        <v>496</v>
      </c>
      <c r="C205" s="1246"/>
      <c r="D205" s="297" t="s">
        <v>467</v>
      </c>
      <c r="E205" s="298" t="s">
        <v>468</v>
      </c>
      <c r="F205" s="303">
        <v>11.9</v>
      </c>
      <c r="G205" s="277">
        <v>11.79</v>
      </c>
      <c r="H205" s="238">
        <v>1.06</v>
      </c>
      <c r="I205" s="277">
        <v>10.73</v>
      </c>
      <c r="J205" s="246"/>
      <c r="K205" s="246"/>
      <c r="L205" s="277">
        <f t="shared" si="35"/>
        <v>11.790000000000001</v>
      </c>
      <c r="N205" s="412">
        <f>IF(G205='2024-25'!A:AA,0,'Width Wise'!G205-'2024-25'!T204)</f>
        <v>0</v>
      </c>
      <c r="O205" s="412">
        <f>IF(L205='2024-25'!U204,0,'Width Wise'!L205-'2024-25'!U204)</f>
        <v>0</v>
      </c>
      <c r="Q205" s="273">
        <f t="shared" si="36"/>
        <v>1.9999999999999574E-2</v>
      </c>
    </row>
    <row r="206" spans="1:17" ht="87" customHeight="1">
      <c r="A206" s="1246">
        <f>A205+1</f>
        <v>78</v>
      </c>
      <c r="B206" s="1246">
        <f>B205+1</f>
        <v>497</v>
      </c>
      <c r="C206" s="296" t="s">
        <v>32</v>
      </c>
      <c r="D206" s="297" t="s">
        <v>471</v>
      </c>
      <c r="E206" s="298" t="s">
        <v>472</v>
      </c>
      <c r="F206" s="303">
        <v>4.75</v>
      </c>
      <c r="G206" s="278">
        <v>4.7450000000000001</v>
      </c>
      <c r="H206" s="238"/>
      <c r="I206" s="277"/>
      <c r="J206" s="246">
        <v>4.7450000000000001</v>
      </c>
      <c r="K206" s="246"/>
      <c r="L206" s="277">
        <f t="shared" si="35"/>
        <v>4.7450000000000001</v>
      </c>
      <c r="N206" s="412">
        <f>IF(G206='2024-25'!A:AA,0,'Width Wise'!G206-'2024-25'!T205)</f>
        <v>0</v>
      </c>
      <c r="O206" s="412">
        <f>IF(L206='2024-25'!U205,0,'Width Wise'!L206-'2024-25'!U205)</f>
        <v>0</v>
      </c>
      <c r="Q206" s="273">
        <f t="shared" si="36"/>
        <v>0</v>
      </c>
    </row>
    <row r="207" spans="1:17" ht="87" customHeight="1">
      <c r="A207" s="1246"/>
      <c r="B207" s="1246"/>
      <c r="C207" s="296" t="s">
        <v>38</v>
      </c>
      <c r="D207" s="297" t="s">
        <v>474</v>
      </c>
      <c r="E207" s="298" t="s">
        <v>250</v>
      </c>
      <c r="F207" s="303">
        <v>1.42</v>
      </c>
      <c r="G207" s="277">
        <v>1.42</v>
      </c>
      <c r="H207" s="238"/>
      <c r="I207" s="277"/>
      <c r="J207" s="246">
        <v>1.42</v>
      </c>
      <c r="K207" s="246"/>
      <c r="L207" s="277">
        <f t="shared" si="35"/>
        <v>1.42</v>
      </c>
      <c r="N207" s="412">
        <f>IF(G207='2024-25'!A:AA,0,'Width Wise'!G207-'2024-25'!T206)</f>
        <v>0</v>
      </c>
      <c r="O207" s="412">
        <f>IF(L207='2024-25'!U206,0,'Width Wise'!L207-'2024-25'!U206)</f>
        <v>0</v>
      </c>
      <c r="Q207" s="273">
        <f t="shared" si="36"/>
        <v>0</v>
      </c>
    </row>
    <row r="208" spans="1:17" ht="87" customHeight="1">
      <c r="A208" s="1246">
        <f>A206+1</f>
        <v>79</v>
      </c>
      <c r="B208" s="1246">
        <f>B206+1</f>
        <v>498</v>
      </c>
      <c r="C208" s="296" t="s">
        <v>32</v>
      </c>
      <c r="D208" s="297" t="s">
        <v>475</v>
      </c>
      <c r="E208" s="298" t="s">
        <v>476</v>
      </c>
      <c r="F208" s="303">
        <v>7.8</v>
      </c>
      <c r="G208" s="277">
        <v>7.7830000000000004</v>
      </c>
      <c r="H208" s="238"/>
      <c r="I208" s="277"/>
      <c r="J208" s="246"/>
      <c r="K208" s="277">
        <v>7.78</v>
      </c>
      <c r="L208" s="277">
        <f t="shared" si="35"/>
        <v>7.78</v>
      </c>
      <c r="N208" s="412">
        <f>IF(G208='2024-25'!A:AA,0,'Width Wise'!G208-'2024-25'!T207)</f>
        <v>0</v>
      </c>
      <c r="O208" s="412">
        <f>IF(L208='2024-25'!U207,0,'Width Wise'!L208-'2024-25'!U207)</f>
        <v>0</v>
      </c>
      <c r="Q208" s="273">
        <f t="shared" si="36"/>
        <v>0</v>
      </c>
    </row>
    <row r="209" spans="1:17" ht="87" customHeight="1">
      <c r="A209" s="1246"/>
      <c r="B209" s="1246"/>
      <c r="C209" s="296" t="s">
        <v>38</v>
      </c>
      <c r="D209" s="297" t="s">
        <v>478</v>
      </c>
      <c r="E209" s="298" t="s">
        <v>479</v>
      </c>
      <c r="F209" s="303">
        <v>4.04</v>
      </c>
      <c r="G209" s="277">
        <v>4.04</v>
      </c>
      <c r="H209" s="238">
        <v>0.75</v>
      </c>
      <c r="I209" s="277">
        <v>3.29</v>
      </c>
      <c r="J209" s="246"/>
      <c r="K209" s="246"/>
      <c r="L209" s="277">
        <f t="shared" si="35"/>
        <v>4.04</v>
      </c>
      <c r="N209" s="412">
        <f>IF(G209='2024-25'!A:AA,0,'Width Wise'!G209-'2024-25'!T208)</f>
        <v>0</v>
      </c>
      <c r="O209" s="412">
        <f>IF(L209='2024-25'!U208,0,'Width Wise'!L209-'2024-25'!U208)</f>
        <v>0</v>
      </c>
      <c r="Q209" s="273">
        <f t="shared" si="36"/>
        <v>-0.23000000000000043</v>
      </c>
    </row>
    <row r="210" spans="1:17" ht="87" customHeight="1">
      <c r="A210" s="1246"/>
      <c r="B210" s="1246"/>
      <c r="C210" s="296" t="s">
        <v>77</v>
      </c>
      <c r="D210" s="297" t="s">
        <v>480</v>
      </c>
      <c r="E210" s="298" t="s">
        <v>96</v>
      </c>
      <c r="F210" s="303">
        <v>2</v>
      </c>
      <c r="G210" s="277">
        <v>2</v>
      </c>
      <c r="H210" s="238">
        <v>2</v>
      </c>
      <c r="I210" s="277"/>
      <c r="J210" s="246"/>
      <c r="K210" s="246"/>
      <c r="L210" s="277">
        <f t="shared" si="35"/>
        <v>2</v>
      </c>
      <c r="N210" s="412">
        <f>IF(G210='2024-25'!A:AA,0,'Width Wise'!G210-'2024-25'!T209)</f>
        <v>0</v>
      </c>
      <c r="O210" s="412">
        <f>IF(L210='2024-25'!U209,0,'Width Wise'!L210-'2024-25'!U209)</f>
        <v>0</v>
      </c>
      <c r="Q210" s="273">
        <f t="shared" si="36"/>
        <v>8.9999999999999858E-2</v>
      </c>
    </row>
    <row r="211" spans="1:17" ht="87" customHeight="1">
      <c r="A211" s="1246">
        <f>A208+1</f>
        <v>80</v>
      </c>
      <c r="B211" s="1246">
        <f>B208+1</f>
        <v>499</v>
      </c>
      <c r="C211" s="296" t="s">
        <v>32</v>
      </c>
      <c r="D211" s="297" t="s">
        <v>481</v>
      </c>
      <c r="E211" s="298" t="s">
        <v>40</v>
      </c>
      <c r="F211" s="303">
        <v>5.61</v>
      </c>
      <c r="G211" s="277">
        <v>5.61</v>
      </c>
      <c r="H211" s="238">
        <v>1.2</v>
      </c>
      <c r="I211" s="277">
        <v>4.41</v>
      </c>
      <c r="J211" s="246"/>
      <c r="K211" s="246"/>
      <c r="L211" s="277">
        <f t="shared" si="35"/>
        <v>5.61</v>
      </c>
      <c r="N211" s="412">
        <f>IF(G211='2024-25'!A:AA,0,'Width Wise'!G211-'2024-25'!T210)</f>
        <v>0</v>
      </c>
      <c r="O211" s="412">
        <f>IF(L211='2024-25'!U210,0,'Width Wise'!L211-'2024-25'!U210)</f>
        <v>0</v>
      </c>
      <c r="Q211" s="273">
        <f t="shared" si="36"/>
        <v>6.1350000000000051</v>
      </c>
    </row>
    <row r="212" spans="1:17" ht="87" customHeight="1">
      <c r="A212" s="1246"/>
      <c r="B212" s="1246"/>
      <c r="C212" s="296" t="s">
        <v>38</v>
      </c>
      <c r="D212" s="297" t="s">
        <v>483</v>
      </c>
      <c r="E212" s="298" t="s">
        <v>484</v>
      </c>
      <c r="F212" s="303">
        <v>6.47</v>
      </c>
      <c r="G212" s="277">
        <v>6.7</v>
      </c>
      <c r="H212" s="238"/>
      <c r="I212" s="277">
        <v>6.7</v>
      </c>
      <c r="J212" s="246"/>
      <c r="K212" s="246"/>
      <c r="L212" s="277">
        <f t="shared" si="35"/>
        <v>6.7</v>
      </c>
      <c r="N212" s="412">
        <f>IF(G212='2024-25'!A:AA,0,'Width Wise'!G212-'2024-25'!T211)</f>
        <v>0</v>
      </c>
      <c r="O212" s="412">
        <f>IF(L212='2024-25'!U211,0,'Width Wise'!L212-'2024-25'!U211)</f>
        <v>0</v>
      </c>
      <c r="Q212" s="273">
        <f t="shared" si="36"/>
        <v>0</v>
      </c>
    </row>
    <row r="213" spans="1:17" ht="87" customHeight="1">
      <c r="A213" s="296">
        <f>A211+1</f>
        <v>81</v>
      </c>
      <c r="B213" s="1246">
        <v>596</v>
      </c>
      <c r="C213" s="1246"/>
      <c r="D213" s="297" t="s">
        <v>485</v>
      </c>
      <c r="E213" s="298" t="s">
        <v>468</v>
      </c>
      <c r="F213" s="303">
        <v>4.8849999999999998</v>
      </c>
      <c r="G213" s="278">
        <v>4.7949999999999999</v>
      </c>
      <c r="H213" s="238"/>
      <c r="I213" s="278">
        <v>4.7949999999999999</v>
      </c>
      <c r="J213" s="246"/>
      <c r="K213" s="246"/>
      <c r="L213" s="278">
        <f t="shared" si="35"/>
        <v>4.7949999999999999</v>
      </c>
      <c r="N213" s="412">
        <f>IF(G213='2024-25'!A:AA,0,'Width Wise'!G213-'2024-25'!T212)</f>
        <v>0</v>
      </c>
      <c r="O213" s="412">
        <f>IF(L213='2024-25'!U212,0,'Width Wise'!L213-'2024-25'!U212)</f>
        <v>0</v>
      </c>
      <c r="Q213" s="273">
        <f t="shared" si="36"/>
        <v>0</v>
      </c>
    </row>
    <row r="214" spans="1:17" ht="30.75">
      <c r="A214" s="296"/>
      <c r="B214" s="296"/>
      <c r="C214" s="296"/>
      <c r="D214" s="1252" t="s">
        <v>53</v>
      </c>
      <c r="E214" s="1252"/>
      <c r="F214" s="295">
        <f>SUM(F200:F213)</f>
        <v>70.945000000000007</v>
      </c>
      <c r="G214" s="309">
        <f t="shared" ref="G214:L214" si="37">SUM(G200:G213)</f>
        <v>74.057999999999993</v>
      </c>
      <c r="H214" s="275">
        <f t="shared" si="37"/>
        <v>6.976</v>
      </c>
      <c r="I214" s="309">
        <f t="shared" si="37"/>
        <v>36.408999999999999</v>
      </c>
      <c r="J214" s="309">
        <f t="shared" si="37"/>
        <v>13.645</v>
      </c>
      <c r="K214" s="309">
        <f t="shared" si="37"/>
        <v>7.78</v>
      </c>
      <c r="L214" s="295">
        <f t="shared" si="37"/>
        <v>64.81</v>
      </c>
      <c r="N214" s="412">
        <f>IF(G214='2024-25'!A:AA,0,'Width Wise'!G214-'2024-25'!T213)</f>
        <v>0</v>
      </c>
      <c r="O214" s="412">
        <f>IF(L214='2024-25'!U213,0,'Width Wise'!L214-'2024-25'!U213)</f>
        <v>0</v>
      </c>
      <c r="Q214" s="273">
        <f t="shared" si="36"/>
        <v>-0.67999999999999972</v>
      </c>
    </row>
    <row r="215" spans="1:17" ht="30.75">
      <c r="A215" s="1255" t="s">
        <v>487</v>
      </c>
      <c r="B215" s="1256"/>
      <c r="C215" s="1256"/>
      <c r="D215" s="1257"/>
      <c r="E215" s="296"/>
      <c r="F215" s="303"/>
      <c r="G215" s="277"/>
      <c r="H215" s="238"/>
      <c r="I215" s="246"/>
      <c r="J215" s="246"/>
      <c r="K215" s="246"/>
      <c r="L215" s="278"/>
      <c r="N215" s="412">
        <f>IF(G215='2024-25'!A:AA,0,'Width Wise'!G215-'2024-25'!T214)</f>
        <v>0</v>
      </c>
      <c r="O215" s="412">
        <f>IF(L215='2024-25'!U214,0,'Width Wise'!L215-'2024-25'!U214)</f>
        <v>0</v>
      </c>
      <c r="Q215" s="273">
        <f t="shared" si="36"/>
        <v>0</v>
      </c>
    </row>
    <row r="216" spans="1:17" ht="87" customHeight="1">
      <c r="A216" s="296">
        <f>A213+1</f>
        <v>82</v>
      </c>
      <c r="B216" s="1246">
        <f>B211+1</f>
        <v>500</v>
      </c>
      <c r="C216" s="1246"/>
      <c r="D216" s="297" t="s">
        <v>488</v>
      </c>
      <c r="E216" s="298" t="s">
        <v>489</v>
      </c>
      <c r="F216" s="303">
        <v>9.0649999999999995</v>
      </c>
      <c r="G216" s="278">
        <v>9.0649999999999995</v>
      </c>
      <c r="H216" s="238">
        <v>3.0249999999999999</v>
      </c>
      <c r="I216" s="246">
        <v>6.04</v>
      </c>
      <c r="J216" s="246"/>
      <c r="K216" s="246"/>
      <c r="L216" s="278">
        <f t="shared" ref="L216:L233" si="38">H216+I216+J216+K216</f>
        <v>9.0649999999999995</v>
      </c>
      <c r="N216" s="412">
        <f>IF(G216='2024-25'!A:AA,0,'Width Wise'!G216-'2024-25'!T215)</f>
        <v>0</v>
      </c>
      <c r="O216" s="412">
        <f>IF(L216='2024-25'!U215,0,'Width Wise'!L216-'2024-25'!U215)</f>
        <v>0</v>
      </c>
      <c r="Q216" s="273">
        <f t="shared" si="36"/>
        <v>0</v>
      </c>
    </row>
    <row r="217" spans="1:17" ht="87" customHeight="1">
      <c r="A217" s="296">
        <f>A216+1</f>
        <v>83</v>
      </c>
      <c r="B217" s="1246">
        <f>B216+1</f>
        <v>501</v>
      </c>
      <c r="C217" s="1246"/>
      <c r="D217" s="297" t="s">
        <v>491</v>
      </c>
      <c r="E217" s="298" t="s">
        <v>492</v>
      </c>
      <c r="F217" s="303">
        <v>6.17</v>
      </c>
      <c r="G217" s="277">
        <v>6.85</v>
      </c>
      <c r="H217" s="238"/>
      <c r="I217" s="246">
        <v>6.85</v>
      </c>
      <c r="J217" s="246"/>
      <c r="K217" s="246"/>
      <c r="L217" s="277">
        <f t="shared" si="38"/>
        <v>6.85</v>
      </c>
      <c r="N217" s="412">
        <f>IF(G217='2024-25'!A:AA,0,'Width Wise'!G217-'2024-25'!T216)</f>
        <v>0</v>
      </c>
      <c r="O217" s="412">
        <f>IF(L217='2024-25'!U216,0,'Width Wise'!L217-'2024-25'!U216)</f>
        <v>0</v>
      </c>
      <c r="Q217" s="273">
        <f t="shared" si="36"/>
        <v>-6.0000000000000053E-2</v>
      </c>
    </row>
    <row r="218" spans="1:17" ht="87" customHeight="1">
      <c r="A218" s="1246">
        <f>A217+1</f>
        <v>84</v>
      </c>
      <c r="B218" s="1246">
        <f>B217+1</f>
        <v>502</v>
      </c>
      <c r="C218" s="296" t="s">
        <v>32</v>
      </c>
      <c r="D218" s="297" t="s">
        <v>495</v>
      </c>
      <c r="E218" s="298" t="s">
        <v>496</v>
      </c>
      <c r="F218" s="303">
        <v>3</v>
      </c>
      <c r="G218" s="277">
        <v>3</v>
      </c>
      <c r="H218" s="238"/>
      <c r="I218" s="246">
        <v>3</v>
      </c>
      <c r="J218" s="246"/>
      <c r="K218" s="246"/>
      <c r="L218" s="277">
        <f t="shared" si="38"/>
        <v>3</v>
      </c>
      <c r="N218" s="412">
        <f>IF(G218='2024-25'!A:AA,0,'Width Wise'!G218-'2024-25'!T217)</f>
        <v>0</v>
      </c>
      <c r="O218" s="412">
        <f>IF(L218='2024-25'!U217,0,'Width Wise'!L218-'2024-25'!U217)</f>
        <v>0</v>
      </c>
      <c r="Q218" s="273">
        <f t="shared" si="36"/>
        <v>-1.42</v>
      </c>
    </row>
    <row r="219" spans="1:17" ht="87" customHeight="1">
      <c r="A219" s="1246"/>
      <c r="B219" s="1246"/>
      <c r="C219" s="296" t="s">
        <v>38</v>
      </c>
      <c r="D219" s="297" t="s">
        <v>497</v>
      </c>
      <c r="E219" s="298" t="s">
        <v>489</v>
      </c>
      <c r="F219" s="303">
        <v>2.89</v>
      </c>
      <c r="G219" s="277">
        <v>2.89</v>
      </c>
      <c r="H219" s="722"/>
      <c r="I219" s="254">
        <v>0.26</v>
      </c>
      <c r="J219" s="254">
        <v>2.63</v>
      </c>
      <c r="K219" s="254"/>
      <c r="L219" s="277">
        <f t="shared" si="38"/>
        <v>2.8899999999999997</v>
      </c>
      <c r="N219" s="412">
        <f>IF(G219='2024-25'!A:AA,0,'Width Wise'!G219-'2024-25'!T218)</f>
        <v>0</v>
      </c>
      <c r="O219" s="412">
        <f>IF(L219='2024-25'!U218,0,'Width Wise'!L219-'2024-25'!U218)</f>
        <v>0</v>
      </c>
      <c r="Q219" s="273">
        <f t="shared" si="36"/>
        <v>3.23</v>
      </c>
    </row>
    <row r="220" spans="1:17" ht="87" customHeight="1">
      <c r="A220" s="1246"/>
      <c r="B220" s="1246"/>
      <c r="C220" s="296" t="s">
        <v>77</v>
      </c>
      <c r="D220" s="297" t="s">
        <v>498</v>
      </c>
      <c r="E220" s="298" t="s">
        <v>489</v>
      </c>
      <c r="F220" s="303">
        <v>3.01</v>
      </c>
      <c r="G220" s="277">
        <v>3.07</v>
      </c>
      <c r="H220" s="722"/>
      <c r="I220" s="254"/>
      <c r="J220" s="254">
        <v>3.07</v>
      </c>
      <c r="K220" s="254"/>
      <c r="L220" s="277">
        <f t="shared" si="38"/>
        <v>3.07</v>
      </c>
      <c r="N220" s="412">
        <f>IF(G220='2024-25'!A:AA,0,'Width Wise'!G220-'2024-25'!T219)</f>
        <v>0</v>
      </c>
      <c r="O220" s="412">
        <f>IF(L220='2024-25'!U219,0,'Width Wise'!L220-'2024-25'!U219)</f>
        <v>0</v>
      </c>
      <c r="Q220" s="273">
        <f t="shared" si="36"/>
        <v>0</v>
      </c>
    </row>
    <row r="221" spans="1:17" ht="87" customHeight="1">
      <c r="A221" s="1246">
        <f>A218+1</f>
        <v>85</v>
      </c>
      <c r="B221" s="1246">
        <f>B218+1</f>
        <v>503</v>
      </c>
      <c r="C221" s="296" t="s">
        <v>32</v>
      </c>
      <c r="D221" s="297" t="s">
        <v>499</v>
      </c>
      <c r="E221" s="298" t="s">
        <v>96</v>
      </c>
      <c r="F221" s="303">
        <v>9.15</v>
      </c>
      <c r="G221" s="277">
        <v>10.57</v>
      </c>
      <c r="H221" s="238">
        <v>1.84</v>
      </c>
      <c r="I221" s="277">
        <v>8.73</v>
      </c>
      <c r="J221" s="254"/>
      <c r="K221" s="254"/>
      <c r="L221" s="277">
        <f t="shared" si="38"/>
        <v>10.57</v>
      </c>
      <c r="N221" s="412">
        <f>IF(G221='2024-25'!A:AA,0,'Width Wise'!G221-'2024-25'!T220)</f>
        <v>0</v>
      </c>
      <c r="O221" s="412">
        <f>IF(L221='2024-25'!U220,0,'Width Wise'!L221-'2024-25'!U220)</f>
        <v>0</v>
      </c>
      <c r="Q221" s="273">
        <f t="shared" si="36"/>
        <v>0</v>
      </c>
    </row>
    <row r="222" spans="1:17" ht="87" customHeight="1">
      <c r="A222" s="1246"/>
      <c r="B222" s="1246"/>
      <c r="C222" s="296" t="s">
        <v>38</v>
      </c>
      <c r="D222" s="297" t="s">
        <v>502</v>
      </c>
      <c r="E222" s="298" t="s">
        <v>96</v>
      </c>
      <c r="F222" s="303">
        <v>3.23</v>
      </c>
      <c r="G222" s="277">
        <v>3.23</v>
      </c>
      <c r="H222" s="238"/>
      <c r="I222" s="246"/>
      <c r="J222" s="246"/>
      <c r="K222" s="246"/>
      <c r="L222" s="277">
        <f t="shared" si="38"/>
        <v>0</v>
      </c>
      <c r="N222" s="412">
        <f>IF(G222='2024-25'!A:AA,0,'Width Wise'!G222-'2024-25'!T221)</f>
        <v>0</v>
      </c>
      <c r="O222" s="412">
        <f>IF(L222='2024-25'!U221,0,'Width Wise'!L222-'2024-25'!U221)</f>
        <v>0</v>
      </c>
      <c r="Q222" s="273">
        <f t="shared" si="36"/>
        <v>0</v>
      </c>
    </row>
    <row r="223" spans="1:17" ht="87" customHeight="1">
      <c r="A223" s="1246">
        <f>A221+1</f>
        <v>86</v>
      </c>
      <c r="B223" s="1246">
        <f>B221+1</f>
        <v>504</v>
      </c>
      <c r="C223" s="296" t="s">
        <v>32</v>
      </c>
      <c r="D223" s="297" t="s">
        <v>505</v>
      </c>
      <c r="E223" s="298" t="s">
        <v>468</v>
      </c>
      <c r="F223" s="303">
        <v>6.3250000000000002</v>
      </c>
      <c r="G223" s="278">
        <v>6.3250000000000002</v>
      </c>
      <c r="H223" s="723">
        <f>5.492+0.56+0.077+0.034+0.15+0.01+0.002</f>
        <v>6.3249999999999993</v>
      </c>
      <c r="I223" s="249"/>
      <c r="J223" s="249"/>
      <c r="K223" s="249"/>
      <c r="L223" s="278">
        <f t="shared" si="38"/>
        <v>6.3249999999999993</v>
      </c>
      <c r="N223" s="412">
        <f>IF(G223='2024-25'!A:AA,0,'Width Wise'!G223-'2024-25'!T222)</f>
        <v>0</v>
      </c>
      <c r="O223" s="412">
        <f>IF(L223='2024-25'!U222,0,'Width Wise'!L223-'2024-25'!U222)</f>
        <v>0</v>
      </c>
      <c r="Q223" s="273">
        <f t="shared" si="36"/>
        <v>0.59999999999999964</v>
      </c>
    </row>
    <row r="224" spans="1:17" ht="87" customHeight="1">
      <c r="A224" s="1246"/>
      <c r="B224" s="1246"/>
      <c r="C224" s="296" t="s">
        <v>38</v>
      </c>
      <c r="D224" s="297" t="s">
        <v>507</v>
      </c>
      <c r="E224" s="298" t="s">
        <v>449</v>
      </c>
      <c r="F224" s="303">
        <v>4.9000000000000004</v>
      </c>
      <c r="G224" s="277">
        <v>4.9000000000000004</v>
      </c>
      <c r="H224" s="723"/>
      <c r="I224" s="249">
        <v>4.9000000000000004</v>
      </c>
      <c r="J224" s="249"/>
      <c r="K224" s="249"/>
      <c r="L224" s="277">
        <f t="shared" si="38"/>
        <v>4.9000000000000004</v>
      </c>
      <c r="N224" s="412">
        <f>IF(G224='2024-25'!A:AA,0,'Width Wise'!G224-'2024-25'!T223)</f>
        <v>0</v>
      </c>
      <c r="O224" s="412">
        <f>IF(L224='2024-25'!U223,0,'Width Wise'!L224-'2024-25'!U223)</f>
        <v>0</v>
      </c>
      <c r="Q224" s="273">
        <f t="shared" si="36"/>
        <v>-1.6500000000000004</v>
      </c>
    </row>
    <row r="225" spans="1:25" ht="87" customHeight="1">
      <c r="A225" s="1246">
        <f>A223+1</f>
        <v>87</v>
      </c>
      <c r="B225" s="1246">
        <f>B223+1</f>
        <v>505</v>
      </c>
      <c r="C225" s="296" t="s">
        <v>32</v>
      </c>
      <c r="D225" s="297" t="s">
        <v>509</v>
      </c>
      <c r="E225" s="298" t="s">
        <v>96</v>
      </c>
      <c r="F225" s="303">
        <v>3</v>
      </c>
      <c r="G225" s="277">
        <v>3</v>
      </c>
      <c r="H225" s="723"/>
      <c r="I225" s="249"/>
      <c r="J225" s="313">
        <v>3</v>
      </c>
      <c r="K225" s="249"/>
      <c r="L225" s="277">
        <f t="shared" si="38"/>
        <v>3</v>
      </c>
      <c r="N225" s="412">
        <f>IF(G225='2024-25'!A:AA,0,'Width Wise'!G225-'2024-25'!T224)</f>
        <v>0</v>
      </c>
      <c r="O225" s="412">
        <f>IF(L225='2024-25'!U224,0,'Width Wise'!L225-'2024-25'!U224)</f>
        <v>0</v>
      </c>
      <c r="Q225" s="273">
        <f t="shared" si="36"/>
        <v>-2.1400000000000006</v>
      </c>
    </row>
    <row r="226" spans="1:25" ht="87" customHeight="1">
      <c r="A226" s="1246"/>
      <c r="B226" s="1246"/>
      <c r="C226" s="296" t="s">
        <v>38</v>
      </c>
      <c r="D226" s="297" t="s">
        <v>511</v>
      </c>
      <c r="E226" s="298" t="s">
        <v>420</v>
      </c>
      <c r="F226" s="303">
        <v>10</v>
      </c>
      <c r="G226" s="277">
        <v>9.4</v>
      </c>
      <c r="H226" s="723"/>
      <c r="I226" s="249"/>
      <c r="J226" s="313">
        <v>9.4</v>
      </c>
      <c r="K226" s="249"/>
      <c r="L226" s="277">
        <f t="shared" si="38"/>
        <v>9.4</v>
      </c>
      <c r="N226" s="412">
        <f>IF(G226='2024-25'!A:AA,0,'Width Wise'!G226-'2024-25'!T225)</f>
        <v>0</v>
      </c>
      <c r="O226" s="412">
        <f>IF(L226='2024-25'!U225,0,'Width Wise'!L226-'2024-25'!U225)</f>
        <v>0</v>
      </c>
      <c r="Q226" s="273">
        <f t="shared" si="36"/>
        <v>0</v>
      </c>
    </row>
    <row r="227" spans="1:25" ht="87" customHeight="1">
      <c r="A227" s="1246">
        <f>A225+1</f>
        <v>88</v>
      </c>
      <c r="B227" s="1246">
        <f>B225+1</f>
        <v>506</v>
      </c>
      <c r="C227" s="296" t="s">
        <v>32</v>
      </c>
      <c r="D227" s="297" t="s">
        <v>512</v>
      </c>
      <c r="E227" s="298" t="s">
        <v>513</v>
      </c>
      <c r="F227" s="303">
        <v>9.6</v>
      </c>
      <c r="G227" s="277">
        <v>11.25</v>
      </c>
      <c r="H227" s="723"/>
      <c r="I227" s="249">
        <v>11.01</v>
      </c>
      <c r="J227" s="249">
        <v>0.24</v>
      </c>
      <c r="K227" s="249"/>
      <c r="L227" s="277">
        <f t="shared" si="38"/>
        <v>11.25</v>
      </c>
      <c r="N227" s="412">
        <f>IF(G227='2024-25'!A:AA,0,'Width Wise'!G227-'2024-25'!T226)</f>
        <v>0</v>
      </c>
      <c r="O227" s="412">
        <f>IF(L227='2024-25'!U226,0,'Width Wise'!L227-'2024-25'!U226)</f>
        <v>0</v>
      </c>
      <c r="Q227" s="273">
        <f t="shared" si="36"/>
        <v>-1.6950000000000003</v>
      </c>
    </row>
    <row r="228" spans="1:25" ht="87" customHeight="1">
      <c r="A228" s="1246"/>
      <c r="B228" s="1246"/>
      <c r="C228" s="296" t="s">
        <v>38</v>
      </c>
      <c r="D228" s="297" t="s">
        <v>515</v>
      </c>
      <c r="E228" s="298" t="s">
        <v>96</v>
      </c>
      <c r="F228" s="303">
        <v>5.0999999999999996</v>
      </c>
      <c r="G228" s="277">
        <v>7.24</v>
      </c>
      <c r="H228" s="723"/>
      <c r="I228" s="249"/>
      <c r="J228" s="249">
        <v>7.24</v>
      </c>
      <c r="K228" s="249"/>
      <c r="L228" s="277">
        <f t="shared" si="38"/>
        <v>7.24</v>
      </c>
      <c r="N228" s="412">
        <f>IF(G228='2024-25'!A:AA,0,'Width Wise'!G228-'2024-25'!T227)</f>
        <v>0</v>
      </c>
      <c r="O228" s="412">
        <f>IF(L228='2024-25'!U227,0,'Width Wise'!L228-'2024-25'!U227)</f>
        <v>0</v>
      </c>
      <c r="Q228" s="273">
        <f t="shared" si="36"/>
        <v>-0.12999999999999989</v>
      </c>
    </row>
    <row r="229" spans="1:25" ht="87" customHeight="1">
      <c r="A229" s="296">
        <f>A227+1</f>
        <v>89</v>
      </c>
      <c r="B229" s="1246">
        <f>B227+1</f>
        <v>507</v>
      </c>
      <c r="C229" s="1246"/>
      <c r="D229" s="297" t="s">
        <v>516</v>
      </c>
      <c r="E229" s="298" t="s">
        <v>96</v>
      </c>
      <c r="F229" s="303">
        <v>16.52</v>
      </c>
      <c r="G229" s="277">
        <v>16.52</v>
      </c>
      <c r="H229" s="723"/>
      <c r="I229" s="249"/>
      <c r="J229" s="249">
        <v>16.52</v>
      </c>
      <c r="K229" s="249"/>
      <c r="L229" s="277">
        <f t="shared" si="38"/>
        <v>16.52</v>
      </c>
      <c r="N229" s="412">
        <f>IF(G229='2024-25'!A:AA,0,'Width Wise'!G229-'2024-25'!T228)</f>
        <v>0</v>
      </c>
      <c r="O229" s="412">
        <f>IF(L229='2024-25'!U228,0,'Width Wise'!L229-'2024-25'!U228)</f>
        <v>0</v>
      </c>
      <c r="Q229" s="273">
        <f t="shared" si="36"/>
        <v>0</v>
      </c>
    </row>
    <row r="230" spans="1:25" ht="87" customHeight="1">
      <c r="A230" s="296">
        <f t="shared" ref="A230:B232" si="39">A229+1</f>
        <v>90</v>
      </c>
      <c r="B230" s="1246">
        <f t="shared" si="39"/>
        <v>508</v>
      </c>
      <c r="C230" s="1246"/>
      <c r="D230" s="297" t="s">
        <v>519</v>
      </c>
      <c r="E230" s="298" t="s">
        <v>96</v>
      </c>
      <c r="F230" s="303">
        <v>16</v>
      </c>
      <c r="G230" s="277">
        <v>17.7</v>
      </c>
      <c r="H230" s="723">
        <v>1.3</v>
      </c>
      <c r="I230" s="249">
        <v>3.6150000000000002</v>
      </c>
      <c r="J230" s="249">
        <v>12.78</v>
      </c>
      <c r="K230" s="249"/>
      <c r="L230" s="277">
        <f t="shared" si="38"/>
        <v>17.695</v>
      </c>
      <c r="N230" s="412">
        <f>IF(G230='2024-25'!A:AA,0,'Width Wise'!G230-'2024-25'!T229)</f>
        <v>0</v>
      </c>
      <c r="O230" s="412">
        <f>IF(L230='2024-25'!U229,0,'Width Wise'!L230-'2024-25'!U229)</f>
        <v>0</v>
      </c>
      <c r="Q230" s="273">
        <f t="shared" si="36"/>
        <v>0</v>
      </c>
    </row>
    <row r="231" spans="1:25" ht="123">
      <c r="A231" s="296">
        <f t="shared" si="39"/>
        <v>91</v>
      </c>
      <c r="B231" s="1246">
        <f t="shared" si="39"/>
        <v>509</v>
      </c>
      <c r="C231" s="1246"/>
      <c r="D231" s="297" t="s">
        <v>521</v>
      </c>
      <c r="E231" s="298" t="s">
        <v>96</v>
      </c>
      <c r="F231" s="303">
        <v>6.2</v>
      </c>
      <c r="G231" s="277">
        <v>6.33</v>
      </c>
      <c r="H231" s="723">
        <v>3.07</v>
      </c>
      <c r="I231" s="249">
        <v>3.26</v>
      </c>
      <c r="J231" s="249"/>
      <c r="K231" s="249"/>
      <c r="L231" s="277">
        <f t="shared" si="38"/>
        <v>6.33</v>
      </c>
      <c r="N231" s="412">
        <f>IF(G231='2024-25'!A:AA,0,'Width Wise'!G231-'2024-25'!T230)</f>
        <v>0</v>
      </c>
      <c r="O231" s="412">
        <f>IF(L231='2024-25'!U230,0,'Width Wise'!L231-'2024-25'!U230)</f>
        <v>0</v>
      </c>
      <c r="Q231" s="273">
        <f t="shared" si="36"/>
        <v>-3.9449999999999932</v>
      </c>
    </row>
    <row r="232" spans="1:25" ht="92.25">
      <c r="A232" s="1246">
        <f t="shared" si="39"/>
        <v>92</v>
      </c>
      <c r="B232" s="1246">
        <f t="shared" si="39"/>
        <v>510</v>
      </c>
      <c r="C232" s="296" t="s">
        <v>32</v>
      </c>
      <c r="D232" s="297" t="s">
        <v>523</v>
      </c>
      <c r="E232" s="298" t="s">
        <v>96</v>
      </c>
      <c r="F232" s="303">
        <v>4.5049999999999999</v>
      </c>
      <c r="G232" s="278">
        <v>4.5049999999999999</v>
      </c>
      <c r="H232" s="723"/>
      <c r="I232" s="249"/>
      <c r="J232" s="249">
        <v>4.5049999999999999</v>
      </c>
      <c r="K232" s="249"/>
      <c r="L232" s="277">
        <f t="shared" si="38"/>
        <v>4.5049999999999999</v>
      </c>
      <c r="N232" s="412">
        <f>IF(G232='2024-25'!A:AA,0,'Width Wise'!G232-'2024-25'!T231)</f>
        <v>0</v>
      </c>
      <c r="O232" s="412">
        <f>IF(L232='2024-25'!U231,0,'Width Wise'!L232-'2024-25'!U231)</f>
        <v>0</v>
      </c>
      <c r="Q232" s="273">
        <f t="shared" si="36"/>
        <v>1.0499999999999545</v>
      </c>
    </row>
    <row r="233" spans="1:25" ht="123">
      <c r="A233" s="1246"/>
      <c r="B233" s="1246"/>
      <c r="C233" s="296" t="s">
        <v>38</v>
      </c>
      <c r="D233" s="297" t="s">
        <v>526</v>
      </c>
      <c r="E233" s="298" t="s">
        <v>96</v>
      </c>
      <c r="F233" s="303">
        <v>2.15</v>
      </c>
      <c r="G233" s="277">
        <v>2.15</v>
      </c>
      <c r="H233" s="723"/>
      <c r="I233" s="249">
        <v>2.15</v>
      </c>
      <c r="J233" s="249"/>
      <c r="K233" s="249"/>
      <c r="L233" s="277">
        <f t="shared" si="38"/>
        <v>2.15</v>
      </c>
      <c r="N233" s="412">
        <f>IF(G233='2024-25'!A:AA,0,'Width Wise'!G233-'2024-25'!T232)</f>
        <v>0</v>
      </c>
      <c r="O233" s="412">
        <f>IF(L233='2024-25'!U232,0,'Width Wise'!L233-'2024-25'!U232)</f>
        <v>0</v>
      </c>
      <c r="Q233" s="273">
        <f t="shared" si="36"/>
        <v>-18.208000000000084</v>
      </c>
    </row>
    <row r="234" spans="1:25" s="211" customFormat="1" ht="30.75">
      <c r="A234" s="296"/>
      <c r="B234" s="296"/>
      <c r="C234" s="296"/>
      <c r="D234" s="1252" t="s">
        <v>53</v>
      </c>
      <c r="E234" s="1252"/>
      <c r="F234" s="244">
        <f>SUM(F216:F233)</f>
        <v>120.81499999999998</v>
      </c>
      <c r="G234" s="245">
        <f t="shared" ref="G234:L234" si="40">SUM(G216:G233)</f>
        <v>127.99499999999999</v>
      </c>
      <c r="H234" s="228">
        <f t="shared" si="40"/>
        <v>15.56</v>
      </c>
      <c r="I234" s="245">
        <f t="shared" si="40"/>
        <v>49.814999999999998</v>
      </c>
      <c r="J234" s="245">
        <f t="shared" si="40"/>
        <v>59.384999999999998</v>
      </c>
      <c r="K234" s="245">
        <f t="shared" si="40"/>
        <v>0</v>
      </c>
      <c r="L234" s="409">
        <f t="shared" si="40"/>
        <v>124.75999999999998</v>
      </c>
      <c r="N234" s="412">
        <f>IF(G234='2024-25'!A:AA,0,'Width Wise'!G234-'2024-25'!T233)</f>
        <v>0</v>
      </c>
      <c r="O234" s="412">
        <f>IF(L234='2024-25'!U233,0,'Width Wise'!L234-'2024-25'!U233)</f>
        <v>0</v>
      </c>
      <c r="P234" s="412"/>
      <c r="Q234" s="273">
        <f t="shared" si="36"/>
        <v>0</v>
      </c>
    </row>
    <row r="235" spans="1:25" s="211" customFormat="1" ht="30.75">
      <c r="A235" s="296"/>
      <c r="B235" s="296"/>
      <c r="C235" s="296"/>
      <c r="D235" s="1252" t="s">
        <v>527</v>
      </c>
      <c r="E235" s="1252"/>
      <c r="F235" s="244">
        <f>F234+F214+F198+F182</f>
        <v>317.29999999999995</v>
      </c>
      <c r="G235" s="237">
        <f t="shared" ref="G235:L235" si="41">G234+G214+G198+G182</f>
        <v>328.74299999999999</v>
      </c>
      <c r="H235" s="228">
        <f t="shared" si="41"/>
        <v>26.066000000000003</v>
      </c>
      <c r="I235" s="237">
        <f t="shared" si="41"/>
        <v>147.36399999999998</v>
      </c>
      <c r="J235" s="237">
        <f t="shared" si="41"/>
        <v>135.04</v>
      </c>
      <c r="K235" s="237">
        <f t="shared" si="41"/>
        <v>7.78</v>
      </c>
      <c r="L235" s="237">
        <f t="shared" si="41"/>
        <v>316.25</v>
      </c>
      <c r="N235" s="412">
        <f>IF(G235='2024-25'!A:AA,0,'Width Wise'!G235-'2024-25'!T234)</f>
        <v>0</v>
      </c>
      <c r="O235" s="412">
        <f>IF(L235='2024-25'!U234,0,'Width Wise'!L235-'2024-25'!U234)</f>
        <v>0</v>
      </c>
      <c r="P235" s="412"/>
      <c r="Q235" s="273">
        <f t="shared" si="36"/>
        <v>0</v>
      </c>
      <c r="U235" s="420">
        <f>H236-'[3]Width Wise'!$H$236</f>
        <v>2.5000000000005684E-2</v>
      </c>
      <c r="V235" s="922">
        <f>I236-'[3]Width Wise'!$I$236</f>
        <v>13.875</v>
      </c>
      <c r="W235" s="922">
        <f>J236-'[3]Width Wise'!$J$236</f>
        <v>25.822000000000003</v>
      </c>
      <c r="X235" s="922">
        <f>K236-'[3]Width Wise'!$K$236</f>
        <v>4.1579999999999977</v>
      </c>
      <c r="Y235" s="420">
        <f>L236-'[3]Width Wise'!$L$236</f>
        <v>43.880000000000223</v>
      </c>
    </row>
    <row r="236" spans="1:25" ht="30.75">
      <c r="A236" s="296"/>
      <c r="B236" s="296"/>
      <c r="C236" s="296"/>
      <c r="D236" s="1253" t="s">
        <v>528</v>
      </c>
      <c r="E236" s="1254"/>
      <c r="F236" s="244">
        <f t="shared" ref="F236:K236" si="42">F235+F170+F88+F40</f>
        <v>1011.672</v>
      </c>
      <c r="G236" s="228">
        <f t="shared" si="42"/>
        <v>1048.96</v>
      </c>
      <c r="H236" s="228">
        <f t="shared" si="42"/>
        <v>36.696000000000005</v>
      </c>
      <c r="I236" s="237">
        <f t="shared" si="42"/>
        <v>300.05999999999995</v>
      </c>
      <c r="J236" s="403">
        <f t="shared" si="42"/>
        <v>658.58600000000001</v>
      </c>
      <c r="K236" s="237">
        <f t="shared" si="42"/>
        <v>34.537999999999997</v>
      </c>
      <c r="L236" s="228">
        <f>L235+L170+L88+L40</f>
        <v>1029.8800000000001</v>
      </c>
      <c r="N236" s="507">
        <f>IF(G236='2024-25'!A:AA,0,'Width Wise'!G236-'2024-25'!T235)</f>
        <v>0</v>
      </c>
      <c r="O236" s="507">
        <f>IF(L236='2024-25'!U235,0,'Width Wise'!L236-'2024-25'!U235)</f>
        <v>0</v>
      </c>
      <c r="Q236" s="273">
        <f t="shared" si="36"/>
        <v>0</v>
      </c>
    </row>
    <row r="237" spans="1:25" s="215" customFormat="1" ht="30.75">
      <c r="A237" s="1255" t="s">
        <v>1145</v>
      </c>
      <c r="B237" s="1256"/>
      <c r="C237" s="1256"/>
      <c r="D237" s="1257"/>
      <c r="E237" s="225"/>
      <c r="F237" s="244"/>
      <c r="G237" s="245"/>
      <c r="H237" s="228"/>
      <c r="I237" s="243"/>
      <c r="J237" s="243"/>
      <c r="K237" s="243"/>
      <c r="L237" s="278"/>
      <c r="N237" s="412">
        <f>IF(G237='2024-25'!A:AA,0,'Width Wise'!G237-'2024-25'!T236)</f>
        <v>0</v>
      </c>
      <c r="O237" s="412">
        <f>IF(L237='2024-25'!U236,0,'Width Wise'!L237-'2024-25'!U236)</f>
        <v>0</v>
      </c>
      <c r="P237" s="412"/>
      <c r="Q237" s="315">
        <f t="shared" si="36"/>
        <v>0</v>
      </c>
    </row>
    <row r="238" spans="1:25" ht="30.75">
      <c r="A238" s="1251" t="s">
        <v>530</v>
      </c>
      <c r="B238" s="1251"/>
      <c r="C238" s="1251"/>
      <c r="D238" s="1251"/>
      <c r="E238" s="1251"/>
      <c r="F238" s="244"/>
      <c r="G238" s="245"/>
      <c r="H238" s="228"/>
      <c r="I238" s="243"/>
      <c r="J238" s="243"/>
      <c r="K238" s="243"/>
      <c r="L238" s="278"/>
      <c r="N238" s="412">
        <f>IF(G238='2024-25'!A:AA,0,'Width Wise'!G238-'2024-25'!T237)</f>
        <v>0</v>
      </c>
      <c r="O238" s="412">
        <f>IF(L238='2024-25'!U237,0,'Width Wise'!L238-'2024-25'!U237)</f>
        <v>0</v>
      </c>
      <c r="Q238" s="273">
        <f t="shared" si="36"/>
        <v>0</v>
      </c>
    </row>
    <row r="239" spans="1:25" ht="87" customHeight="1">
      <c r="A239" s="1246">
        <v>93</v>
      </c>
      <c r="B239" s="1246">
        <v>511</v>
      </c>
      <c r="C239" s="296" t="s">
        <v>32</v>
      </c>
      <c r="D239" s="297" t="s">
        <v>531</v>
      </c>
      <c r="E239" s="298" t="s">
        <v>532</v>
      </c>
      <c r="F239" s="278">
        <v>7.7</v>
      </c>
      <c r="G239" s="277">
        <v>7.7</v>
      </c>
      <c r="H239" s="238"/>
      <c r="I239" s="278">
        <v>7.7</v>
      </c>
      <c r="J239" s="251"/>
      <c r="K239" s="246"/>
      <c r="L239" s="278">
        <f>SUM(H239:K239)</f>
        <v>7.7</v>
      </c>
      <c r="N239" s="412">
        <f>IF(G239='2024-25'!A:AA,0,'Width Wise'!G239-'2024-25'!T238)</f>
        <v>0</v>
      </c>
      <c r="O239" s="412">
        <f>IF(L239='2024-25'!U238,0,'Width Wise'!L239-'2024-25'!U238)</f>
        <v>0</v>
      </c>
      <c r="Q239" s="273">
        <f t="shared" si="36"/>
        <v>3.1769999999999996</v>
      </c>
    </row>
    <row r="240" spans="1:25" ht="87" customHeight="1">
      <c r="A240" s="1246"/>
      <c r="B240" s="1246"/>
      <c r="C240" s="296" t="s">
        <v>38</v>
      </c>
      <c r="D240" s="300" t="s">
        <v>536</v>
      </c>
      <c r="E240" s="296" t="s">
        <v>537</v>
      </c>
      <c r="F240" s="278">
        <v>4.97</v>
      </c>
      <c r="G240" s="277">
        <v>4.97</v>
      </c>
      <c r="H240" s="238"/>
      <c r="I240" s="277">
        <v>0.21</v>
      </c>
      <c r="J240" s="251">
        <v>4.76</v>
      </c>
      <c r="K240" s="246"/>
      <c r="L240" s="278">
        <f t="shared" ref="L240:L257" si="43">SUM(H240:K240)</f>
        <v>4.97</v>
      </c>
      <c r="N240" s="412">
        <f>IF(G240='2024-25'!A:AA,0,'Width Wise'!G240-'2024-25'!T239)</f>
        <v>0</v>
      </c>
      <c r="O240" s="412">
        <f>IF(L240='2024-25'!U239,0,'Width Wise'!L240-'2024-25'!U239)</f>
        <v>0</v>
      </c>
      <c r="Q240" s="273">
        <f t="shared" si="36"/>
        <v>0</v>
      </c>
    </row>
    <row r="241" spans="1:19" ht="87" customHeight="1">
      <c r="A241" s="1246"/>
      <c r="B241" s="1246"/>
      <c r="C241" s="296" t="s">
        <v>77</v>
      </c>
      <c r="D241" s="297" t="s">
        <v>538</v>
      </c>
      <c r="E241" s="298" t="s">
        <v>539</v>
      </c>
      <c r="F241" s="278">
        <v>3.92</v>
      </c>
      <c r="G241" s="277">
        <v>3.92</v>
      </c>
      <c r="H241" s="238"/>
      <c r="I241" s="277"/>
      <c r="J241" s="251">
        <v>3.92</v>
      </c>
      <c r="K241" s="246"/>
      <c r="L241" s="278">
        <f t="shared" si="43"/>
        <v>3.92</v>
      </c>
      <c r="N241" s="412">
        <f>IF(G241='2024-25'!A:AA,0,'Width Wise'!G241-'2024-25'!T240)</f>
        <v>0</v>
      </c>
      <c r="O241" s="412">
        <f>IF(L241='2024-25'!U240,0,'Width Wise'!L241-'2024-25'!U240)</f>
        <v>0</v>
      </c>
      <c r="Q241" s="273">
        <f t="shared" si="36"/>
        <v>0</v>
      </c>
    </row>
    <row r="242" spans="1:19" ht="87" customHeight="1">
      <c r="A242" s="1246">
        <v>94</v>
      </c>
      <c r="B242" s="1246">
        <f>B239+1</f>
        <v>512</v>
      </c>
      <c r="C242" s="296" t="s">
        <v>32</v>
      </c>
      <c r="D242" s="297" t="s">
        <v>1146</v>
      </c>
      <c r="E242" s="298" t="s">
        <v>532</v>
      </c>
      <c r="F242" s="278">
        <v>8.7799999999999994</v>
      </c>
      <c r="G242" s="277">
        <v>5.9</v>
      </c>
      <c r="H242" s="238"/>
      <c r="I242" s="278">
        <v>5.6029999999999998</v>
      </c>
      <c r="J242" s="277"/>
      <c r="K242" s="246"/>
      <c r="L242" s="278">
        <f t="shared" si="43"/>
        <v>5.6029999999999998</v>
      </c>
      <c r="N242" s="412">
        <f>IF(G242='2024-25'!A:AA,0,'Width Wise'!G242-'2024-25'!T241)</f>
        <v>0</v>
      </c>
      <c r="O242" s="412">
        <f>IF(L242='2024-25'!U241,0,'Width Wise'!L242-'2024-25'!U241)</f>
        <v>0</v>
      </c>
      <c r="Q242" s="273">
        <f t="shared" si="36"/>
        <v>-0.33999999999999986</v>
      </c>
    </row>
    <row r="243" spans="1:19" ht="87" customHeight="1">
      <c r="A243" s="1246"/>
      <c r="B243" s="1246"/>
      <c r="C243" s="296" t="s">
        <v>38</v>
      </c>
      <c r="D243" s="297" t="s">
        <v>544</v>
      </c>
      <c r="E243" s="298" t="s">
        <v>545</v>
      </c>
      <c r="F243" s="278">
        <v>3.3</v>
      </c>
      <c r="G243" s="277">
        <v>3.3</v>
      </c>
      <c r="H243" s="238"/>
      <c r="I243" s="277">
        <v>3.06</v>
      </c>
      <c r="J243" s="277">
        <v>0.24</v>
      </c>
      <c r="K243" s="246"/>
      <c r="L243" s="278">
        <f t="shared" si="43"/>
        <v>3.3</v>
      </c>
      <c r="N243" s="412">
        <f>IF(G243='2024-25'!A:AA,0,'Width Wise'!G243-'2024-25'!T242)</f>
        <v>0</v>
      </c>
      <c r="O243" s="412">
        <f>IF(L243='2024-25'!U242,0,'Width Wise'!L243-'2024-25'!U242)</f>
        <v>0</v>
      </c>
      <c r="Q243" s="273">
        <f t="shared" si="36"/>
        <v>-1.5</v>
      </c>
    </row>
    <row r="244" spans="1:19" ht="87" customHeight="1">
      <c r="A244" s="1246"/>
      <c r="B244" s="1246"/>
      <c r="C244" s="296" t="s">
        <v>77</v>
      </c>
      <c r="D244" s="297" t="s">
        <v>546</v>
      </c>
      <c r="E244" s="298" t="s">
        <v>68</v>
      </c>
      <c r="F244" s="278">
        <v>3.47</v>
      </c>
      <c r="G244" s="277">
        <v>3.47</v>
      </c>
      <c r="H244" s="238"/>
      <c r="I244" s="277"/>
      <c r="J244" s="278">
        <v>3.47</v>
      </c>
      <c r="K244" s="246"/>
      <c r="L244" s="278">
        <f t="shared" si="43"/>
        <v>3.47</v>
      </c>
      <c r="N244" s="412">
        <f>IF(G244='2024-25'!A:AA,0,'Width Wise'!G244-'2024-25'!T243)</f>
        <v>0</v>
      </c>
      <c r="O244" s="412">
        <f>IF(L244='2024-25'!U243,0,'Width Wise'!L244-'2024-25'!U243)</f>
        <v>0</v>
      </c>
      <c r="Q244" s="273">
        <f t="shared" si="36"/>
        <v>-0.29000000000000004</v>
      </c>
    </row>
    <row r="245" spans="1:19" ht="87" customHeight="1">
      <c r="A245" s="1246"/>
      <c r="B245" s="1246"/>
      <c r="C245" s="296" t="s">
        <v>143</v>
      </c>
      <c r="D245" s="300" t="s">
        <v>547</v>
      </c>
      <c r="E245" s="298" t="s">
        <v>68</v>
      </c>
      <c r="F245" s="278">
        <v>2.4500000000000002</v>
      </c>
      <c r="G245" s="277">
        <v>2.79</v>
      </c>
      <c r="H245" s="238"/>
      <c r="I245" s="277"/>
      <c r="J245" s="277">
        <v>1.79</v>
      </c>
      <c r="K245" s="246">
        <v>1</v>
      </c>
      <c r="L245" s="278">
        <f t="shared" si="43"/>
        <v>2.79</v>
      </c>
      <c r="N245" s="412">
        <f>IF(G245='2024-25'!A:AA,0,'Width Wise'!G245-'2024-25'!T244)</f>
        <v>0</v>
      </c>
      <c r="O245" s="412">
        <f>IF(L245='2024-25'!U244,0,'Width Wise'!L245-'2024-25'!U244)</f>
        <v>0</v>
      </c>
      <c r="Q245" s="273">
        <f t="shared" si="36"/>
        <v>1.97</v>
      </c>
    </row>
    <row r="246" spans="1:19" s="213" customFormat="1" ht="114.75" customHeight="1">
      <c r="A246" s="1258">
        <f>A242+1</f>
        <v>95</v>
      </c>
      <c r="B246" s="1258">
        <f>B242+1</f>
        <v>513</v>
      </c>
      <c r="C246" s="719" t="s">
        <v>32</v>
      </c>
      <c r="D246" s="287" t="s">
        <v>548</v>
      </c>
      <c r="E246" s="719" t="s">
        <v>549</v>
      </c>
      <c r="F246" s="238">
        <v>12.33</v>
      </c>
      <c r="G246" s="239">
        <v>13.83</v>
      </c>
      <c r="H246" s="238"/>
      <c r="I246" s="239">
        <v>7</v>
      </c>
      <c r="J246" s="239">
        <v>6.83</v>
      </c>
      <c r="K246" s="718"/>
      <c r="L246" s="238">
        <f t="shared" si="43"/>
        <v>13.83</v>
      </c>
      <c r="N246" s="413">
        <f>IF(G246='2024-25'!A:AA,0,'Width Wise'!G246-'2024-25'!T245)</f>
        <v>0</v>
      </c>
      <c r="O246" s="413">
        <f>IF(L246='2024-25'!U245,0,'Width Wise'!L246-'2024-25'!U245)</f>
        <v>0</v>
      </c>
      <c r="P246" s="413"/>
      <c r="Q246" s="276">
        <f t="shared" si="36"/>
        <v>6.5</v>
      </c>
    </row>
    <row r="247" spans="1:19" s="213" customFormat="1" ht="108.75" customHeight="1">
      <c r="A247" s="1258"/>
      <c r="B247" s="1258"/>
      <c r="C247" s="719" t="s">
        <v>38</v>
      </c>
      <c r="D247" s="287" t="s">
        <v>552</v>
      </c>
      <c r="E247" s="719" t="s">
        <v>553</v>
      </c>
      <c r="F247" s="238">
        <v>6.78</v>
      </c>
      <c r="G247" s="239">
        <v>7.07</v>
      </c>
      <c r="H247" s="238"/>
      <c r="I247" s="239"/>
      <c r="J247" s="239">
        <v>7.07</v>
      </c>
      <c r="K247" s="718"/>
      <c r="L247" s="238">
        <f t="shared" si="43"/>
        <v>7.07</v>
      </c>
      <c r="N247" s="413">
        <f>IF(G247='2024-25'!A:AA,0,'Width Wise'!G247-'2024-25'!T246)</f>
        <v>0</v>
      </c>
      <c r="O247" s="413">
        <f>IF(L247='2024-25'!U246,0,'Width Wise'!L247-'2024-25'!U246)</f>
        <v>0</v>
      </c>
      <c r="P247" s="413"/>
      <c r="Q247" s="836">
        <f t="shared" si="36"/>
        <v>0</v>
      </c>
      <c r="S247" s="213">
        <f>7.07-0.012</f>
        <v>7.0580000000000007</v>
      </c>
    </row>
    <row r="248" spans="1:19" ht="105" customHeight="1">
      <c r="A248" s="1246">
        <f>A246+1</f>
        <v>96</v>
      </c>
      <c r="B248" s="1246">
        <f>B246+1</f>
        <v>514</v>
      </c>
      <c r="C248" s="296" t="s">
        <v>32</v>
      </c>
      <c r="D248" s="300" t="s">
        <v>554</v>
      </c>
      <c r="E248" s="296" t="s">
        <v>532</v>
      </c>
      <c r="F248" s="278">
        <v>1.97</v>
      </c>
      <c r="G248" s="277">
        <v>1.97</v>
      </c>
      <c r="H248" s="238"/>
      <c r="I248" s="277"/>
      <c r="J248" s="277"/>
      <c r="K248" s="246"/>
      <c r="L248" s="278">
        <f t="shared" si="43"/>
        <v>0</v>
      </c>
      <c r="N248" s="412">
        <f>IF(G248='2024-25'!A:AA,0,'Width Wise'!G248-'2024-25'!T247)</f>
        <v>0</v>
      </c>
      <c r="O248" s="412">
        <f>IF(L248='2024-25'!U247,0,'Width Wise'!L248-'2024-25'!U247)</f>
        <v>0</v>
      </c>
      <c r="Q248" s="273">
        <f t="shared" si="36"/>
        <v>0</v>
      </c>
    </row>
    <row r="249" spans="1:19" ht="108.75" customHeight="1">
      <c r="A249" s="1246"/>
      <c r="B249" s="1246"/>
      <c r="C249" s="296" t="s">
        <v>38</v>
      </c>
      <c r="D249" s="300" t="s">
        <v>558</v>
      </c>
      <c r="E249" s="296" t="s">
        <v>559</v>
      </c>
      <c r="F249" s="278">
        <v>6.5</v>
      </c>
      <c r="G249" s="277">
        <v>6.5</v>
      </c>
      <c r="H249" s="238"/>
      <c r="I249" s="277"/>
      <c r="J249" s="277"/>
      <c r="K249" s="246"/>
      <c r="L249" s="278">
        <f t="shared" si="43"/>
        <v>0</v>
      </c>
      <c r="N249" s="412">
        <f>IF(G249='2024-25'!A:AA,0,'Width Wise'!G249-'2024-25'!T248)</f>
        <v>0</v>
      </c>
      <c r="O249" s="412">
        <f>IF(L249='2024-25'!U248,0,'Width Wise'!L249-'2024-25'!U248)</f>
        <v>0</v>
      </c>
      <c r="Q249" s="273">
        <f t="shared" si="36"/>
        <v>0.19999999999999973</v>
      </c>
    </row>
    <row r="250" spans="1:19" ht="113.25" customHeight="1">
      <c r="A250" s="1246"/>
      <c r="B250" s="1246"/>
      <c r="C250" s="296" t="s">
        <v>77</v>
      </c>
      <c r="D250" s="300" t="s">
        <v>560</v>
      </c>
      <c r="E250" s="296" t="s">
        <v>561</v>
      </c>
      <c r="F250" s="278">
        <v>3.0150000000000001</v>
      </c>
      <c r="G250" s="278">
        <v>3.0150000000000001</v>
      </c>
      <c r="H250" s="238"/>
      <c r="I250" s="277"/>
      <c r="J250" s="277">
        <v>0.59499999999999997</v>
      </c>
      <c r="K250" s="246">
        <v>2.42</v>
      </c>
      <c r="L250" s="278">
        <f>J250+K250</f>
        <v>3.0149999999999997</v>
      </c>
      <c r="N250" s="412">
        <f>IF(G250='2024-25'!A:AA,0,'Width Wise'!G250-'2024-25'!T249)</f>
        <v>0</v>
      </c>
      <c r="O250" s="412">
        <f>IF(L250='2024-25'!U249,0,'Width Wise'!L250-'2024-25'!U249)</f>
        <v>0</v>
      </c>
      <c r="Q250" s="273">
        <f t="shared" si="36"/>
        <v>0.58999999999999986</v>
      </c>
    </row>
    <row r="251" spans="1:19" ht="134.25" customHeight="1">
      <c r="A251" s="1246"/>
      <c r="B251" s="1246"/>
      <c r="C251" s="296" t="s">
        <v>143</v>
      </c>
      <c r="D251" s="300" t="s">
        <v>562</v>
      </c>
      <c r="E251" s="296" t="s">
        <v>563</v>
      </c>
      <c r="F251" s="278">
        <v>1.21</v>
      </c>
      <c r="G251" s="277">
        <v>1.21</v>
      </c>
      <c r="H251" s="238"/>
      <c r="I251" s="277"/>
      <c r="J251" s="277">
        <v>1.21</v>
      </c>
      <c r="K251" s="246"/>
      <c r="L251" s="278">
        <f t="shared" si="43"/>
        <v>1.21</v>
      </c>
      <c r="N251" s="412">
        <f>IF(G251='2024-25'!A:AA,0,'Width Wise'!G251-'2024-25'!T250)</f>
        <v>0</v>
      </c>
      <c r="O251" s="412">
        <f>IF(L251='2024-25'!U250,0,'Width Wise'!L251-'2024-25'!U250)</f>
        <v>0</v>
      </c>
      <c r="Q251" s="273">
        <f t="shared" si="36"/>
        <v>3.7</v>
      </c>
    </row>
    <row r="252" spans="1:19" ht="126" customHeight="1">
      <c r="A252" s="1246"/>
      <c r="B252" s="1246"/>
      <c r="C252" s="296" t="s">
        <v>306</v>
      </c>
      <c r="D252" s="300" t="s">
        <v>564</v>
      </c>
      <c r="E252" s="296" t="s">
        <v>565</v>
      </c>
      <c r="F252" s="278">
        <v>3.57</v>
      </c>
      <c r="G252" s="277">
        <v>3.57</v>
      </c>
      <c r="H252" s="238"/>
      <c r="I252" s="277"/>
      <c r="J252" s="277"/>
      <c r="K252" s="246">
        <v>3.37</v>
      </c>
      <c r="L252" s="278">
        <f t="shared" si="43"/>
        <v>3.37</v>
      </c>
      <c r="N252" s="412">
        <f>IF(G252='2024-25'!A:AA,0,'Width Wise'!G252-'2024-25'!T251)</f>
        <v>0</v>
      </c>
      <c r="O252" s="412">
        <f>IF(L252='2024-25'!U251,0,'Width Wise'!L252-'2024-25'!U251)</f>
        <v>0</v>
      </c>
      <c r="Q252" s="273">
        <f t="shared" si="36"/>
        <v>4.6300000000000008</v>
      </c>
    </row>
    <row r="253" spans="1:19" ht="118.5" customHeight="1">
      <c r="A253" s="1246">
        <f>A248+1</f>
        <v>97</v>
      </c>
      <c r="B253" s="1246">
        <v>515</v>
      </c>
      <c r="C253" s="296" t="s">
        <v>32</v>
      </c>
      <c r="D253" s="300" t="s">
        <v>566</v>
      </c>
      <c r="E253" s="296" t="s">
        <v>567</v>
      </c>
      <c r="F253" s="278">
        <v>3.21</v>
      </c>
      <c r="G253" s="277">
        <v>3.21</v>
      </c>
      <c r="H253" s="238"/>
      <c r="I253" s="277">
        <v>0.79</v>
      </c>
      <c r="J253" s="251">
        <v>1.83</v>
      </c>
      <c r="K253" s="246"/>
      <c r="L253" s="278">
        <f t="shared" si="43"/>
        <v>2.62</v>
      </c>
      <c r="N253" s="412">
        <f>IF(G253='2024-25'!A:AA,0,'Width Wise'!G253-'2024-25'!T252)</f>
        <v>0</v>
      </c>
      <c r="O253" s="412">
        <f>IF(L253='2024-25'!U252,0,'Width Wise'!L253-'2024-25'!U252)</f>
        <v>0</v>
      </c>
      <c r="Q253" s="273">
        <f t="shared" si="36"/>
        <v>2.9499999999999997</v>
      </c>
    </row>
    <row r="254" spans="1:19" ht="114.75" customHeight="1">
      <c r="A254" s="1246"/>
      <c r="B254" s="1246"/>
      <c r="C254" s="296" t="s">
        <v>38</v>
      </c>
      <c r="D254" s="300" t="s">
        <v>569</v>
      </c>
      <c r="E254" s="296" t="s">
        <v>570</v>
      </c>
      <c r="F254" s="278">
        <v>3.7</v>
      </c>
      <c r="G254" s="277">
        <v>3.7</v>
      </c>
      <c r="H254" s="238"/>
      <c r="I254" s="277"/>
      <c r="J254" s="251"/>
      <c r="K254" s="246"/>
      <c r="L254" s="278">
        <f t="shared" si="43"/>
        <v>0</v>
      </c>
      <c r="N254" s="412">
        <f>IF(G254='2024-25'!A:AA,0,'Width Wise'!G254-'2024-25'!T253)</f>
        <v>0</v>
      </c>
      <c r="O254" s="412">
        <f>IF(L254='2024-25'!U253,0,'Width Wise'!L254-'2024-25'!U253)</f>
        <v>0</v>
      </c>
      <c r="Q254" s="273">
        <f t="shared" si="36"/>
        <v>0</v>
      </c>
    </row>
    <row r="255" spans="1:19" ht="87" customHeight="1">
      <c r="A255" s="1246"/>
      <c r="B255" s="1246"/>
      <c r="C255" s="296" t="s">
        <v>77</v>
      </c>
      <c r="D255" s="300" t="s">
        <v>571</v>
      </c>
      <c r="E255" s="296" t="s">
        <v>572</v>
      </c>
      <c r="F255" s="278">
        <v>8.6300000000000008</v>
      </c>
      <c r="G255" s="277">
        <v>8.6300000000000008</v>
      </c>
      <c r="H255" s="238"/>
      <c r="I255" s="277"/>
      <c r="J255" s="251">
        <v>4</v>
      </c>
      <c r="K255" s="246"/>
      <c r="L255" s="278">
        <f t="shared" si="43"/>
        <v>4</v>
      </c>
      <c r="N255" s="412">
        <f>IF(G255='2024-25'!A:AA,0,'Width Wise'!G255-'2024-25'!T254)</f>
        <v>0</v>
      </c>
      <c r="O255" s="412">
        <f>IF(L255='2024-25'!U254,0,'Width Wise'!L255-'2024-25'!U254)</f>
        <v>0</v>
      </c>
      <c r="Q255" s="273">
        <f t="shared" si="36"/>
        <v>21.586999999999989</v>
      </c>
    </row>
    <row r="256" spans="1:19" ht="87" customHeight="1">
      <c r="A256" s="1246"/>
      <c r="B256" s="1246"/>
      <c r="C256" s="296" t="s">
        <v>143</v>
      </c>
      <c r="D256" s="300" t="s">
        <v>573</v>
      </c>
      <c r="E256" s="296" t="s">
        <v>574</v>
      </c>
      <c r="F256" s="278">
        <v>6.3</v>
      </c>
      <c r="G256" s="277">
        <v>6.3</v>
      </c>
      <c r="H256" s="238"/>
      <c r="I256" s="277"/>
      <c r="J256" s="251">
        <v>3.35</v>
      </c>
      <c r="K256" s="246"/>
      <c r="L256" s="278">
        <f t="shared" si="43"/>
        <v>3.35</v>
      </c>
      <c r="N256" s="412">
        <f>IF(G256='2024-25'!A:AA,0,'Width Wise'!G256-'2024-25'!T255)</f>
        <v>0</v>
      </c>
      <c r="O256" s="412">
        <f>IF(L256='2024-25'!U255,0,'Width Wise'!L256-'2024-25'!U255)</f>
        <v>0</v>
      </c>
      <c r="Q256" s="273">
        <f t="shared" si="36"/>
        <v>0</v>
      </c>
    </row>
    <row r="257" spans="1:17" ht="87" customHeight="1">
      <c r="A257" s="1246"/>
      <c r="B257" s="1246"/>
      <c r="C257" s="296" t="s">
        <v>306</v>
      </c>
      <c r="D257" s="300" t="s">
        <v>575</v>
      </c>
      <c r="E257" s="296" t="s">
        <v>576</v>
      </c>
      <c r="F257" s="278">
        <v>4.32</v>
      </c>
      <c r="G257" s="277">
        <v>4.32</v>
      </c>
      <c r="H257" s="238"/>
      <c r="I257" s="277"/>
      <c r="J257" s="251">
        <v>4.32</v>
      </c>
      <c r="K257" s="246"/>
      <c r="L257" s="278">
        <f t="shared" si="43"/>
        <v>4.32</v>
      </c>
      <c r="N257" s="412">
        <f>IF(G257='2024-25'!A:AA,0,'Width Wise'!G257-'2024-25'!T256)</f>
        <v>0</v>
      </c>
      <c r="O257" s="412">
        <f>IF(L257='2024-25'!U256,0,'Width Wise'!L257-'2024-25'!U256)</f>
        <v>0</v>
      </c>
      <c r="Q257" s="273">
        <f t="shared" si="36"/>
        <v>0</v>
      </c>
    </row>
    <row r="258" spans="1:17" ht="30.75">
      <c r="A258" s="296"/>
      <c r="B258" s="296"/>
      <c r="C258" s="296"/>
      <c r="D258" s="1252" t="s">
        <v>53</v>
      </c>
      <c r="E258" s="1252"/>
      <c r="F258" s="244">
        <f>SUM(F239:F257)</f>
        <v>96.124999999999972</v>
      </c>
      <c r="G258" s="245">
        <f t="shared" ref="G258:K258" si="44">SUM(G239:G257)</f>
        <v>95.374999999999972</v>
      </c>
      <c r="H258" s="228">
        <f t="shared" si="44"/>
        <v>0</v>
      </c>
      <c r="I258" s="245">
        <f t="shared" si="44"/>
        <v>24.363</v>
      </c>
      <c r="J258" s="245">
        <f t="shared" si="44"/>
        <v>43.384999999999998</v>
      </c>
      <c r="K258" s="245">
        <f t="shared" si="44"/>
        <v>6.79</v>
      </c>
      <c r="L258" s="244">
        <f>SUM(L239:L257)</f>
        <v>74.537999999999982</v>
      </c>
      <c r="N258" s="412">
        <f>IF(G258='2024-25'!A:AA,0,'Width Wise'!G258-'2024-25'!T257)</f>
        <v>0</v>
      </c>
      <c r="O258" s="412">
        <f>IF(L258='2024-25'!U257,0,'Width Wise'!L258-'2024-25'!U257)</f>
        <v>0</v>
      </c>
      <c r="Q258" s="273">
        <f t="shared" si="36"/>
        <v>0</v>
      </c>
    </row>
    <row r="259" spans="1:17" ht="30.75">
      <c r="A259" s="1261" t="s">
        <v>577</v>
      </c>
      <c r="B259" s="1261"/>
      <c r="C259" s="1261"/>
      <c r="D259" s="1261"/>
      <c r="E259" s="1261"/>
      <c r="F259" s="278"/>
      <c r="G259" s="277"/>
      <c r="H259" s="238"/>
      <c r="I259" s="277"/>
      <c r="J259" s="277"/>
      <c r="K259" s="246"/>
      <c r="L259" s="278"/>
      <c r="N259" s="412">
        <f>IF(G259='2024-25'!A:AA,0,'Width Wise'!G259-'2024-25'!T258)</f>
        <v>0</v>
      </c>
      <c r="O259" s="412">
        <f>IF(L259='2024-25'!U258,0,'Width Wise'!L259-'2024-25'!U258)</f>
        <v>0</v>
      </c>
      <c r="Q259" s="273">
        <f t="shared" si="36"/>
        <v>0</v>
      </c>
    </row>
    <row r="260" spans="1:17" ht="102.75" customHeight="1">
      <c r="A260" s="1246">
        <f>A253+1</f>
        <v>98</v>
      </c>
      <c r="B260" s="1246">
        <f>B253+1</f>
        <v>516</v>
      </c>
      <c r="C260" s="296" t="s">
        <v>32</v>
      </c>
      <c r="D260" s="300" t="s">
        <v>578</v>
      </c>
      <c r="E260" s="296" t="s">
        <v>1147</v>
      </c>
      <c r="F260" s="278">
        <v>0.6</v>
      </c>
      <c r="G260" s="277">
        <v>0.6</v>
      </c>
      <c r="H260" s="238">
        <f>0.16+0.44</f>
        <v>0.6</v>
      </c>
      <c r="I260" s="277"/>
      <c r="J260" s="251"/>
      <c r="K260" s="246"/>
      <c r="L260" s="278">
        <f>SUM(H260:K260)</f>
        <v>0.6</v>
      </c>
      <c r="N260" s="412">
        <f>IF(G260='2024-25'!A:AA,0,'Width Wise'!G260-'2024-25'!T259)</f>
        <v>0</v>
      </c>
      <c r="O260" s="412">
        <f>IF(L260='2024-25'!U259,0,'Width Wise'!L260-'2024-25'!U259)</f>
        <v>0</v>
      </c>
      <c r="Q260" s="273">
        <f t="shared" si="36"/>
        <v>-2.9000000000000004</v>
      </c>
    </row>
    <row r="261" spans="1:17" ht="116.25" customHeight="1">
      <c r="A261" s="1246"/>
      <c r="B261" s="1246"/>
      <c r="C261" s="296" t="s">
        <v>38</v>
      </c>
      <c r="D261" s="297" t="s">
        <v>582</v>
      </c>
      <c r="E261" s="296" t="s">
        <v>96</v>
      </c>
      <c r="F261" s="278">
        <v>1.02</v>
      </c>
      <c r="G261" s="277">
        <v>1.02</v>
      </c>
      <c r="H261" s="238">
        <v>1.02</v>
      </c>
      <c r="I261" s="277"/>
      <c r="J261" s="251"/>
      <c r="K261" s="246"/>
      <c r="L261" s="278">
        <f t="shared" ref="L261:L275" si="45">SUM(H261:K261)</f>
        <v>1.02</v>
      </c>
      <c r="N261" s="412">
        <f>IF(G261='2024-25'!A:AA,0,'Width Wise'!G261-'2024-25'!T260)</f>
        <v>0</v>
      </c>
      <c r="O261" s="412">
        <f>IF(L261='2024-25'!U260,0,'Width Wise'!L261-'2024-25'!U260)</f>
        <v>0</v>
      </c>
      <c r="Q261" s="273">
        <f t="shared" si="36"/>
        <v>-0.48999999999999932</v>
      </c>
    </row>
    <row r="262" spans="1:17" ht="106.5" customHeight="1">
      <c r="A262" s="1246"/>
      <c r="B262" s="1246"/>
      <c r="C262" s="296" t="s">
        <v>77</v>
      </c>
      <c r="D262" s="297" t="s">
        <v>583</v>
      </c>
      <c r="E262" s="296" t="s">
        <v>584</v>
      </c>
      <c r="F262" s="278">
        <v>4.29</v>
      </c>
      <c r="G262" s="277">
        <v>4.29</v>
      </c>
      <c r="H262" s="238"/>
      <c r="I262" s="277"/>
      <c r="J262" s="251"/>
      <c r="K262" s="246">
        <v>4.29</v>
      </c>
      <c r="L262" s="278">
        <f t="shared" si="45"/>
        <v>4.29</v>
      </c>
      <c r="N262" s="412">
        <f>IF(G262='2024-25'!A:AA,0,'Width Wise'!G262-'2024-25'!T261)</f>
        <v>0</v>
      </c>
      <c r="O262" s="412">
        <f>IF(L262='2024-25'!U261,0,'Width Wise'!L262-'2024-25'!U261)</f>
        <v>0</v>
      </c>
      <c r="Q262" s="273">
        <f t="shared" si="36"/>
        <v>0</v>
      </c>
    </row>
    <row r="263" spans="1:17" ht="106.5" customHeight="1">
      <c r="A263" s="1246">
        <f>A260+1</f>
        <v>99</v>
      </c>
      <c r="B263" s="1246">
        <f>B260+1</f>
        <v>517</v>
      </c>
      <c r="C263" s="296" t="s">
        <v>32</v>
      </c>
      <c r="D263" s="297" t="s">
        <v>585</v>
      </c>
      <c r="E263" s="296" t="s">
        <v>1148</v>
      </c>
      <c r="F263" s="278">
        <v>7.52</v>
      </c>
      <c r="G263" s="277">
        <v>10.42</v>
      </c>
      <c r="H263" s="238"/>
      <c r="I263" s="277"/>
      <c r="J263" s="251">
        <v>10.42</v>
      </c>
      <c r="K263" s="246"/>
      <c r="L263" s="278">
        <f t="shared" si="45"/>
        <v>10.42</v>
      </c>
      <c r="N263" s="412">
        <f>IF(G263='2024-25'!A:AA,0,'Width Wise'!G263-'2024-25'!T262)</f>
        <v>0</v>
      </c>
      <c r="O263" s="412">
        <f>IF(L263='2024-25'!U262,0,'Width Wise'!L263-'2024-25'!U262)</f>
        <v>0</v>
      </c>
      <c r="Q263" s="273">
        <f t="shared" si="36"/>
        <v>-2.8299999999999983</v>
      </c>
    </row>
    <row r="264" spans="1:17" ht="99" customHeight="1">
      <c r="A264" s="1246"/>
      <c r="B264" s="1246"/>
      <c r="C264" s="296" t="s">
        <v>38</v>
      </c>
      <c r="D264" s="300" t="s">
        <v>590</v>
      </c>
      <c r="E264" s="298" t="s">
        <v>591</v>
      </c>
      <c r="F264" s="278">
        <v>6.53</v>
      </c>
      <c r="G264" s="277">
        <v>7.02</v>
      </c>
      <c r="H264" s="238"/>
      <c r="I264" s="277"/>
      <c r="J264" s="251">
        <v>7.02</v>
      </c>
      <c r="K264" s="246"/>
      <c r="L264" s="278">
        <f t="shared" si="45"/>
        <v>7.02</v>
      </c>
      <c r="N264" s="412">
        <f>IF(G264='2024-25'!A:AA,0,'Width Wise'!G264-'2024-25'!T263)</f>
        <v>0</v>
      </c>
      <c r="O264" s="412">
        <f>IF(L264='2024-25'!U263,0,'Width Wise'!L264-'2024-25'!U263)</f>
        <v>0</v>
      </c>
      <c r="Q264" s="273">
        <f t="shared" si="36"/>
        <v>-0.37999999999999989</v>
      </c>
    </row>
    <row r="265" spans="1:17" ht="105" customHeight="1">
      <c r="A265" s="1246"/>
      <c r="B265" s="1246"/>
      <c r="C265" s="296" t="s">
        <v>77</v>
      </c>
      <c r="D265" s="300" t="s">
        <v>592</v>
      </c>
      <c r="E265" s="298" t="s">
        <v>591</v>
      </c>
      <c r="F265" s="278">
        <v>7.56</v>
      </c>
      <c r="G265" s="277">
        <v>7.56</v>
      </c>
      <c r="H265" s="238"/>
      <c r="I265" s="277"/>
      <c r="J265" s="251">
        <v>7.56</v>
      </c>
      <c r="K265" s="246"/>
      <c r="L265" s="278">
        <f t="shared" si="45"/>
        <v>7.56</v>
      </c>
      <c r="N265" s="412">
        <f>IF(G265='2024-25'!A:AA,0,'Width Wise'!G265-'2024-25'!T264)</f>
        <v>0</v>
      </c>
      <c r="O265" s="412">
        <f>IF(L265='2024-25'!U264,0,'Width Wise'!L265-'2024-25'!U264)</f>
        <v>0</v>
      </c>
      <c r="Q265" s="273">
        <f t="shared" si="36"/>
        <v>-0.57000000000000028</v>
      </c>
    </row>
    <row r="266" spans="1:17" ht="87" customHeight="1">
      <c r="A266" s="1246">
        <f>A263+1</f>
        <v>100</v>
      </c>
      <c r="B266" s="1246">
        <f>B263+1</f>
        <v>518</v>
      </c>
      <c r="C266" s="296" t="s">
        <v>32</v>
      </c>
      <c r="D266" s="300" t="s">
        <v>593</v>
      </c>
      <c r="E266" s="298" t="s">
        <v>549</v>
      </c>
      <c r="F266" s="278">
        <v>8.25</v>
      </c>
      <c r="G266" s="277">
        <v>11.08</v>
      </c>
      <c r="H266" s="238">
        <v>3.3</v>
      </c>
      <c r="I266" s="277">
        <f>6.43+1.35</f>
        <v>7.7799999999999994</v>
      </c>
      <c r="J266" s="277"/>
      <c r="K266" s="246"/>
      <c r="L266" s="278">
        <f t="shared" si="45"/>
        <v>11.079999999999998</v>
      </c>
      <c r="N266" s="412">
        <f>IF(G266='2024-25'!A:AA,0,'Width Wise'!G266-'2024-25'!T265)</f>
        <v>0</v>
      </c>
      <c r="O266" s="412">
        <f>IF(L266='2024-25'!U265,0,'Width Wise'!L266-'2024-25'!U265)</f>
        <v>0</v>
      </c>
      <c r="Q266" s="273">
        <f t="shared" si="36"/>
        <v>0</v>
      </c>
    </row>
    <row r="267" spans="1:17" ht="87" customHeight="1">
      <c r="A267" s="1246"/>
      <c r="B267" s="1246"/>
      <c r="C267" s="296" t="s">
        <v>38</v>
      </c>
      <c r="D267" s="300" t="s">
        <v>597</v>
      </c>
      <c r="E267" s="298" t="s">
        <v>591</v>
      </c>
      <c r="F267" s="278">
        <v>4.4000000000000004</v>
      </c>
      <c r="G267" s="277">
        <v>4.78</v>
      </c>
      <c r="H267" s="238"/>
      <c r="I267" s="277">
        <v>4.78</v>
      </c>
      <c r="J267" s="277"/>
      <c r="K267" s="246"/>
      <c r="L267" s="278">
        <f t="shared" si="45"/>
        <v>4.78</v>
      </c>
      <c r="N267" s="412">
        <f>IF(G267='2024-25'!A:AA,0,'Width Wise'!G267-'2024-25'!T266)</f>
        <v>0</v>
      </c>
      <c r="O267" s="412">
        <f>IF(L267='2024-25'!U266,0,'Width Wise'!L267-'2024-25'!U266)</f>
        <v>0</v>
      </c>
      <c r="Q267" s="273">
        <f t="shared" si="36"/>
        <v>0</v>
      </c>
    </row>
    <row r="268" spans="1:17" ht="87" customHeight="1">
      <c r="A268" s="1246">
        <f>A266+1</f>
        <v>101</v>
      </c>
      <c r="B268" s="1246">
        <f>B266+1</f>
        <v>519</v>
      </c>
      <c r="C268" s="296" t="s">
        <v>32</v>
      </c>
      <c r="D268" s="300" t="s">
        <v>598</v>
      </c>
      <c r="E268" s="298" t="s">
        <v>591</v>
      </c>
      <c r="F268" s="278">
        <v>3.8</v>
      </c>
      <c r="G268" s="277">
        <v>4.37</v>
      </c>
      <c r="H268" s="238"/>
      <c r="I268" s="277">
        <v>4.37</v>
      </c>
      <c r="J268" s="251"/>
      <c r="K268" s="246"/>
      <c r="L268" s="278">
        <f t="shared" si="45"/>
        <v>4.37</v>
      </c>
      <c r="N268" s="412">
        <f>IF(G268='2024-25'!A:AA,0,'Width Wise'!G268-'2024-25'!T267)</f>
        <v>0</v>
      </c>
      <c r="O268" s="412">
        <f>IF(L268='2024-25'!U267,0,'Width Wise'!L268-'2024-25'!U267)</f>
        <v>0</v>
      </c>
      <c r="Q268" s="273">
        <f t="shared" ref="Q268:Q331" si="46">F271-L271</f>
        <v>0</v>
      </c>
    </row>
    <row r="269" spans="1:17" ht="87" customHeight="1">
      <c r="A269" s="1246"/>
      <c r="B269" s="1246"/>
      <c r="C269" s="296" t="s">
        <v>38</v>
      </c>
      <c r="D269" s="297" t="s">
        <v>601</v>
      </c>
      <c r="E269" s="298" t="s">
        <v>602</v>
      </c>
      <c r="F269" s="278">
        <v>6.75</v>
      </c>
      <c r="G269" s="277">
        <v>6.75</v>
      </c>
      <c r="H269" s="238"/>
      <c r="I269" s="277"/>
      <c r="J269" s="251">
        <v>6.75</v>
      </c>
      <c r="K269" s="246"/>
      <c r="L269" s="278">
        <f t="shared" si="45"/>
        <v>6.75</v>
      </c>
      <c r="N269" s="412">
        <f>IF(G269='2024-25'!A:AA,0,'Width Wise'!G269-'2024-25'!T268)</f>
        <v>0</v>
      </c>
      <c r="O269" s="412">
        <f>IF(L269='2024-25'!U268,0,'Width Wise'!L269-'2024-25'!U268)</f>
        <v>0</v>
      </c>
      <c r="Q269" s="273">
        <f t="shared" si="46"/>
        <v>0</v>
      </c>
    </row>
    <row r="270" spans="1:17" ht="100.5" customHeight="1">
      <c r="A270" s="1246"/>
      <c r="B270" s="1246"/>
      <c r="C270" s="296" t="s">
        <v>77</v>
      </c>
      <c r="D270" s="300" t="s">
        <v>603</v>
      </c>
      <c r="E270" s="298" t="s">
        <v>604</v>
      </c>
      <c r="F270" s="278">
        <v>8.8000000000000007</v>
      </c>
      <c r="G270" s="277">
        <v>8.8000000000000007</v>
      </c>
      <c r="H270" s="238"/>
      <c r="I270" s="277"/>
      <c r="J270" s="251">
        <v>8.8000000000000007</v>
      </c>
      <c r="K270" s="246"/>
      <c r="L270" s="278">
        <f t="shared" si="45"/>
        <v>8.8000000000000007</v>
      </c>
      <c r="N270" s="412">
        <f>IF(G270='2024-25'!A:AA,0,'Width Wise'!G270-'2024-25'!T269)</f>
        <v>0</v>
      </c>
      <c r="O270" s="412">
        <f>IF(L270='2024-25'!U269,0,'Width Wise'!L270-'2024-25'!U269)</f>
        <v>0</v>
      </c>
      <c r="Q270" s="273">
        <f t="shared" si="46"/>
        <v>0</v>
      </c>
    </row>
    <row r="271" spans="1:17" ht="87" customHeight="1">
      <c r="A271" s="1246">
        <f>A268+1</f>
        <v>102</v>
      </c>
      <c r="B271" s="1246">
        <f>B268+1</f>
        <v>520</v>
      </c>
      <c r="C271" s="296" t="s">
        <v>32</v>
      </c>
      <c r="D271" s="300" t="s">
        <v>605</v>
      </c>
      <c r="E271" s="298" t="s">
        <v>591</v>
      </c>
      <c r="F271" s="278">
        <v>10.97</v>
      </c>
      <c r="G271" s="277">
        <v>10.97</v>
      </c>
      <c r="H271" s="238"/>
      <c r="I271" s="278">
        <v>10.97</v>
      </c>
      <c r="J271" s="277"/>
      <c r="K271" s="246"/>
      <c r="L271" s="278">
        <f t="shared" si="45"/>
        <v>10.97</v>
      </c>
      <c r="N271" s="412">
        <f>IF(G271='2024-25'!A:AA,0,'Width Wise'!G271-'2024-25'!T270)</f>
        <v>0</v>
      </c>
      <c r="O271" s="412">
        <f>IF(L271='2024-25'!U270,0,'Width Wise'!L271-'2024-25'!U270)</f>
        <v>0</v>
      </c>
      <c r="Q271" s="273">
        <f t="shared" si="46"/>
        <v>0</v>
      </c>
    </row>
    <row r="272" spans="1:17" ht="87" customHeight="1">
      <c r="A272" s="1246"/>
      <c r="B272" s="1246"/>
      <c r="C272" s="296" t="s">
        <v>38</v>
      </c>
      <c r="D272" s="300" t="s">
        <v>609</v>
      </c>
      <c r="E272" s="298" t="s">
        <v>591</v>
      </c>
      <c r="F272" s="278">
        <v>5.26</v>
      </c>
      <c r="G272" s="277">
        <v>5.26</v>
      </c>
      <c r="H272" s="238"/>
      <c r="I272" s="277">
        <v>5.26</v>
      </c>
      <c r="J272" s="277"/>
      <c r="K272" s="246"/>
      <c r="L272" s="278">
        <f t="shared" si="45"/>
        <v>5.26</v>
      </c>
      <c r="N272" s="412">
        <f>IF(G272='2024-25'!A:AA,0,'Width Wise'!G272-'2024-25'!T271)</f>
        <v>0</v>
      </c>
      <c r="O272" s="412">
        <f>IF(L272='2024-25'!U271,0,'Width Wise'!L272-'2024-25'!U271)</f>
        <v>0</v>
      </c>
      <c r="Q272" s="273">
        <f t="shared" si="46"/>
        <v>-1.5</v>
      </c>
    </row>
    <row r="273" spans="1:17" ht="87" customHeight="1">
      <c r="A273" s="1246">
        <f>A271+1</f>
        <v>103</v>
      </c>
      <c r="B273" s="1246">
        <f>B271+1</f>
        <v>521</v>
      </c>
      <c r="C273" s="296" t="s">
        <v>32</v>
      </c>
      <c r="D273" s="297" t="s">
        <v>610</v>
      </c>
      <c r="E273" s="298" t="s">
        <v>591</v>
      </c>
      <c r="F273" s="278">
        <v>3.88</v>
      </c>
      <c r="G273" s="277">
        <v>3.88</v>
      </c>
      <c r="H273" s="238"/>
      <c r="I273" s="277">
        <v>3.88</v>
      </c>
      <c r="J273" s="251"/>
      <c r="K273" s="246"/>
      <c r="L273" s="278">
        <f t="shared" si="45"/>
        <v>3.88</v>
      </c>
      <c r="N273" s="412">
        <f>IF(G273='2024-25'!A:AA,0,'Width Wise'!G273-'2024-25'!T272)</f>
        <v>0</v>
      </c>
      <c r="O273" s="412">
        <f>IF(L273='2024-25'!U272,0,'Width Wise'!L273-'2024-25'!U272)</f>
        <v>0</v>
      </c>
      <c r="Q273" s="273">
        <f t="shared" si="46"/>
        <v>-8.6700000000000017</v>
      </c>
    </row>
    <row r="274" spans="1:17" ht="87" customHeight="1">
      <c r="A274" s="1246"/>
      <c r="B274" s="1246"/>
      <c r="C274" s="296" t="s">
        <v>38</v>
      </c>
      <c r="D274" s="297" t="s">
        <v>612</v>
      </c>
      <c r="E274" s="298" t="s">
        <v>591</v>
      </c>
      <c r="F274" s="278">
        <v>4</v>
      </c>
      <c r="G274" s="277">
        <v>4</v>
      </c>
      <c r="H274" s="238"/>
      <c r="I274" s="277"/>
      <c r="J274" s="251">
        <v>4</v>
      </c>
      <c r="K274" s="246"/>
      <c r="L274" s="278">
        <f t="shared" si="45"/>
        <v>4</v>
      </c>
      <c r="N274" s="412">
        <f>IF(G274='2024-25'!A:AA,0,'Width Wise'!G274-'2024-25'!T273)</f>
        <v>0</v>
      </c>
      <c r="O274" s="412">
        <f>IF(L274='2024-25'!U273,0,'Width Wise'!L274-'2024-25'!U273)</f>
        <v>0</v>
      </c>
      <c r="Q274" s="273">
        <f t="shared" si="46"/>
        <v>0</v>
      </c>
    </row>
    <row r="275" spans="1:17" ht="87" customHeight="1">
      <c r="A275" s="296">
        <f>A273+1</f>
        <v>104</v>
      </c>
      <c r="B275" s="1246">
        <f>B273+1</f>
        <v>522</v>
      </c>
      <c r="C275" s="1246"/>
      <c r="D275" s="300" t="s">
        <v>613</v>
      </c>
      <c r="E275" s="298" t="s">
        <v>1149</v>
      </c>
      <c r="F275" s="278">
        <v>9</v>
      </c>
      <c r="G275" s="277">
        <v>10.5</v>
      </c>
      <c r="H275" s="238"/>
      <c r="I275" s="277"/>
      <c r="J275" s="277">
        <v>10.5</v>
      </c>
      <c r="K275" s="246"/>
      <c r="L275" s="278">
        <f t="shared" si="45"/>
        <v>10.5</v>
      </c>
      <c r="N275" s="412">
        <f>IF(G275='2024-25'!A:AA,0,'Width Wise'!G275-'2024-25'!T274)</f>
        <v>0</v>
      </c>
      <c r="O275" s="412">
        <f>IF(L275='2024-25'!U274,0,'Width Wise'!L275-'2024-25'!U274)</f>
        <v>0</v>
      </c>
      <c r="Q275" s="273">
        <f t="shared" si="46"/>
        <v>0</v>
      </c>
    </row>
    <row r="276" spans="1:17" ht="30.75">
      <c r="A276" s="296"/>
      <c r="B276" s="296"/>
      <c r="C276" s="296"/>
      <c r="D276" s="1252" t="s">
        <v>53</v>
      </c>
      <c r="E276" s="1252"/>
      <c r="F276" s="244">
        <f>SUM(F260:F275)</f>
        <v>92.63</v>
      </c>
      <c r="G276" s="245">
        <f t="shared" ref="G276:L276" si="47">SUM(G260:G275)</f>
        <v>101.3</v>
      </c>
      <c r="H276" s="228">
        <f t="shared" si="47"/>
        <v>4.92</v>
      </c>
      <c r="I276" s="245">
        <f t="shared" si="47"/>
        <v>37.04</v>
      </c>
      <c r="J276" s="245">
        <f t="shared" si="47"/>
        <v>55.05</v>
      </c>
      <c r="K276" s="245">
        <f t="shared" si="47"/>
        <v>4.29</v>
      </c>
      <c r="L276" s="314">
        <f t="shared" si="47"/>
        <v>101.3</v>
      </c>
      <c r="N276" s="412">
        <f>IF(G276='2024-25'!A:AA,0,'Width Wise'!G276-'2024-25'!T275)</f>
        <v>0</v>
      </c>
      <c r="O276" s="412">
        <f>IF(L276='2024-25'!U275,0,'Width Wise'!L276-'2024-25'!U275)</f>
        <v>0</v>
      </c>
      <c r="Q276" s="273">
        <f t="shared" si="46"/>
        <v>0</v>
      </c>
    </row>
    <row r="277" spans="1:17" ht="30.75">
      <c r="A277" s="1261" t="s">
        <v>617</v>
      </c>
      <c r="B277" s="1261"/>
      <c r="C277" s="1261"/>
      <c r="D277" s="1261"/>
      <c r="E277" s="225"/>
      <c r="F277" s="244"/>
      <c r="G277" s="245"/>
      <c r="H277" s="228"/>
      <c r="I277" s="243"/>
      <c r="J277" s="277"/>
      <c r="K277" s="246"/>
      <c r="L277" s="278"/>
      <c r="N277" s="412">
        <f>IF(G277='2024-25'!A:AA,0,'Width Wise'!G277-'2024-25'!T276)</f>
        <v>0</v>
      </c>
      <c r="O277" s="412">
        <f>IF(L277='2024-25'!U276,0,'Width Wise'!L277-'2024-25'!U276)</f>
        <v>0</v>
      </c>
      <c r="Q277" s="273">
        <f t="shared" si="46"/>
        <v>-2.4499999999999993</v>
      </c>
    </row>
    <row r="278" spans="1:17" ht="114.75" customHeight="1">
      <c r="A278" s="1246">
        <f>A275+1</f>
        <v>105</v>
      </c>
      <c r="B278" s="1246">
        <f>B275+1</f>
        <v>523</v>
      </c>
      <c r="C278" s="296" t="s">
        <v>32</v>
      </c>
      <c r="D278" s="300" t="s">
        <v>618</v>
      </c>
      <c r="E278" s="298" t="s">
        <v>604</v>
      </c>
      <c r="F278" s="278">
        <v>7</v>
      </c>
      <c r="G278" s="277">
        <v>7</v>
      </c>
      <c r="H278" s="238"/>
      <c r="I278" s="277"/>
      <c r="J278" s="277">
        <v>7</v>
      </c>
      <c r="K278" s="246"/>
      <c r="L278" s="278">
        <f>SUM(H278:K278)</f>
        <v>7</v>
      </c>
      <c r="N278" s="412">
        <f>IF(G278='2024-25'!A:AA,0,'Width Wise'!G278-'2024-25'!T277)</f>
        <v>0</v>
      </c>
      <c r="O278" s="412">
        <f>IF(L278='2024-25'!U277,0,'Width Wise'!L278-'2024-25'!U277)</f>
        <v>0</v>
      </c>
      <c r="Q278" s="273">
        <f t="shared" si="46"/>
        <v>2.585</v>
      </c>
    </row>
    <row r="279" spans="1:17" s="216" customFormat="1" ht="133.5" customHeight="1">
      <c r="A279" s="1246"/>
      <c r="B279" s="1246"/>
      <c r="C279" s="247" t="s">
        <v>38</v>
      </c>
      <c r="D279" s="316" t="s">
        <v>622</v>
      </c>
      <c r="E279" s="317" t="s">
        <v>604</v>
      </c>
      <c r="F279" s="306">
        <v>4.9000000000000004</v>
      </c>
      <c r="G279" s="318">
        <v>4.9000000000000004</v>
      </c>
      <c r="H279" s="724"/>
      <c r="I279" s="318"/>
      <c r="J279" s="318"/>
      <c r="K279" s="318">
        <v>4.9000000000000004</v>
      </c>
      <c r="L279" s="306">
        <f t="shared" ref="L279:L286" si="48">SUM(H279:K279)</f>
        <v>4.9000000000000004</v>
      </c>
      <c r="N279" s="412">
        <f>IF(G279='2024-25'!A:AA,0,'Width Wise'!G279-'2024-25'!T278)</f>
        <v>0</v>
      </c>
      <c r="O279" s="412">
        <f>IF(L279='2024-25'!U278,0,'Width Wise'!L279-'2024-25'!U278)</f>
        <v>0</v>
      </c>
      <c r="P279" s="412"/>
      <c r="Q279" s="325">
        <f t="shared" si="46"/>
        <v>0</v>
      </c>
    </row>
    <row r="280" spans="1:17" ht="87" customHeight="1">
      <c r="A280" s="1246"/>
      <c r="B280" s="1246"/>
      <c r="C280" s="296" t="s">
        <v>77</v>
      </c>
      <c r="D280" s="300" t="s">
        <v>624</v>
      </c>
      <c r="E280" s="319" t="s">
        <v>625</v>
      </c>
      <c r="F280" s="278">
        <v>6</v>
      </c>
      <c r="G280" s="277">
        <v>8.4499999999999993</v>
      </c>
      <c r="H280" s="238"/>
      <c r="I280" s="277">
        <v>8.4499999999999993</v>
      </c>
      <c r="J280" s="277"/>
      <c r="K280" s="246"/>
      <c r="L280" s="278">
        <f t="shared" si="48"/>
        <v>8.4499999999999993</v>
      </c>
      <c r="N280" s="412">
        <f>IF(G280='2024-25'!A:AA,0,'Width Wise'!G280-'2024-25'!T279)</f>
        <v>0</v>
      </c>
      <c r="O280" s="412">
        <f>IF(L280='2024-25'!U279,0,'Width Wise'!L280-'2024-25'!U279)</f>
        <v>0</v>
      </c>
      <c r="Q280" s="273">
        <f t="shared" si="46"/>
        <v>0</v>
      </c>
    </row>
    <row r="281" spans="1:17" s="566" customFormat="1" ht="106.5" customHeight="1">
      <c r="A281" s="1246"/>
      <c r="B281" s="1246"/>
      <c r="C281" s="562" t="s">
        <v>143</v>
      </c>
      <c r="D281" s="563" t="s">
        <v>626</v>
      </c>
      <c r="E281" s="581" t="s">
        <v>591</v>
      </c>
      <c r="F281" s="565">
        <v>3</v>
      </c>
      <c r="G281" s="565">
        <v>0.41499999999999998</v>
      </c>
      <c r="H281" s="238"/>
      <c r="I281" s="565">
        <v>0.41499999999999998</v>
      </c>
      <c r="J281" s="565"/>
      <c r="K281" s="505"/>
      <c r="L281" s="565">
        <f t="shared" si="48"/>
        <v>0.41499999999999998</v>
      </c>
      <c r="N281" s="567">
        <f>IF(G281='2024-25'!A:AA,0,'Width Wise'!G281-'2024-25'!T280)</f>
        <v>0</v>
      </c>
      <c r="O281" s="567">
        <f>IF(L281='2024-25'!U280,0,'Width Wise'!L281-'2024-25'!U280)</f>
        <v>0</v>
      </c>
      <c r="P281" s="567"/>
      <c r="Q281" s="568">
        <f t="shared" si="46"/>
        <v>0</v>
      </c>
    </row>
    <row r="282" spans="1:17" ht="98.25" customHeight="1">
      <c r="A282" s="1246">
        <f>A278+1</f>
        <v>106</v>
      </c>
      <c r="B282" s="1246">
        <f>B278+1</f>
        <v>524</v>
      </c>
      <c r="C282" s="296" t="s">
        <v>32</v>
      </c>
      <c r="D282" s="300" t="s">
        <v>627</v>
      </c>
      <c r="E282" s="298" t="s">
        <v>591</v>
      </c>
      <c r="F282" s="278">
        <v>14</v>
      </c>
      <c r="G282" s="277">
        <v>14</v>
      </c>
      <c r="H282" s="233"/>
      <c r="I282" s="252">
        <v>12.8</v>
      </c>
      <c r="J282" s="277">
        <v>1.2</v>
      </c>
      <c r="K282" s="246"/>
      <c r="L282" s="278">
        <f t="shared" si="48"/>
        <v>14</v>
      </c>
      <c r="N282" s="412">
        <f>IF(G282='2024-25'!A:AA,0,'Width Wise'!G282-'2024-25'!T281)</f>
        <v>0</v>
      </c>
      <c r="O282" s="412">
        <f>IF(L282='2024-25'!U281,0,'Width Wise'!L282-'2024-25'!U281)</f>
        <v>0</v>
      </c>
      <c r="Q282" s="273">
        <f t="shared" si="46"/>
        <v>0</v>
      </c>
    </row>
    <row r="283" spans="1:17" ht="99.75" customHeight="1">
      <c r="A283" s="1246"/>
      <c r="B283" s="1246"/>
      <c r="C283" s="296" t="s">
        <v>38</v>
      </c>
      <c r="D283" s="300" t="s">
        <v>631</v>
      </c>
      <c r="E283" s="319" t="s">
        <v>632</v>
      </c>
      <c r="F283" s="278">
        <v>1.26</v>
      </c>
      <c r="G283" s="277">
        <v>1.26</v>
      </c>
      <c r="H283" s="233">
        <v>1.26</v>
      </c>
      <c r="I283" s="252"/>
      <c r="J283" s="277"/>
      <c r="K283" s="246"/>
      <c r="L283" s="278">
        <f t="shared" si="48"/>
        <v>1.26</v>
      </c>
      <c r="N283" s="412">
        <f>IF(G283='2024-25'!A:AA,0,'Width Wise'!G283-'2024-25'!T282)</f>
        <v>0</v>
      </c>
      <c r="O283" s="412">
        <f>IF(L283='2024-25'!U282,0,'Width Wise'!L283-'2024-25'!U282)</f>
        <v>0</v>
      </c>
      <c r="Q283" s="273">
        <f t="shared" si="46"/>
        <v>0</v>
      </c>
    </row>
    <row r="284" spans="1:17" ht="99.75" customHeight="1">
      <c r="A284" s="1246">
        <f>A282+1</f>
        <v>107</v>
      </c>
      <c r="B284" s="1246">
        <f>B282+1</f>
        <v>525</v>
      </c>
      <c r="C284" s="296" t="s">
        <v>32</v>
      </c>
      <c r="D284" s="300" t="s">
        <v>633</v>
      </c>
      <c r="E284" s="320" t="s">
        <v>1150</v>
      </c>
      <c r="F284" s="278">
        <v>6.85</v>
      </c>
      <c r="G284" s="277">
        <v>6.85</v>
      </c>
      <c r="H284" s="238"/>
      <c r="I284" s="246"/>
      <c r="J284" s="277">
        <v>6.85</v>
      </c>
      <c r="K284" s="246"/>
      <c r="L284" s="278">
        <f t="shared" si="48"/>
        <v>6.85</v>
      </c>
      <c r="N284" s="412">
        <f>IF(G284='2024-25'!A:AA,0,'Width Wise'!G284-'2024-25'!T283)</f>
        <v>0</v>
      </c>
      <c r="O284" s="412">
        <f>IF(L284='2024-25'!U283,0,'Width Wise'!L284-'2024-25'!U283)</f>
        <v>0</v>
      </c>
      <c r="Q284" s="273">
        <f t="shared" si="46"/>
        <v>0.13499999999999801</v>
      </c>
    </row>
    <row r="285" spans="1:17" ht="99.75" customHeight="1">
      <c r="A285" s="1246"/>
      <c r="B285" s="1246"/>
      <c r="C285" s="296" t="s">
        <v>38</v>
      </c>
      <c r="D285" s="300" t="s">
        <v>637</v>
      </c>
      <c r="E285" s="319" t="s">
        <v>250</v>
      </c>
      <c r="F285" s="278">
        <v>6.65</v>
      </c>
      <c r="G285" s="277">
        <v>6.65</v>
      </c>
      <c r="H285" s="238"/>
      <c r="I285" s="246">
        <v>6.65</v>
      </c>
      <c r="J285" s="277"/>
      <c r="K285" s="246"/>
      <c r="L285" s="278">
        <f t="shared" si="48"/>
        <v>6.65</v>
      </c>
      <c r="N285" s="412">
        <f>IF(G285='2024-25'!A:AA,0,'Width Wise'!G285-'2024-25'!T284)</f>
        <v>0</v>
      </c>
      <c r="O285" s="412">
        <f>IF(L285='2024-25'!U284,0,'Width Wise'!L285-'2024-25'!U284)</f>
        <v>0</v>
      </c>
      <c r="Q285" s="273">
        <f t="shared" si="46"/>
        <v>0</v>
      </c>
    </row>
    <row r="286" spans="1:17" ht="87" customHeight="1">
      <c r="A286" s="1246"/>
      <c r="B286" s="1246"/>
      <c r="C286" s="296" t="s">
        <v>77</v>
      </c>
      <c r="D286" s="300" t="s">
        <v>638</v>
      </c>
      <c r="E286" s="319" t="s">
        <v>639</v>
      </c>
      <c r="F286" s="278">
        <v>7.25</v>
      </c>
      <c r="G286" s="277">
        <v>7.25</v>
      </c>
      <c r="H286" s="238"/>
      <c r="I286" s="246"/>
      <c r="J286" s="277">
        <v>7.25</v>
      </c>
      <c r="K286" s="246"/>
      <c r="L286" s="278">
        <f t="shared" si="48"/>
        <v>7.25</v>
      </c>
      <c r="N286" s="412">
        <f>IF(G286='2024-25'!A:AA,0,'Width Wise'!G286-'2024-25'!T285)</f>
        <v>0</v>
      </c>
      <c r="O286" s="412">
        <f>IF(L286='2024-25'!U285,0,'Width Wise'!L286-'2024-25'!U285)</f>
        <v>0</v>
      </c>
      <c r="Q286" s="273">
        <f t="shared" si="46"/>
        <v>0.40000000000000036</v>
      </c>
    </row>
    <row r="287" spans="1:17" ht="30.75">
      <c r="A287" s="296"/>
      <c r="B287" s="296"/>
      <c r="C287" s="296"/>
      <c r="D287" s="1252" t="s">
        <v>53</v>
      </c>
      <c r="E287" s="1252"/>
      <c r="F287" s="244">
        <f>SUM(F278:F286)</f>
        <v>56.91</v>
      </c>
      <c r="G287" s="245">
        <f t="shared" ref="G287:L287" si="49">SUM(G278:G286)</f>
        <v>56.774999999999999</v>
      </c>
      <c r="H287" s="228">
        <f t="shared" si="49"/>
        <v>1.26</v>
      </c>
      <c r="I287" s="245">
        <f t="shared" si="49"/>
        <v>28.314999999999998</v>
      </c>
      <c r="J287" s="245">
        <f t="shared" si="49"/>
        <v>22.299999999999997</v>
      </c>
      <c r="K287" s="245">
        <f t="shared" si="49"/>
        <v>4.9000000000000004</v>
      </c>
      <c r="L287" s="244">
        <f t="shared" si="49"/>
        <v>56.774999999999999</v>
      </c>
      <c r="N287" s="412">
        <f>IF(G287='2024-25'!A:AA,0,'Width Wise'!G287-'2024-25'!T286)</f>
        <v>0</v>
      </c>
      <c r="O287" s="412">
        <f>IF(L287='2024-25'!U286,0,'Width Wise'!L287-'2024-25'!U286)</f>
        <v>0</v>
      </c>
      <c r="Q287" s="273">
        <f t="shared" si="46"/>
        <v>0</v>
      </c>
    </row>
    <row r="288" spans="1:17" ht="30.75">
      <c r="A288" s="1261" t="s">
        <v>640</v>
      </c>
      <c r="B288" s="1261"/>
      <c r="C288" s="1261"/>
      <c r="D288" s="1261"/>
      <c r="E288" s="225"/>
      <c r="F288" s="244"/>
      <c r="G288" s="245"/>
      <c r="H288" s="228"/>
      <c r="I288" s="243"/>
      <c r="J288" s="277"/>
      <c r="K288" s="246"/>
      <c r="L288" s="278"/>
      <c r="N288" s="412">
        <f>IF(G288='2024-25'!A:AA,0,'Width Wise'!G288-'2024-25'!T287)</f>
        <v>0</v>
      </c>
      <c r="O288" s="412">
        <f>IF(L288='2024-25'!U287,0,'Width Wise'!L288-'2024-25'!U287)</f>
        <v>0</v>
      </c>
      <c r="Q288" s="273">
        <f t="shared" si="46"/>
        <v>0</v>
      </c>
    </row>
    <row r="289" spans="1:17" ht="87" customHeight="1">
      <c r="A289" s="296">
        <f>A284+1</f>
        <v>108</v>
      </c>
      <c r="B289" s="1246">
        <f>B284+1</f>
        <v>526</v>
      </c>
      <c r="C289" s="1246"/>
      <c r="D289" s="300" t="s">
        <v>641</v>
      </c>
      <c r="E289" s="319" t="s">
        <v>639</v>
      </c>
      <c r="F289" s="278">
        <v>11.6</v>
      </c>
      <c r="G289" s="277">
        <v>11.2</v>
      </c>
      <c r="H289" s="238"/>
      <c r="I289" s="277">
        <v>11.2</v>
      </c>
      <c r="J289" s="277"/>
      <c r="K289" s="246"/>
      <c r="L289" s="278">
        <f>SUM(H289:K289)</f>
        <v>11.2</v>
      </c>
      <c r="N289" s="412">
        <f>IF(G289='2024-25'!A:AA,0,'Width Wise'!G289-'2024-25'!T288)</f>
        <v>0</v>
      </c>
      <c r="O289" s="412">
        <f>IF(L289='2024-25'!U288,0,'Width Wise'!L289-'2024-25'!U288)</f>
        <v>0</v>
      </c>
      <c r="Q289" s="273">
        <f t="shared" si="46"/>
        <v>0.40000000000000036</v>
      </c>
    </row>
    <row r="290" spans="1:17" ht="87" customHeight="1">
      <c r="A290" s="296">
        <f>A289+1</f>
        <v>109</v>
      </c>
      <c r="B290" s="1246">
        <f>B289+1</f>
        <v>527</v>
      </c>
      <c r="C290" s="1246"/>
      <c r="D290" s="300" t="s">
        <v>643</v>
      </c>
      <c r="E290" s="319" t="s">
        <v>362</v>
      </c>
      <c r="F290" s="278">
        <v>9.85</v>
      </c>
      <c r="G290" s="277">
        <v>9.85</v>
      </c>
      <c r="H290" s="238"/>
      <c r="I290" s="277">
        <v>9.85</v>
      </c>
      <c r="J290" s="277"/>
      <c r="K290" s="246"/>
      <c r="L290" s="278">
        <f t="shared" ref="L290:L295" si="50">SUM(H290:K290)</f>
        <v>9.85</v>
      </c>
      <c r="N290" s="412">
        <f>IF(G290='2024-25'!A:AA,0,'Width Wise'!G290-'2024-25'!T289)</f>
        <v>0</v>
      </c>
      <c r="O290" s="412">
        <f>IF(L290='2024-25'!U289,0,'Width Wise'!L290-'2024-25'!U289)</f>
        <v>0</v>
      </c>
      <c r="Q290" s="273">
        <f t="shared" si="46"/>
        <v>1.2000000000000002</v>
      </c>
    </row>
    <row r="291" spans="1:17" ht="87" customHeight="1">
      <c r="A291" s="1246">
        <f>A290+1</f>
        <v>110</v>
      </c>
      <c r="B291" s="1246">
        <f>B290+1</f>
        <v>528</v>
      </c>
      <c r="C291" s="296" t="s">
        <v>32</v>
      </c>
      <c r="D291" s="297" t="s">
        <v>645</v>
      </c>
      <c r="E291" s="319" t="s">
        <v>308</v>
      </c>
      <c r="F291" s="278">
        <v>8.1999999999999993</v>
      </c>
      <c r="G291" s="277">
        <v>8.1999999999999993</v>
      </c>
      <c r="H291" s="238"/>
      <c r="I291" s="277">
        <v>8.1999999999999993</v>
      </c>
      <c r="J291" s="277"/>
      <c r="K291" s="246"/>
      <c r="L291" s="278">
        <f t="shared" si="50"/>
        <v>8.1999999999999993</v>
      </c>
      <c r="N291" s="412">
        <f>IF(G291='2024-25'!A:AA,0,'Width Wise'!G291-'2024-25'!T290)</f>
        <v>0</v>
      </c>
      <c r="O291" s="412">
        <f>IF(L291='2024-25'!U290,0,'Width Wise'!L291-'2024-25'!U290)</f>
        <v>0</v>
      </c>
      <c r="Q291" s="273">
        <f t="shared" si="46"/>
        <v>-0.30000000000000004</v>
      </c>
    </row>
    <row r="292" spans="1:17" ht="87" customHeight="1">
      <c r="A292" s="1246"/>
      <c r="B292" s="1246"/>
      <c r="C292" s="296" t="s">
        <v>38</v>
      </c>
      <c r="D292" s="297" t="s">
        <v>647</v>
      </c>
      <c r="E292" s="319" t="s">
        <v>648</v>
      </c>
      <c r="F292" s="278">
        <v>8.9</v>
      </c>
      <c r="G292" s="277">
        <v>8.5</v>
      </c>
      <c r="H292" s="238"/>
      <c r="I292" s="246">
        <v>8.5</v>
      </c>
      <c r="J292" s="277"/>
      <c r="K292" s="246"/>
      <c r="L292" s="278">
        <f t="shared" si="50"/>
        <v>8.5</v>
      </c>
      <c r="N292" s="412">
        <f>IF(G292='2024-25'!A:AA,0,'Width Wise'!G292-'2024-25'!T291)</f>
        <v>0</v>
      </c>
      <c r="O292" s="412">
        <f>IF(L292='2024-25'!U291,0,'Width Wise'!L292-'2024-25'!U291)</f>
        <v>0</v>
      </c>
      <c r="Q292" s="273">
        <f t="shared" si="46"/>
        <v>-3.16</v>
      </c>
    </row>
    <row r="293" spans="1:17" ht="87" customHeight="1">
      <c r="A293" s="1246">
        <f>A291+1</f>
        <v>111</v>
      </c>
      <c r="B293" s="1246">
        <f>B291+1</f>
        <v>529</v>
      </c>
      <c r="C293" s="296" t="s">
        <v>32</v>
      </c>
      <c r="D293" s="297" t="s">
        <v>649</v>
      </c>
      <c r="E293" s="298" t="s">
        <v>650</v>
      </c>
      <c r="F293" s="278">
        <v>2.6</v>
      </c>
      <c r="G293" s="277">
        <v>1.4</v>
      </c>
      <c r="H293" s="238"/>
      <c r="I293" s="277"/>
      <c r="J293" s="277">
        <v>1.4</v>
      </c>
      <c r="K293" s="246"/>
      <c r="L293" s="278">
        <f t="shared" si="50"/>
        <v>1.4</v>
      </c>
      <c r="N293" s="412">
        <f>IF(G293='2024-25'!A:AA,0,'Width Wise'!G293-'2024-25'!T292)</f>
        <v>0</v>
      </c>
      <c r="O293" s="412">
        <f>IF(L293='2024-25'!U292,0,'Width Wise'!L293-'2024-25'!U292)</f>
        <v>0</v>
      </c>
      <c r="Q293" s="273">
        <f t="shared" si="46"/>
        <v>-1.4600000000000009</v>
      </c>
    </row>
    <row r="294" spans="1:17" s="566" customFormat="1" ht="87" customHeight="1">
      <c r="A294" s="1246"/>
      <c r="B294" s="1246"/>
      <c r="C294" s="562" t="s">
        <v>38</v>
      </c>
      <c r="D294" s="580" t="s">
        <v>654</v>
      </c>
      <c r="E294" s="672" t="s">
        <v>250</v>
      </c>
      <c r="F294" s="565">
        <v>1.2</v>
      </c>
      <c r="G294" s="541">
        <v>1.5</v>
      </c>
      <c r="H294" s="238">
        <v>1.5</v>
      </c>
      <c r="I294" s="505"/>
      <c r="J294" s="541"/>
      <c r="K294" s="505"/>
      <c r="L294" s="565">
        <f t="shared" si="50"/>
        <v>1.5</v>
      </c>
      <c r="N294" s="567">
        <f>IF(G294='2024-25'!A:AA,0,'Width Wise'!G294-'2024-25'!T293)</f>
        <v>0</v>
      </c>
      <c r="O294" s="567">
        <f>IF(L294='2024-25'!U293,0,'Width Wise'!L294-'2024-25'!U293)</f>
        <v>0</v>
      </c>
      <c r="P294" s="567"/>
      <c r="Q294" s="568">
        <f t="shared" si="46"/>
        <v>0</v>
      </c>
    </row>
    <row r="295" spans="1:17" s="566" customFormat="1" ht="87" customHeight="1">
      <c r="A295" s="1246"/>
      <c r="B295" s="1246"/>
      <c r="C295" s="562" t="s">
        <v>77</v>
      </c>
      <c r="D295" s="580" t="s">
        <v>655</v>
      </c>
      <c r="E295" s="672" t="s">
        <v>648</v>
      </c>
      <c r="F295" s="565">
        <v>6</v>
      </c>
      <c r="G295" s="541">
        <v>9.16</v>
      </c>
      <c r="H295" s="238"/>
      <c r="I295" s="505">
        <v>6.7</v>
      </c>
      <c r="J295" s="541">
        <v>2.46</v>
      </c>
      <c r="K295" s="505"/>
      <c r="L295" s="565">
        <f t="shared" si="50"/>
        <v>9.16</v>
      </c>
      <c r="N295" s="567">
        <f>IF(G295='2024-25'!A:AA,0,'Width Wise'!G295-'2024-25'!T294)</f>
        <v>0</v>
      </c>
      <c r="O295" s="567">
        <f>IF(L295='2024-25'!U294,0,'Width Wise'!L295-'2024-25'!U294)</f>
        <v>0</v>
      </c>
      <c r="P295" s="567"/>
      <c r="Q295" s="568">
        <f t="shared" si="46"/>
        <v>-4.3130000000000006</v>
      </c>
    </row>
    <row r="296" spans="1:17" ht="30.75">
      <c r="A296" s="296"/>
      <c r="B296" s="296"/>
      <c r="C296" s="296"/>
      <c r="D296" s="1252" t="s">
        <v>53</v>
      </c>
      <c r="E296" s="1252"/>
      <c r="F296" s="244">
        <f>SUM(F289:F295)</f>
        <v>48.35</v>
      </c>
      <c r="G296" s="245">
        <f t="shared" ref="G296:L296" si="51">SUM(G289:G295)</f>
        <v>49.81</v>
      </c>
      <c r="H296" s="228">
        <f t="shared" si="51"/>
        <v>1.5</v>
      </c>
      <c r="I296" s="245">
        <f t="shared" si="51"/>
        <v>44.45</v>
      </c>
      <c r="J296" s="245">
        <f t="shared" si="51"/>
        <v>3.86</v>
      </c>
      <c r="K296" s="245">
        <f t="shared" si="51"/>
        <v>0</v>
      </c>
      <c r="L296" s="244">
        <f t="shared" si="51"/>
        <v>49.81</v>
      </c>
      <c r="N296" s="412">
        <f>IF(G296='2024-25'!A:AA,0,'Width Wise'!G296-'2024-25'!T295)</f>
        <v>0</v>
      </c>
      <c r="O296" s="412">
        <f>IF(L296='2024-25'!U295,0,'Width Wise'!L296-'2024-25'!U295)</f>
        <v>0</v>
      </c>
      <c r="Q296" s="273">
        <f t="shared" si="46"/>
        <v>-0.51999999999999957</v>
      </c>
    </row>
    <row r="297" spans="1:17" ht="30.75">
      <c r="A297" s="1261" t="s">
        <v>656</v>
      </c>
      <c r="B297" s="1261"/>
      <c r="C297" s="1261"/>
      <c r="D297" s="1261"/>
      <c r="E297" s="225"/>
      <c r="F297" s="244"/>
      <c r="G297" s="245"/>
      <c r="H297" s="228"/>
      <c r="I297" s="243"/>
      <c r="J297" s="277"/>
      <c r="K297" s="246"/>
      <c r="L297" s="278"/>
      <c r="N297" s="412">
        <f>IF(G297='2024-25'!A:AA,0,'Width Wise'!G297-'2024-25'!T296)</f>
        <v>0</v>
      </c>
      <c r="O297" s="412">
        <f>IF(L297='2024-25'!U296,0,'Width Wise'!L297-'2024-25'!U296)</f>
        <v>0</v>
      </c>
      <c r="Q297" s="273">
        <f t="shared" si="46"/>
        <v>0</v>
      </c>
    </row>
    <row r="298" spans="1:17" ht="87" customHeight="1">
      <c r="A298" s="1246">
        <f>A293+1</f>
        <v>112</v>
      </c>
      <c r="B298" s="1246">
        <f>B293+1</f>
        <v>530</v>
      </c>
      <c r="C298" s="296" t="s">
        <v>32</v>
      </c>
      <c r="D298" s="297" t="s">
        <v>657</v>
      </c>
      <c r="E298" s="298" t="s">
        <v>658</v>
      </c>
      <c r="F298" s="278">
        <v>12.917</v>
      </c>
      <c r="G298" s="278">
        <v>17.23</v>
      </c>
      <c r="H298" s="238"/>
      <c r="I298" s="246"/>
      <c r="J298" s="250">
        <v>17.23</v>
      </c>
      <c r="K298" s="246"/>
      <c r="L298" s="278">
        <f>SUM(H298:K298)</f>
        <v>17.23</v>
      </c>
      <c r="N298" s="412">
        <f>IF(G298='2024-25'!A:AA,0,'Width Wise'!G298-'2024-25'!T297)</f>
        <v>0</v>
      </c>
      <c r="O298" s="412">
        <f>IF(L298='2024-25'!U297,0,'Width Wise'!L298-'2024-25'!U297)</f>
        <v>0</v>
      </c>
      <c r="Q298" s="273">
        <f t="shared" si="46"/>
        <v>0.29999999999999982</v>
      </c>
    </row>
    <row r="299" spans="1:17" ht="87" customHeight="1">
      <c r="A299" s="1246"/>
      <c r="B299" s="1246"/>
      <c r="C299" s="296" t="s">
        <v>38</v>
      </c>
      <c r="D299" s="297" t="s">
        <v>660</v>
      </c>
      <c r="E299" s="298" t="s">
        <v>661</v>
      </c>
      <c r="F299" s="278">
        <v>4.7</v>
      </c>
      <c r="G299" s="277">
        <v>5.22</v>
      </c>
      <c r="H299" s="238"/>
      <c r="I299" s="246"/>
      <c r="J299" s="251">
        <v>5.22</v>
      </c>
      <c r="K299" s="246"/>
      <c r="L299" s="278">
        <f t="shared" ref="L299:L313" si="52">SUM(H299:K299)</f>
        <v>5.22</v>
      </c>
      <c r="N299" s="412">
        <f>IF(G299='2024-25'!A:AA,0,'Width Wise'!G299-'2024-25'!T298)</f>
        <v>0</v>
      </c>
      <c r="O299" s="412">
        <f>IF(L299='2024-25'!U298,0,'Width Wise'!L299-'2024-25'!U298)</f>
        <v>0</v>
      </c>
      <c r="Q299" s="273">
        <f t="shared" si="46"/>
        <v>-3.9999999999995595E-3</v>
      </c>
    </row>
    <row r="300" spans="1:17" ht="87" customHeight="1">
      <c r="A300" s="1246">
        <f>A298+1</f>
        <v>113</v>
      </c>
      <c r="B300" s="1246">
        <f>B298+1</f>
        <v>531</v>
      </c>
      <c r="C300" s="296" t="s">
        <v>32</v>
      </c>
      <c r="D300" s="297" t="s">
        <v>662</v>
      </c>
      <c r="E300" s="298" t="s">
        <v>663</v>
      </c>
      <c r="F300" s="278">
        <v>4.5</v>
      </c>
      <c r="G300" s="277">
        <v>4.5</v>
      </c>
      <c r="H300" s="238"/>
      <c r="I300" s="246"/>
      <c r="J300" s="277">
        <v>4.5</v>
      </c>
      <c r="K300" s="246"/>
      <c r="L300" s="278">
        <f t="shared" si="52"/>
        <v>4.5</v>
      </c>
      <c r="N300" s="412">
        <f>IF(G300='2024-25'!A:AA,0,'Width Wise'!G300-'2024-25'!T299)</f>
        <v>0</v>
      </c>
      <c r="O300" s="412">
        <f>IF(L300='2024-25'!U299,0,'Width Wise'!L300-'2024-25'!U299)</f>
        <v>0</v>
      </c>
      <c r="Q300" s="273">
        <f t="shared" si="46"/>
        <v>0</v>
      </c>
    </row>
    <row r="301" spans="1:17" ht="87" customHeight="1">
      <c r="A301" s="1246"/>
      <c r="B301" s="1246"/>
      <c r="C301" s="296" t="s">
        <v>38</v>
      </c>
      <c r="D301" s="297" t="s">
        <v>666</v>
      </c>
      <c r="E301" s="298" t="s">
        <v>667</v>
      </c>
      <c r="F301" s="278">
        <v>4.04</v>
      </c>
      <c r="G301" s="277">
        <v>3.74</v>
      </c>
      <c r="H301" s="238"/>
      <c r="I301" s="246"/>
      <c r="J301" s="277">
        <v>3.74</v>
      </c>
      <c r="K301" s="246"/>
      <c r="L301" s="278">
        <f t="shared" si="52"/>
        <v>3.74</v>
      </c>
      <c r="N301" s="412">
        <f>IF(G301='2024-25'!A:AA,0,'Width Wise'!G301-'2024-25'!T300)</f>
        <v>0</v>
      </c>
      <c r="O301" s="412">
        <f>IF(L301='2024-25'!U300,0,'Width Wise'!L301-'2024-25'!U300)</f>
        <v>0</v>
      </c>
      <c r="Q301" s="273">
        <f t="shared" si="46"/>
        <v>0</v>
      </c>
    </row>
    <row r="302" spans="1:17" ht="87" customHeight="1">
      <c r="A302" s="1246">
        <f>A300+1</f>
        <v>114</v>
      </c>
      <c r="B302" s="1246">
        <f>B300+1</f>
        <v>532</v>
      </c>
      <c r="C302" s="296" t="s">
        <v>32</v>
      </c>
      <c r="D302" s="297" t="s">
        <v>668</v>
      </c>
      <c r="E302" s="298" t="s">
        <v>669</v>
      </c>
      <c r="F302" s="278">
        <v>12.496</v>
      </c>
      <c r="G302" s="277">
        <v>12.5</v>
      </c>
      <c r="H302" s="238"/>
      <c r="I302" s="246"/>
      <c r="J302" s="277">
        <v>12.5</v>
      </c>
      <c r="K302" s="246"/>
      <c r="L302" s="278">
        <f t="shared" si="52"/>
        <v>12.5</v>
      </c>
      <c r="N302" s="412">
        <f>IF(G302='2024-25'!A:AA,0,'Width Wise'!G302-'2024-25'!T301)</f>
        <v>0</v>
      </c>
      <c r="O302" s="412">
        <f>IF(L302='2024-25'!U301,0,'Width Wise'!L302-'2024-25'!U301)</f>
        <v>0</v>
      </c>
      <c r="Q302" s="273">
        <f t="shared" si="46"/>
        <v>0</v>
      </c>
    </row>
    <row r="303" spans="1:17" ht="87" customHeight="1">
      <c r="A303" s="1246"/>
      <c r="B303" s="1246"/>
      <c r="C303" s="296" t="s">
        <v>38</v>
      </c>
      <c r="D303" s="297" t="s">
        <v>671</v>
      </c>
      <c r="E303" s="298" t="s">
        <v>672</v>
      </c>
      <c r="F303" s="278">
        <v>12.02</v>
      </c>
      <c r="G303" s="277">
        <v>12.02</v>
      </c>
      <c r="H303" s="238"/>
      <c r="I303" s="277">
        <v>7</v>
      </c>
      <c r="J303" s="277">
        <v>5.0199999999999996</v>
      </c>
      <c r="K303" s="246"/>
      <c r="L303" s="278">
        <f t="shared" si="52"/>
        <v>12.02</v>
      </c>
      <c r="N303" s="412">
        <f>IF(G303='2024-25'!A:AA,0,'Width Wise'!G303-'2024-25'!T302)</f>
        <v>0</v>
      </c>
      <c r="O303" s="412">
        <f>IF(L303='2024-25'!U302,0,'Width Wise'!L303-'2024-25'!U302)</f>
        <v>0</v>
      </c>
      <c r="Q303" s="273">
        <f t="shared" si="46"/>
        <v>-1.0200000000000005</v>
      </c>
    </row>
    <row r="304" spans="1:17" ht="87" customHeight="1">
      <c r="A304" s="1246">
        <f>A302+1</f>
        <v>115</v>
      </c>
      <c r="B304" s="1246">
        <f>B302+1</f>
        <v>533</v>
      </c>
      <c r="C304" s="296" t="s">
        <v>32</v>
      </c>
      <c r="D304" s="297" t="s">
        <v>673</v>
      </c>
      <c r="E304" s="298" t="s">
        <v>96</v>
      </c>
      <c r="F304" s="278">
        <v>5</v>
      </c>
      <c r="G304" s="277">
        <v>5</v>
      </c>
      <c r="H304" s="238"/>
      <c r="I304" s="277"/>
      <c r="J304" s="277">
        <v>5</v>
      </c>
      <c r="K304" s="246"/>
      <c r="L304" s="278">
        <f t="shared" si="52"/>
        <v>5</v>
      </c>
      <c r="N304" s="412">
        <f>IF(G304='2024-25'!A:AA,0,'Width Wise'!G304-'2024-25'!T303)</f>
        <v>0</v>
      </c>
      <c r="O304" s="412">
        <f>IF(L304='2024-25'!U303,0,'Width Wise'!L304-'2024-25'!U303)</f>
        <v>0</v>
      </c>
      <c r="Q304" s="273">
        <f t="shared" si="46"/>
        <v>0</v>
      </c>
    </row>
    <row r="305" spans="1:23" ht="87" customHeight="1">
      <c r="A305" s="1246"/>
      <c r="B305" s="1246"/>
      <c r="C305" s="296" t="s">
        <v>38</v>
      </c>
      <c r="D305" s="297" t="s">
        <v>677</v>
      </c>
      <c r="E305" s="298" t="s">
        <v>678</v>
      </c>
      <c r="F305" s="278">
        <v>4.62</v>
      </c>
      <c r="G305" s="277">
        <v>4.62</v>
      </c>
      <c r="H305" s="238"/>
      <c r="I305" s="277"/>
      <c r="J305" s="277">
        <v>4.62</v>
      </c>
      <c r="K305" s="246"/>
      <c r="L305" s="278">
        <f t="shared" si="52"/>
        <v>4.62</v>
      </c>
      <c r="N305" s="412">
        <f>IF(G305='2024-25'!A:AA,0,'Width Wise'!G305-'2024-25'!T304)</f>
        <v>0</v>
      </c>
      <c r="O305" s="412">
        <f>IF(L305='2024-25'!U304,0,'Width Wise'!L305-'2024-25'!U304)</f>
        <v>0</v>
      </c>
      <c r="Q305" s="273">
        <f t="shared" si="46"/>
        <v>-0.59999999999999964</v>
      </c>
    </row>
    <row r="306" spans="1:23" ht="87" customHeight="1">
      <c r="A306" s="1246"/>
      <c r="B306" s="1246"/>
      <c r="C306" s="296" t="s">
        <v>77</v>
      </c>
      <c r="D306" s="297" t="s">
        <v>679</v>
      </c>
      <c r="E306" s="298" t="s">
        <v>680</v>
      </c>
      <c r="F306" s="278">
        <v>3.38</v>
      </c>
      <c r="G306" s="277">
        <v>4.4000000000000004</v>
      </c>
      <c r="H306" s="238"/>
      <c r="I306" s="277"/>
      <c r="J306" s="277">
        <v>4.4000000000000004</v>
      </c>
      <c r="K306" s="246"/>
      <c r="L306" s="278">
        <f t="shared" si="52"/>
        <v>4.4000000000000004</v>
      </c>
      <c r="N306" s="412">
        <f>IF(G306='2024-25'!A:AA,0,'Width Wise'!G306-'2024-25'!T305)</f>
        <v>0</v>
      </c>
      <c r="O306" s="412">
        <f>IF(L306='2024-25'!U305,0,'Width Wise'!L306-'2024-25'!U305)</f>
        <v>0</v>
      </c>
      <c r="Q306" s="273">
        <f t="shared" si="46"/>
        <v>-6.15</v>
      </c>
    </row>
    <row r="307" spans="1:23" ht="87" customHeight="1">
      <c r="A307" s="1246"/>
      <c r="B307" s="1246"/>
      <c r="C307" s="296" t="s">
        <v>143</v>
      </c>
      <c r="D307" s="297" t="s">
        <v>681</v>
      </c>
      <c r="E307" s="298" t="s">
        <v>682</v>
      </c>
      <c r="F307" s="278">
        <v>5.09</v>
      </c>
      <c r="G307" s="277">
        <v>5.09</v>
      </c>
      <c r="H307" s="238"/>
      <c r="I307" s="277"/>
      <c r="J307" s="277">
        <v>5.09</v>
      </c>
      <c r="K307" s="246"/>
      <c r="L307" s="278">
        <f t="shared" si="52"/>
        <v>5.09</v>
      </c>
      <c r="N307" s="412">
        <f>IF(G307='2024-25'!A:AA,0,'Width Wise'!G307-'2024-25'!T306)</f>
        <v>0</v>
      </c>
      <c r="O307" s="412">
        <f>IF(L307='2024-25'!U306,0,'Width Wise'!L307-'2024-25'!U306)</f>
        <v>0</v>
      </c>
      <c r="Q307" s="273">
        <f t="shared" si="46"/>
        <v>0</v>
      </c>
    </row>
    <row r="308" spans="1:23" ht="87" customHeight="1">
      <c r="A308" s="1246"/>
      <c r="B308" s="1246"/>
      <c r="C308" s="296" t="s">
        <v>306</v>
      </c>
      <c r="D308" s="297" t="s">
        <v>683</v>
      </c>
      <c r="E308" s="298" t="s">
        <v>684</v>
      </c>
      <c r="F308" s="278">
        <v>8.35</v>
      </c>
      <c r="G308" s="277">
        <v>8.9499999999999993</v>
      </c>
      <c r="H308" s="238"/>
      <c r="I308" s="277"/>
      <c r="J308" s="277">
        <v>8.9499999999999993</v>
      </c>
      <c r="K308" s="246"/>
      <c r="L308" s="278">
        <f t="shared" si="52"/>
        <v>8.9499999999999993</v>
      </c>
      <c r="N308" s="412">
        <f>IF(G308='2024-25'!A:AA,0,'Width Wise'!G308-'2024-25'!T307)</f>
        <v>0</v>
      </c>
      <c r="O308" s="412">
        <f>IF(L308='2024-25'!U307,0,'Width Wise'!L308-'2024-25'!U307)</f>
        <v>0</v>
      </c>
      <c r="Q308" s="273">
        <f t="shared" si="46"/>
        <v>-0.70000000000000018</v>
      </c>
    </row>
    <row r="309" spans="1:23" ht="87" customHeight="1">
      <c r="A309" s="1246"/>
      <c r="B309" s="1246"/>
      <c r="C309" s="296" t="s">
        <v>309</v>
      </c>
      <c r="D309" s="297" t="s">
        <v>685</v>
      </c>
      <c r="E309" s="298" t="s">
        <v>686</v>
      </c>
      <c r="F309" s="278">
        <v>3.41</v>
      </c>
      <c r="G309" s="277">
        <v>9.56</v>
      </c>
      <c r="H309" s="238"/>
      <c r="I309" s="277"/>
      <c r="J309" s="277">
        <v>9.56</v>
      </c>
      <c r="K309" s="246"/>
      <c r="L309" s="278">
        <f t="shared" si="52"/>
        <v>9.56</v>
      </c>
      <c r="N309" s="412">
        <f>IF(G309='2024-25'!A:AA,0,'Width Wise'!G309-'2024-25'!T308)</f>
        <v>0</v>
      </c>
      <c r="O309" s="412">
        <f>IF(L309='2024-25'!U308,0,'Width Wise'!L309-'2024-25'!U308)</f>
        <v>0</v>
      </c>
      <c r="Q309" s="273">
        <f t="shared" si="46"/>
        <v>-1.8000000000000003</v>
      </c>
    </row>
    <row r="310" spans="1:23" ht="87" customHeight="1">
      <c r="A310" s="1246"/>
      <c r="B310" s="1246"/>
      <c r="C310" s="296" t="s">
        <v>312</v>
      </c>
      <c r="D310" s="297" t="s">
        <v>687</v>
      </c>
      <c r="E310" s="298" t="s">
        <v>688</v>
      </c>
      <c r="F310" s="278">
        <v>7</v>
      </c>
      <c r="G310" s="277">
        <v>7</v>
      </c>
      <c r="H310" s="238"/>
      <c r="I310" s="277"/>
      <c r="J310" s="277">
        <v>7</v>
      </c>
      <c r="K310" s="246"/>
      <c r="L310" s="278">
        <f t="shared" si="52"/>
        <v>7</v>
      </c>
      <c r="N310" s="412">
        <f>IF(G310='2024-25'!A:AA,0,'Width Wise'!G310-'2024-25'!T309)</f>
        <v>0</v>
      </c>
      <c r="O310" s="412">
        <f>IF(L310='2024-25'!U309,0,'Width Wise'!L310-'2024-25'!U309)</f>
        <v>0</v>
      </c>
      <c r="Q310" s="273">
        <f t="shared" si="46"/>
        <v>-0.30000000000000004</v>
      </c>
    </row>
    <row r="311" spans="1:23" ht="87" customHeight="1">
      <c r="A311" s="1246"/>
      <c r="B311" s="1246"/>
      <c r="C311" s="296" t="s">
        <v>689</v>
      </c>
      <c r="D311" s="297" t="s">
        <v>690</v>
      </c>
      <c r="E311" s="298" t="s">
        <v>96</v>
      </c>
      <c r="F311" s="278">
        <v>2.5</v>
      </c>
      <c r="G311" s="277">
        <v>3.2</v>
      </c>
      <c r="H311" s="238"/>
      <c r="I311" s="277"/>
      <c r="J311" s="277">
        <v>3.2</v>
      </c>
      <c r="K311" s="246"/>
      <c r="L311" s="278">
        <f t="shared" si="52"/>
        <v>3.2</v>
      </c>
      <c r="N311" s="412">
        <f>IF(G311='2024-25'!A:AA,0,'Width Wise'!G311-'2024-25'!T310)</f>
        <v>0</v>
      </c>
      <c r="O311" s="412">
        <f>IF(L311='2024-25'!U310,0,'Width Wise'!L311-'2024-25'!U310)</f>
        <v>0</v>
      </c>
      <c r="Q311" s="273">
        <f t="shared" si="46"/>
        <v>-15.107000000000014</v>
      </c>
    </row>
    <row r="312" spans="1:23" ht="87" customHeight="1">
      <c r="A312" s="1246"/>
      <c r="B312" s="1246"/>
      <c r="C312" s="296" t="s">
        <v>691</v>
      </c>
      <c r="D312" s="297" t="s">
        <v>692</v>
      </c>
      <c r="E312" s="298" t="s">
        <v>96</v>
      </c>
      <c r="F312" s="278">
        <v>3.56</v>
      </c>
      <c r="G312" s="277">
        <v>5.36</v>
      </c>
      <c r="H312" s="238"/>
      <c r="I312" s="277"/>
      <c r="J312" s="277">
        <v>5.36</v>
      </c>
      <c r="K312" s="246"/>
      <c r="L312" s="278">
        <f t="shared" si="52"/>
        <v>5.36</v>
      </c>
      <c r="N312" s="412">
        <f>IF(G312='2024-25'!A:AA,0,'Width Wise'!G312-'2024-25'!T311)</f>
        <v>0</v>
      </c>
      <c r="O312" s="412">
        <f>IF(L312='2024-25'!U311,0,'Width Wise'!L312-'2024-25'!U311)</f>
        <v>0</v>
      </c>
      <c r="Q312" s="273">
        <f t="shared" si="46"/>
        <v>-3.5149999999999864</v>
      </c>
    </row>
    <row r="313" spans="1:23" ht="87" customHeight="1">
      <c r="A313" s="1246"/>
      <c r="B313" s="1246"/>
      <c r="C313" s="296" t="s">
        <v>693</v>
      </c>
      <c r="D313" s="297" t="s">
        <v>694</v>
      </c>
      <c r="E313" s="298" t="s">
        <v>96</v>
      </c>
      <c r="F313" s="278">
        <v>1.8</v>
      </c>
      <c r="G313" s="277">
        <v>2.1</v>
      </c>
      <c r="H313" s="238"/>
      <c r="I313" s="277"/>
      <c r="J313" s="277">
        <v>2.1</v>
      </c>
      <c r="K313" s="246"/>
      <c r="L313" s="278">
        <f t="shared" si="52"/>
        <v>2.1</v>
      </c>
      <c r="N313" s="412">
        <f>IF(G313='2024-25'!A:AA,0,'Width Wise'!G313-'2024-25'!T312)</f>
        <v>0</v>
      </c>
      <c r="O313" s="412">
        <f>IF(L313='2024-25'!U312,0,'Width Wise'!L313-'2024-25'!U312)</f>
        <v>0</v>
      </c>
      <c r="Q313" s="273">
        <f t="shared" si="46"/>
        <v>0</v>
      </c>
    </row>
    <row r="314" spans="1:23" ht="30.75">
      <c r="A314" s="296"/>
      <c r="B314" s="296"/>
      <c r="C314" s="296"/>
      <c r="D314" s="1252" t="s">
        <v>53</v>
      </c>
      <c r="E314" s="1252"/>
      <c r="F314" s="321">
        <f>SUM(F298:F313)</f>
        <v>95.382999999999996</v>
      </c>
      <c r="G314" s="322">
        <f t="shared" ref="G314:K314" si="53">SUM(G298:G313)</f>
        <v>110.49000000000001</v>
      </c>
      <c r="H314" s="725">
        <f t="shared" si="53"/>
        <v>0</v>
      </c>
      <c r="I314" s="322">
        <f t="shared" si="53"/>
        <v>7</v>
      </c>
      <c r="J314" s="322">
        <f t="shared" si="53"/>
        <v>103.49</v>
      </c>
      <c r="K314" s="322">
        <f t="shared" si="53"/>
        <v>0</v>
      </c>
      <c r="L314" s="321">
        <f>SUM(L298:L313)</f>
        <v>110.49000000000001</v>
      </c>
      <c r="N314" s="412">
        <f>IF(G314='2024-25'!A:AA,0,'Width Wise'!G314-'2024-25'!T313)</f>
        <v>0</v>
      </c>
      <c r="O314" s="412">
        <f>IF(L314='2024-25'!U313,0,'Width Wise'!L314-'2024-25'!U313)</f>
        <v>0</v>
      </c>
      <c r="Q314" s="273">
        <f t="shared" si="46"/>
        <v>0</v>
      </c>
    </row>
    <row r="315" spans="1:23" ht="30.75">
      <c r="A315" s="296"/>
      <c r="B315" s="296"/>
      <c r="C315" s="296"/>
      <c r="D315" s="1252" t="s">
        <v>695</v>
      </c>
      <c r="E315" s="1252"/>
      <c r="F315" s="321">
        <f>F314+F296+F287+F276+F258</f>
        <v>389.39800000000002</v>
      </c>
      <c r="G315" s="322">
        <f t="shared" ref="G315:L315" si="54">G314+G296+G287+G276+G258</f>
        <v>413.75</v>
      </c>
      <c r="H315" s="725">
        <f t="shared" si="54"/>
        <v>7.68</v>
      </c>
      <c r="I315" s="322">
        <f t="shared" si="54"/>
        <v>141.16800000000001</v>
      </c>
      <c r="J315" s="322">
        <f t="shared" si="54"/>
        <v>228.08499999999998</v>
      </c>
      <c r="K315" s="322">
        <f t="shared" si="54"/>
        <v>15.98</v>
      </c>
      <c r="L315" s="326">
        <f t="shared" si="54"/>
        <v>392.91300000000001</v>
      </c>
      <c r="N315" s="412">
        <f>IF(G315='2024-25'!A:AA,0,'Width Wise'!G315-'2024-25'!T314)</f>
        <v>0</v>
      </c>
      <c r="O315" s="412">
        <f>IF(L315='2024-25'!U314,0,'Width Wise'!L315-'2024-25'!U314)</f>
        <v>0</v>
      </c>
      <c r="Q315" s="273">
        <f t="shared" si="46"/>
        <v>0</v>
      </c>
    </row>
    <row r="316" spans="1:23" ht="30.75">
      <c r="A316" s="1261" t="s">
        <v>696</v>
      </c>
      <c r="B316" s="1261"/>
      <c r="C316" s="1261"/>
      <c r="D316" s="1261"/>
      <c r="E316" s="1261"/>
      <c r="F316" s="323"/>
      <c r="G316" s="277"/>
      <c r="H316" s="238"/>
      <c r="I316" s="246"/>
      <c r="J316" s="246"/>
      <c r="K316" s="246"/>
      <c r="L316" s="278"/>
      <c r="N316" s="412">
        <f>IF(G316='2024-25'!A:AA,0,'Width Wise'!G316-'2024-25'!T315)</f>
        <v>0</v>
      </c>
      <c r="O316" s="412">
        <f>IF(L316='2024-25'!U315,0,'Width Wise'!L316-'2024-25'!U315)</f>
        <v>0</v>
      </c>
      <c r="Q316" s="273">
        <f t="shared" si="46"/>
        <v>0.19999999999999996</v>
      </c>
      <c r="S316" s="308">
        <f>H315-'[3]Width Wise'!$H$315</f>
        <v>0</v>
      </c>
      <c r="T316" s="273">
        <f>I315-'[3]Width Wise'!$I$315</f>
        <v>0</v>
      </c>
      <c r="U316" s="273">
        <f>J315-'[3]Width Wise'!$J$315</f>
        <v>1.7530000000000143</v>
      </c>
      <c r="V316" s="273">
        <f>K315-'[3]Width Wise'!$K$315</f>
        <v>0</v>
      </c>
      <c r="W316" s="308">
        <f>L315-'[3]Width Wise'!$L$315</f>
        <v>1.7529999999999859</v>
      </c>
    </row>
    <row r="317" spans="1:23" ht="30.75">
      <c r="A317" s="1261" t="s">
        <v>697</v>
      </c>
      <c r="B317" s="1261"/>
      <c r="C317" s="1261"/>
      <c r="D317" s="1261"/>
      <c r="E317" s="1261"/>
      <c r="F317" s="323"/>
      <c r="G317" s="277"/>
      <c r="H317" s="238"/>
      <c r="I317" s="246"/>
      <c r="J317" s="246"/>
      <c r="K317" s="246"/>
      <c r="L317" s="278"/>
      <c r="N317" s="412">
        <f>IF(G317='2024-25'!A:AA,0,'Width Wise'!G317-'2024-25'!T316)</f>
        <v>0</v>
      </c>
      <c r="O317" s="412">
        <f>IF(L317='2024-25'!U316,0,'Width Wise'!L317-'2024-25'!U316)</f>
        <v>0</v>
      </c>
      <c r="Q317" s="273">
        <f t="shared" si="46"/>
        <v>-0.17000000000000015</v>
      </c>
    </row>
    <row r="318" spans="1:23" ht="87" customHeight="1">
      <c r="A318" s="1246">
        <v>116</v>
      </c>
      <c r="B318" s="1250">
        <v>534</v>
      </c>
      <c r="C318" s="296" t="s">
        <v>32</v>
      </c>
      <c r="D318" s="297" t="s">
        <v>698</v>
      </c>
      <c r="E318" s="324" t="s">
        <v>699</v>
      </c>
      <c r="F318" s="250">
        <v>1.4279999999999999</v>
      </c>
      <c r="G318" s="251">
        <v>1.43</v>
      </c>
      <c r="H318" s="233"/>
      <c r="I318" s="250">
        <v>1.4279999999999999</v>
      </c>
      <c r="J318" s="251"/>
      <c r="K318" s="246"/>
      <c r="L318" s="278">
        <f>SUM(H318:K318)</f>
        <v>1.4279999999999999</v>
      </c>
      <c r="N318" s="412">
        <f>IF(G318='2024-25'!A:AA,0,'Width Wise'!G318-'2024-25'!T317)</f>
        <v>0</v>
      </c>
      <c r="O318" s="412">
        <f>IF(L318='2024-25'!U317,0,'Width Wise'!L318-'2024-25'!U317)</f>
        <v>0</v>
      </c>
      <c r="Q318" s="273">
        <f t="shared" si="46"/>
        <v>-0.16000000000000014</v>
      </c>
    </row>
    <row r="319" spans="1:23" ht="87" customHeight="1">
      <c r="A319" s="1246"/>
      <c r="B319" s="1250"/>
      <c r="C319" s="296" t="s">
        <v>38</v>
      </c>
      <c r="D319" s="297" t="s">
        <v>701</v>
      </c>
      <c r="E319" s="324" t="s">
        <v>702</v>
      </c>
      <c r="F319" s="250">
        <v>1</v>
      </c>
      <c r="G319" s="251">
        <v>0.8</v>
      </c>
      <c r="H319" s="233"/>
      <c r="I319" s="251">
        <v>0.8</v>
      </c>
      <c r="J319" s="251"/>
      <c r="K319" s="246"/>
      <c r="L319" s="278">
        <f t="shared" ref="L319:L331" si="55">SUM(H319:K319)</f>
        <v>0.8</v>
      </c>
      <c r="N319" s="412">
        <f>IF(G319='2024-25'!A:AA,0,'Width Wise'!G319-'2024-25'!T318)</f>
        <v>0</v>
      </c>
      <c r="O319" s="412">
        <f>IF(L319='2024-25'!U318,0,'Width Wise'!L319-'2024-25'!U318)</f>
        <v>0</v>
      </c>
      <c r="Q319" s="273">
        <f t="shared" si="46"/>
        <v>-0.40000000000000036</v>
      </c>
    </row>
    <row r="320" spans="1:23" ht="87" customHeight="1">
      <c r="A320" s="1246"/>
      <c r="B320" s="1250"/>
      <c r="C320" s="296" t="s">
        <v>77</v>
      </c>
      <c r="D320" s="297" t="s">
        <v>703</v>
      </c>
      <c r="E320" s="298" t="s">
        <v>704</v>
      </c>
      <c r="F320" s="250">
        <v>1.7</v>
      </c>
      <c r="G320" s="251">
        <v>1.87</v>
      </c>
      <c r="H320" s="233"/>
      <c r="I320" s="250">
        <v>1.87</v>
      </c>
      <c r="J320" s="251"/>
      <c r="K320" s="246"/>
      <c r="L320" s="278">
        <f t="shared" si="55"/>
        <v>1.87</v>
      </c>
      <c r="N320" s="412">
        <f>IF(G320='2024-25'!A:AA,0,'Width Wise'!G320-'2024-25'!T319)</f>
        <v>0</v>
      </c>
      <c r="O320" s="412">
        <f>IF(L320='2024-25'!U319,0,'Width Wise'!L320-'2024-25'!U319)</f>
        <v>0</v>
      </c>
      <c r="Q320" s="273">
        <f t="shared" si="46"/>
        <v>2.7659999999999991</v>
      </c>
    </row>
    <row r="321" spans="1:17" ht="87" customHeight="1">
      <c r="A321" s="1246"/>
      <c r="B321" s="1250"/>
      <c r="C321" s="296" t="s">
        <v>143</v>
      </c>
      <c r="D321" s="297" t="s">
        <v>705</v>
      </c>
      <c r="E321" s="298" t="s">
        <v>706</v>
      </c>
      <c r="F321" s="250">
        <v>3</v>
      </c>
      <c r="G321" s="251">
        <v>3.16</v>
      </c>
      <c r="H321" s="233"/>
      <c r="I321" s="250">
        <v>3.16</v>
      </c>
      <c r="J321" s="251"/>
      <c r="K321" s="246"/>
      <c r="L321" s="278">
        <f t="shared" si="55"/>
        <v>3.16</v>
      </c>
      <c r="N321" s="412">
        <f>IF(G321='2024-25'!A:AA,0,'Width Wise'!G321-'2024-25'!T320)</f>
        <v>0</v>
      </c>
      <c r="O321" s="412">
        <f>IF(L321='2024-25'!U320,0,'Width Wise'!L321-'2024-25'!U320)</f>
        <v>0</v>
      </c>
      <c r="Q321" s="273">
        <f t="shared" si="46"/>
        <v>1.3259999999999996</v>
      </c>
    </row>
    <row r="322" spans="1:17" ht="87" customHeight="1">
      <c r="A322" s="1246"/>
      <c r="B322" s="1250"/>
      <c r="C322" s="296" t="s">
        <v>306</v>
      </c>
      <c r="D322" s="297" t="s">
        <v>707</v>
      </c>
      <c r="E322" s="298" t="s">
        <v>704</v>
      </c>
      <c r="F322" s="250">
        <v>5.64</v>
      </c>
      <c r="G322" s="251">
        <v>6.04</v>
      </c>
      <c r="H322" s="233"/>
      <c r="I322" s="251"/>
      <c r="J322" s="250">
        <v>6.04</v>
      </c>
      <c r="K322" s="246"/>
      <c r="L322" s="278">
        <f t="shared" si="55"/>
        <v>6.04</v>
      </c>
      <c r="N322" s="412">
        <f>IF(G322='2024-25'!A:AA,0,'Width Wise'!G322-'2024-25'!T321)</f>
        <v>0</v>
      </c>
      <c r="O322" s="412">
        <f>IF(L322='2024-25'!U321,0,'Width Wise'!L322-'2024-25'!U321)</f>
        <v>0</v>
      </c>
      <c r="Q322" s="273">
        <f t="shared" si="46"/>
        <v>0</v>
      </c>
    </row>
    <row r="323" spans="1:17" ht="87" customHeight="1">
      <c r="A323" s="1246">
        <v>117</v>
      </c>
      <c r="B323" s="1250">
        <f>B318+1</f>
        <v>535</v>
      </c>
      <c r="C323" s="296" t="s">
        <v>32</v>
      </c>
      <c r="D323" s="297" t="s">
        <v>708</v>
      </c>
      <c r="E323" s="298" t="s">
        <v>706</v>
      </c>
      <c r="F323" s="250">
        <v>9.4659999999999993</v>
      </c>
      <c r="G323" s="251">
        <v>6.7</v>
      </c>
      <c r="H323" s="233"/>
      <c r="I323" s="250">
        <v>6.7</v>
      </c>
      <c r="J323" s="251"/>
      <c r="K323" s="246"/>
      <c r="L323" s="278">
        <f t="shared" si="55"/>
        <v>6.7</v>
      </c>
      <c r="N323" s="412">
        <f>IF(G323='2024-25'!A:AA,0,'Width Wise'!G323-'2024-25'!T322)</f>
        <v>0</v>
      </c>
      <c r="O323" s="412">
        <f>IF(L323='2024-25'!U322,0,'Width Wise'!L323-'2024-25'!U322)</f>
        <v>0</v>
      </c>
      <c r="Q323" s="273">
        <f t="shared" si="46"/>
        <v>0.16999999999999993</v>
      </c>
    </row>
    <row r="324" spans="1:17" ht="87" customHeight="1">
      <c r="A324" s="1246"/>
      <c r="B324" s="1250"/>
      <c r="C324" s="296" t="s">
        <v>38</v>
      </c>
      <c r="D324" s="297" t="s">
        <v>712</v>
      </c>
      <c r="E324" s="298" t="s">
        <v>702</v>
      </c>
      <c r="F324" s="250">
        <v>6.6959999999999997</v>
      </c>
      <c r="G324" s="251">
        <v>5.37</v>
      </c>
      <c r="H324" s="233"/>
      <c r="I324" s="250">
        <v>5.37</v>
      </c>
      <c r="J324" s="251"/>
      <c r="K324" s="246"/>
      <c r="L324" s="278">
        <f t="shared" si="55"/>
        <v>5.37</v>
      </c>
      <c r="N324" s="412">
        <f>IF(G324='2024-25'!A:AA,0,'Width Wise'!G324-'2024-25'!T323)</f>
        <v>0</v>
      </c>
      <c r="O324" s="412">
        <f>IF(L324='2024-25'!U323,0,'Width Wise'!L324-'2024-25'!U323)</f>
        <v>0</v>
      </c>
      <c r="Q324" s="273">
        <f t="shared" si="46"/>
        <v>1.3099999999999996</v>
      </c>
    </row>
    <row r="325" spans="1:17" s="566" customFormat="1" ht="87" customHeight="1">
      <c r="A325" s="1246">
        <v>118</v>
      </c>
      <c r="B325" s="1250">
        <v>536</v>
      </c>
      <c r="C325" s="562" t="s">
        <v>32</v>
      </c>
      <c r="D325" s="580" t="s">
        <v>713</v>
      </c>
      <c r="E325" s="581" t="s">
        <v>704</v>
      </c>
      <c r="F325" s="582">
        <v>5.4850000000000003</v>
      </c>
      <c r="G325" s="582">
        <v>5.4850000000000003</v>
      </c>
      <c r="H325" s="233"/>
      <c r="I325" s="582"/>
      <c r="J325" s="583"/>
      <c r="K325" s="505">
        <v>5.4850000000000003</v>
      </c>
      <c r="L325" s="565">
        <f t="shared" si="55"/>
        <v>5.4850000000000003</v>
      </c>
      <c r="N325" s="567">
        <f>IF(G325='2024-25'!A:AA,0,'Width Wise'!G325-'2024-25'!T324)</f>
        <v>0</v>
      </c>
      <c r="O325" s="567">
        <f>IF(L325='2024-25'!U324,0,'Width Wise'!L325-'2024-25'!U324)</f>
        <v>0</v>
      </c>
      <c r="P325" s="567"/>
      <c r="Q325" s="568">
        <f t="shared" si="46"/>
        <v>-0.15000000000000036</v>
      </c>
    </row>
    <row r="326" spans="1:17" ht="87" customHeight="1">
      <c r="A326" s="1246"/>
      <c r="B326" s="1250"/>
      <c r="C326" s="296" t="s">
        <v>38</v>
      </c>
      <c r="D326" s="297" t="s">
        <v>717</v>
      </c>
      <c r="E326" s="324" t="s">
        <v>718</v>
      </c>
      <c r="F326" s="250">
        <v>2</v>
      </c>
      <c r="G326" s="251">
        <v>1.83</v>
      </c>
      <c r="H326" s="233"/>
      <c r="I326" s="251"/>
      <c r="J326" s="251">
        <v>1.83</v>
      </c>
      <c r="K326" s="246"/>
      <c r="L326" s="278">
        <f t="shared" si="55"/>
        <v>1.83</v>
      </c>
      <c r="N326" s="412">
        <f>IF(G326='2024-25'!A:AA,0,'Width Wise'!G326-'2024-25'!T325)</f>
        <v>0</v>
      </c>
      <c r="O326" s="412">
        <f>IF(L326='2024-25'!U325,0,'Width Wise'!L326-'2024-25'!U325)</f>
        <v>0</v>
      </c>
      <c r="Q326" s="273">
        <f t="shared" si="46"/>
        <v>-8.9000000000000412E-2</v>
      </c>
    </row>
    <row r="327" spans="1:17" ht="87" customHeight="1">
      <c r="A327" s="1246"/>
      <c r="B327" s="1250"/>
      <c r="C327" s="296" t="s">
        <v>77</v>
      </c>
      <c r="D327" s="297" t="s">
        <v>719</v>
      </c>
      <c r="E327" s="324" t="s">
        <v>720</v>
      </c>
      <c r="F327" s="250">
        <v>6.14</v>
      </c>
      <c r="G327" s="251">
        <v>5.01</v>
      </c>
      <c r="H327" s="233"/>
      <c r="I327" s="251">
        <v>4.83</v>
      </c>
      <c r="J327" s="251"/>
      <c r="K327" s="246"/>
      <c r="L327" s="278">
        <f t="shared" si="55"/>
        <v>4.83</v>
      </c>
      <c r="N327" s="412">
        <f>IF(G327='2024-25'!A:AA,0,'Width Wise'!G327-'2024-25'!T326)</f>
        <v>0</v>
      </c>
      <c r="O327" s="412">
        <f>IF(L327='2024-25'!U326,0,'Width Wise'!L327-'2024-25'!U326)</f>
        <v>0</v>
      </c>
      <c r="Q327" s="273">
        <f t="shared" si="46"/>
        <v>-0.25999999999999979</v>
      </c>
    </row>
    <row r="328" spans="1:17" ht="87" customHeight="1">
      <c r="A328" s="1246"/>
      <c r="B328" s="1250"/>
      <c r="C328" s="296" t="s">
        <v>143</v>
      </c>
      <c r="D328" s="297" t="s">
        <v>721</v>
      </c>
      <c r="E328" s="324" t="s">
        <v>722</v>
      </c>
      <c r="F328" s="250">
        <v>5</v>
      </c>
      <c r="G328" s="251">
        <v>5.15</v>
      </c>
      <c r="H328" s="233"/>
      <c r="I328" s="251">
        <v>5.15</v>
      </c>
      <c r="J328" s="251"/>
      <c r="K328" s="246"/>
      <c r="L328" s="278">
        <f t="shared" si="55"/>
        <v>5.15</v>
      </c>
      <c r="N328" s="412">
        <f>IF(G328='2024-25'!A:AA,0,'Width Wise'!G328-'2024-25'!T327)</f>
        <v>0</v>
      </c>
      <c r="O328" s="412">
        <f>IF(L328='2024-25'!U327,0,'Width Wise'!L328-'2024-25'!U327)</f>
        <v>0</v>
      </c>
      <c r="Q328" s="273">
        <f t="shared" si="46"/>
        <v>-0.15000000000000036</v>
      </c>
    </row>
    <row r="329" spans="1:17" ht="87" customHeight="1">
      <c r="A329" s="1246"/>
      <c r="B329" s="1250"/>
      <c r="C329" s="296" t="s">
        <v>306</v>
      </c>
      <c r="D329" s="297" t="s">
        <v>723</v>
      </c>
      <c r="E329" s="324" t="s">
        <v>724</v>
      </c>
      <c r="F329" s="250">
        <v>4.0999999999999996</v>
      </c>
      <c r="G329" s="251">
        <v>4.1890000000000001</v>
      </c>
      <c r="H329" s="233"/>
      <c r="I329" s="250">
        <v>4.1890000000000001</v>
      </c>
      <c r="J329" s="251"/>
      <c r="K329" s="246"/>
      <c r="L329" s="278">
        <f t="shared" si="55"/>
        <v>4.1890000000000001</v>
      </c>
      <c r="N329" s="412">
        <f>IF(G329='2024-25'!A:AA,0,'Width Wise'!G329-'2024-25'!T328)</f>
        <v>0</v>
      </c>
      <c r="O329" s="412">
        <f>IF(L329='2024-25'!U328,0,'Width Wise'!L329-'2024-25'!U328)</f>
        <v>0</v>
      </c>
      <c r="Q329" s="273">
        <f t="shared" si="46"/>
        <v>4.3930000000000007</v>
      </c>
    </row>
    <row r="330" spans="1:17" ht="87" customHeight="1">
      <c r="A330" s="1246">
        <v>119</v>
      </c>
      <c r="B330" s="1250">
        <v>537</v>
      </c>
      <c r="C330" s="296" t="s">
        <v>32</v>
      </c>
      <c r="D330" s="297" t="s">
        <v>725</v>
      </c>
      <c r="E330" s="324" t="s">
        <v>726</v>
      </c>
      <c r="F330" s="250">
        <v>4.8760000000000003</v>
      </c>
      <c r="G330" s="250">
        <v>5.1360000000000001</v>
      </c>
      <c r="H330" s="233"/>
      <c r="I330" s="250">
        <v>5.1360000000000001</v>
      </c>
      <c r="J330" s="251"/>
      <c r="K330" s="246"/>
      <c r="L330" s="278">
        <f t="shared" si="55"/>
        <v>5.1360000000000001</v>
      </c>
      <c r="N330" s="412">
        <f>IF(G330='2024-25'!A:AA,0,'Width Wise'!G330-'2024-25'!T329)</f>
        <v>0</v>
      </c>
      <c r="O330" s="412">
        <f>IF(L330='2024-25'!U329,0,'Width Wise'!L330-'2024-25'!U329)</f>
        <v>0</v>
      </c>
      <c r="Q330" s="273">
        <f t="shared" si="46"/>
        <v>0</v>
      </c>
    </row>
    <row r="331" spans="1:17" ht="87" customHeight="1">
      <c r="A331" s="1246"/>
      <c r="B331" s="1250"/>
      <c r="C331" s="296" t="s">
        <v>38</v>
      </c>
      <c r="D331" s="297" t="s">
        <v>728</v>
      </c>
      <c r="E331" s="324" t="s">
        <v>726</v>
      </c>
      <c r="F331" s="250">
        <v>9.2910000000000004</v>
      </c>
      <c r="G331" s="250">
        <v>9.4710000000000001</v>
      </c>
      <c r="H331" s="233"/>
      <c r="I331" s="250">
        <v>9.4410000000000007</v>
      </c>
      <c r="J331" s="251"/>
      <c r="K331" s="246"/>
      <c r="L331" s="278">
        <f t="shared" si="55"/>
        <v>9.4410000000000007</v>
      </c>
      <c r="N331" s="412">
        <f>IF(G331='2024-25'!A:AA,0,'Width Wise'!G331-'2024-25'!T330)</f>
        <v>0</v>
      </c>
      <c r="O331" s="412">
        <f>IF(L331='2024-25'!U330,0,'Width Wise'!L331-'2024-25'!U330)</f>
        <v>0</v>
      </c>
      <c r="Q331" s="273">
        <f t="shared" si="46"/>
        <v>0</v>
      </c>
    </row>
    <row r="332" spans="1:17" ht="30.75">
      <c r="A332" s="296"/>
      <c r="B332" s="298"/>
      <c r="C332" s="296"/>
      <c r="D332" s="1274" t="s">
        <v>53</v>
      </c>
      <c r="E332" s="1274"/>
      <c r="F332" s="328">
        <f>SUM(F318:F331)</f>
        <v>65.822000000000003</v>
      </c>
      <c r="G332" s="329">
        <f t="shared" ref="G332:L332" si="56">SUM(G318:G331)</f>
        <v>61.641000000000005</v>
      </c>
      <c r="H332" s="281">
        <f t="shared" si="56"/>
        <v>0</v>
      </c>
      <c r="I332" s="329">
        <f t="shared" si="56"/>
        <v>48.074000000000005</v>
      </c>
      <c r="J332" s="329">
        <f t="shared" si="56"/>
        <v>7.87</v>
      </c>
      <c r="K332" s="329">
        <f t="shared" si="56"/>
        <v>5.4850000000000003</v>
      </c>
      <c r="L332" s="328">
        <f t="shared" si="56"/>
        <v>61.429000000000002</v>
      </c>
      <c r="N332" s="412">
        <f>IF(G332='2024-25'!A:AA,0,'Width Wise'!G332-'2024-25'!T331)</f>
        <v>0</v>
      </c>
      <c r="O332" s="412">
        <f>IF(L332='2024-25'!U331,0,'Width Wise'!L332-'2024-25'!U331)</f>
        <v>0</v>
      </c>
      <c r="Q332" s="273">
        <f t="shared" ref="Q332:Q396" si="57">F335-L335</f>
        <v>0</v>
      </c>
    </row>
    <row r="333" spans="1:17" ht="30.75">
      <c r="A333" s="1261" t="s">
        <v>729</v>
      </c>
      <c r="B333" s="1261"/>
      <c r="C333" s="1261"/>
      <c r="D333" s="1261"/>
      <c r="E333" s="1261"/>
      <c r="F333" s="323"/>
      <c r="G333" s="277"/>
      <c r="H333" s="238"/>
      <c r="I333" s="246"/>
      <c r="J333" s="246"/>
      <c r="K333" s="246"/>
      <c r="L333" s="278"/>
      <c r="N333" s="412">
        <f>IF(G333='2024-25'!A:AA,0,'Width Wise'!G333-'2024-25'!T332)</f>
        <v>0</v>
      </c>
      <c r="O333" s="412">
        <f>IF(L333='2024-25'!U332,0,'Width Wise'!L333-'2024-25'!U332)</f>
        <v>0</v>
      </c>
      <c r="Q333" s="273">
        <f t="shared" si="57"/>
        <v>2.7199999999999989</v>
      </c>
    </row>
    <row r="334" spans="1:17" ht="87" customHeight="1">
      <c r="A334" s="1246">
        <v>120</v>
      </c>
      <c r="B334" s="1246">
        <v>538</v>
      </c>
      <c r="C334" s="296" t="s">
        <v>32</v>
      </c>
      <c r="D334" s="297" t="s">
        <v>730</v>
      </c>
      <c r="E334" s="324" t="s">
        <v>731</v>
      </c>
      <c r="F334" s="278">
        <v>7.08</v>
      </c>
      <c r="G334" s="277">
        <v>7.08</v>
      </c>
      <c r="H334" s="238"/>
      <c r="I334" s="277">
        <v>7.08</v>
      </c>
      <c r="J334" s="277"/>
      <c r="K334" s="246"/>
      <c r="L334" s="278">
        <f>SUM(H334:K334)</f>
        <v>7.08</v>
      </c>
      <c r="N334" s="412">
        <f>IF(G334='2024-25'!A:AA,0,'Width Wise'!G334-'2024-25'!T333)</f>
        <v>0</v>
      </c>
      <c r="O334" s="412">
        <f>IF(L334='2024-25'!U333,0,'Width Wise'!L334-'2024-25'!U333)</f>
        <v>0</v>
      </c>
      <c r="Q334" s="273">
        <f t="shared" si="57"/>
        <v>0</v>
      </c>
    </row>
    <row r="335" spans="1:17" ht="87" customHeight="1">
      <c r="A335" s="1246"/>
      <c r="B335" s="1246"/>
      <c r="C335" s="296" t="s">
        <v>38</v>
      </c>
      <c r="D335" s="297" t="s">
        <v>735</v>
      </c>
      <c r="E335" s="324" t="s">
        <v>736</v>
      </c>
      <c r="F335" s="278">
        <v>10.210000000000001</v>
      </c>
      <c r="G335" s="277">
        <v>10.210000000000001</v>
      </c>
      <c r="H335" s="238"/>
      <c r="I335" s="277"/>
      <c r="J335" s="277">
        <v>10.210000000000001</v>
      </c>
      <c r="K335" s="246"/>
      <c r="L335" s="278">
        <f t="shared" ref="L335:L356" si="58">SUM(H335:K335)</f>
        <v>10.210000000000001</v>
      </c>
      <c r="N335" s="412">
        <f>IF(G335='2024-25'!A:AA,0,'Width Wise'!G335-'2024-25'!T334)</f>
        <v>0</v>
      </c>
      <c r="O335" s="412">
        <f>IF(L335='2024-25'!U334,0,'Width Wise'!L335-'2024-25'!U334)</f>
        <v>0</v>
      </c>
      <c r="Q335" s="273">
        <f t="shared" si="57"/>
        <v>0.35000000000000009</v>
      </c>
    </row>
    <row r="336" spans="1:17" ht="87" customHeight="1">
      <c r="A336" s="1246">
        <v>121</v>
      </c>
      <c r="B336" s="1246">
        <f>B334+1</f>
        <v>539</v>
      </c>
      <c r="C336" s="296" t="s">
        <v>32</v>
      </c>
      <c r="D336" s="297" t="s">
        <v>737</v>
      </c>
      <c r="E336" s="298" t="s">
        <v>738</v>
      </c>
      <c r="F336" s="278">
        <v>12.02</v>
      </c>
      <c r="G336" s="277">
        <v>9.3000000000000007</v>
      </c>
      <c r="H336" s="238"/>
      <c r="I336" s="277">
        <v>9.3000000000000007</v>
      </c>
      <c r="J336" s="277"/>
      <c r="K336" s="246"/>
      <c r="L336" s="278">
        <f t="shared" si="58"/>
        <v>9.3000000000000007</v>
      </c>
      <c r="N336" s="412">
        <f>IF(G336='2024-25'!A:AA,0,'Width Wise'!G336-'2024-25'!T335)</f>
        <v>0</v>
      </c>
      <c r="O336" s="412">
        <f>IF(L336='2024-25'!U335,0,'Width Wise'!L336-'2024-25'!U335)</f>
        <v>0</v>
      </c>
      <c r="Q336" s="273">
        <f t="shared" si="57"/>
        <v>1.6800000000000002</v>
      </c>
    </row>
    <row r="337" spans="1:17" ht="87" customHeight="1">
      <c r="A337" s="1246"/>
      <c r="B337" s="1246"/>
      <c r="C337" s="296" t="s">
        <v>38</v>
      </c>
      <c r="D337" s="297" t="s">
        <v>742</v>
      </c>
      <c r="E337" s="296" t="s">
        <v>743</v>
      </c>
      <c r="F337" s="278">
        <v>3.03</v>
      </c>
      <c r="G337" s="277">
        <v>3.03</v>
      </c>
      <c r="H337" s="238"/>
      <c r="I337" s="277"/>
      <c r="J337" s="277">
        <v>3.03</v>
      </c>
      <c r="K337" s="246"/>
      <c r="L337" s="278">
        <f t="shared" si="58"/>
        <v>3.03</v>
      </c>
      <c r="N337" s="412">
        <f>IF(G337='2024-25'!A:AA,0,'Width Wise'!G337-'2024-25'!T336)</f>
        <v>0</v>
      </c>
      <c r="O337" s="412">
        <f>IF(L337='2024-25'!U336,0,'Width Wise'!L337-'2024-25'!U336)</f>
        <v>0</v>
      </c>
      <c r="Q337" s="273">
        <f t="shared" si="57"/>
        <v>0</v>
      </c>
    </row>
    <row r="338" spans="1:17" ht="87" customHeight="1">
      <c r="A338" s="296">
        <v>122</v>
      </c>
      <c r="B338" s="296">
        <f>B336+1</f>
        <v>540</v>
      </c>
      <c r="C338" s="296"/>
      <c r="D338" s="297" t="s">
        <v>744</v>
      </c>
      <c r="E338" s="298" t="s">
        <v>704</v>
      </c>
      <c r="F338" s="278">
        <v>1.81</v>
      </c>
      <c r="G338" s="277">
        <v>1.46</v>
      </c>
      <c r="H338" s="238">
        <v>1.46</v>
      </c>
      <c r="I338" s="246"/>
      <c r="J338" s="246"/>
      <c r="K338" s="246"/>
      <c r="L338" s="278">
        <f t="shared" si="58"/>
        <v>1.46</v>
      </c>
      <c r="N338" s="412">
        <f>IF(G338='2024-25'!A:AA,0,'Width Wise'!G338-'2024-25'!T337)</f>
        <v>0</v>
      </c>
      <c r="O338" s="412">
        <f>IF(L338='2024-25'!U337,0,'Width Wise'!L338-'2024-25'!U337)</f>
        <v>0</v>
      </c>
      <c r="Q338" s="273">
        <f t="shared" si="57"/>
        <v>0</v>
      </c>
    </row>
    <row r="339" spans="1:17" ht="87" customHeight="1">
      <c r="A339" s="1246">
        <v>123</v>
      </c>
      <c r="B339" s="1246">
        <f>B338+1</f>
        <v>541</v>
      </c>
      <c r="C339" s="296" t="s">
        <v>32</v>
      </c>
      <c r="D339" s="297" t="s">
        <v>749</v>
      </c>
      <c r="E339" s="298" t="s">
        <v>702</v>
      </c>
      <c r="F339" s="278">
        <v>3.7</v>
      </c>
      <c r="G339" s="277">
        <v>2.02</v>
      </c>
      <c r="H339" s="238">
        <v>2.02</v>
      </c>
      <c r="I339" s="277"/>
      <c r="J339" s="277"/>
      <c r="K339" s="246"/>
      <c r="L339" s="278">
        <f t="shared" si="58"/>
        <v>2.02</v>
      </c>
      <c r="N339" s="412">
        <f>IF(G339='2024-25'!A:AA,0,'Width Wise'!G339-'2024-25'!T338)</f>
        <v>0</v>
      </c>
      <c r="O339" s="412">
        <f>IF(L339='2024-25'!U338,0,'Width Wise'!L339-'2024-25'!U338)</f>
        <v>0</v>
      </c>
      <c r="Q339" s="273">
        <f t="shared" si="57"/>
        <v>-0.14999999999999991</v>
      </c>
    </row>
    <row r="340" spans="1:17" ht="87" customHeight="1">
      <c r="A340" s="1246"/>
      <c r="B340" s="1246"/>
      <c r="C340" s="296" t="s">
        <v>38</v>
      </c>
      <c r="D340" s="297" t="s">
        <v>751</v>
      </c>
      <c r="E340" s="298" t="s">
        <v>704</v>
      </c>
      <c r="F340" s="278">
        <v>2.02</v>
      </c>
      <c r="G340" s="277">
        <v>2.02</v>
      </c>
      <c r="H340" s="238"/>
      <c r="I340" s="277"/>
      <c r="J340" s="277">
        <v>2.02</v>
      </c>
      <c r="K340" s="246"/>
      <c r="L340" s="278">
        <f t="shared" si="58"/>
        <v>2.02</v>
      </c>
      <c r="N340" s="412">
        <f>IF(G340='2024-25'!A:AA,0,'Width Wise'!G340-'2024-25'!T339)</f>
        <v>0</v>
      </c>
      <c r="O340" s="412">
        <f>IF(L340='2024-25'!U339,0,'Width Wise'!L340-'2024-25'!U339)</f>
        <v>0</v>
      </c>
      <c r="Q340" s="273">
        <f t="shared" si="57"/>
        <v>0.46000000000000008</v>
      </c>
    </row>
    <row r="341" spans="1:17" ht="87" customHeight="1">
      <c r="A341" s="1246"/>
      <c r="B341" s="1246"/>
      <c r="C341" s="296" t="s">
        <v>77</v>
      </c>
      <c r="D341" s="297" t="s">
        <v>752</v>
      </c>
      <c r="E341" s="298" t="s">
        <v>704</v>
      </c>
      <c r="F341" s="278">
        <v>5.18</v>
      </c>
      <c r="G341" s="277">
        <v>5.18</v>
      </c>
      <c r="H341" s="238"/>
      <c r="I341" s="277">
        <v>5.18</v>
      </c>
      <c r="J341" s="277"/>
      <c r="K341" s="246"/>
      <c r="L341" s="278">
        <f t="shared" si="58"/>
        <v>5.18</v>
      </c>
      <c r="N341" s="412">
        <f>IF(G341='2024-25'!A:AA,0,'Width Wise'!G341-'2024-25'!T340)</f>
        <v>0</v>
      </c>
      <c r="O341" s="412">
        <f>IF(L341='2024-25'!U340,0,'Width Wise'!L341-'2024-25'!U340)</f>
        <v>0</v>
      </c>
      <c r="Q341" s="273">
        <f t="shared" si="57"/>
        <v>0</v>
      </c>
    </row>
    <row r="342" spans="1:17" ht="87" customHeight="1">
      <c r="A342" s="1246"/>
      <c r="B342" s="1246"/>
      <c r="C342" s="296" t="s">
        <v>143</v>
      </c>
      <c r="D342" s="297" t="s">
        <v>753</v>
      </c>
      <c r="E342" s="298" t="s">
        <v>754</v>
      </c>
      <c r="F342" s="278">
        <v>1.82</v>
      </c>
      <c r="G342" s="277">
        <v>1.97</v>
      </c>
      <c r="H342" s="238"/>
      <c r="I342" s="277">
        <v>1.97</v>
      </c>
      <c r="J342" s="277"/>
      <c r="K342" s="246"/>
      <c r="L342" s="278">
        <f t="shared" si="58"/>
        <v>1.97</v>
      </c>
      <c r="N342" s="412">
        <f>IF(G342='2024-25'!A:AA,0,'Width Wise'!G342-'2024-25'!T341)</f>
        <v>0</v>
      </c>
      <c r="O342" s="412">
        <f>IF(L342='2024-25'!U341,0,'Width Wise'!L342-'2024-25'!U341)</f>
        <v>0</v>
      </c>
      <c r="Q342" s="273">
        <f t="shared" si="57"/>
        <v>0</v>
      </c>
    </row>
    <row r="343" spans="1:17" ht="87" customHeight="1">
      <c r="A343" s="1246"/>
      <c r="B343" s="1246"/>
      <c r="C343" s="296" t="s">
        <v>306</v>
      </c>
      <c r="D343" s="297" t="s">
        <v>755</v>
      </c>
      <c r="E343" s="298" t="s">
        <v>756</v>
      </c>
      <c r="F343" s="278">
        <v>1.36</v>
      </c>
      <c r="G343" s="277">
        <v>0.9</v>
      </c>
      <c r="H343" s="238"/>
      <c r="I343" s="277"/>
      <c r="J343" s="277">
        <v>0.9</v>
      </c>
      <c r="K343" s="246"/>
      <c r="L343" s="278">
        <f t="shared" si="58"/>
        <v>0.9</v>
      </c>
      <c r="N343" s="412">
        <f>IF(G343='2024-25'!A:AA,0,'Width Wise'!G343-'2024-25'!T342)</f>
        <v>0</v>
      </c>
      <c r="O343" s="412">
        <f>IF(L343='2024-25'!U342,0,'Width Wise'!L343-'2024-25'!U342)</f>
        <v>0</v>
      </c>
      <c r="Q343" s="273">
        <f t="shared" si="57"/>
        <v>1.4499999999999993</v>
      </c>
    </row>
    <row r="344" spans="1:17" ht="87" customHeight="1">
      <c r="A344" s="1246"/>
      <c r="B344" s="1246"/>
      <c r="C344" s="296" t="s">
        <v>309</v>
      </c>
      <c r="D344" s="297" t="s">
        <v>757</v>
      </c>
      <c r="E344" s="298" t="s">
        <v>758</v>
      </c>
      <c r="F344" s="278">
        <v>1.8</v>
      </c>
      <c r="G344" s="277">
        <v>1.8</v>
      </c>
      <c r="H344" s="238"/>
      <c r="I344" s="277"/>
      <c r="J344" s="278">
        <v>1.8</v>
      </c>
      <c r="K344" s="246"/>
      <c r="L344" s="278">
        <f t="shared" si="58"/>
        <v>1.8</v>
      </c>
      <c r="N344" s="412">
        <f>IF(G344='2024-25'!A:AA,0,'Width Wise'!G344-'2024-25'!T343)</f>
        <v>0</v>
      </c>
      <c r="O344" s="412">
        <f>IF(L344='2024-25'!U343,0,'Width Wise'!L344-'2024-25'!U343)</f>
        <v>0</v>
      </c>
      <c r="Q344" s="273">
        <f t="shared" si="57"/>
        <v>0</v>
      </c>
    </row>
    <row r="345" spans="1:17" ht="87" customHeight="1">
      <c r="A345" s="1246">
        <v>124</v>
      </c>
      <c r="B345" s="1246">
        <f>B339+1</f>
        <v>542</v>
      </c>
      <c r="C345" s="296" t="s">
        <v>32</v>
      </c>
      <c r="D345" s="297" t="s">
        <v>759</v>
      </c>
      <c r="E345" s="296" t="s">
        <v>760</v>
      </c>
      <c r="F345" s="278">
        <v>2.2999999999999998</v>
      </c>
      <c r="G345" s="277">
        <v>2.2999999999999998</v>
      </c>
      <c r="H345" s="238">
        <v>2.2999999999999998</v>
      </c>
      <c r="I345" s="277"/>
      <c r="J345" s="277"/>
      <c r="K345" s="246"/>
      <c r="L345" s="278">
        <f t="shared" si="58"/>
        <v>2.2999999999999998</v>
      </c>
      <c r="N345" s="412">
        <f>IF(G345='2024-25'!A:AA,0,'Width Wise'!G345-'2024-25'!T344)</f>
        <v>0</v>
      </c>
      <c r="O345" s="412">
        <f>IF(L345='2024-25'!U344,0,'Width Wise'!L345-'2024-25'!U344)</f>
        <v>0</v>
      </c>
      <c r="Q345" s="273">
        <f t="shared" si="57"/>
        <v>0.85000000000000009</v>
      </c>
    </row>
    <row r="346" spans="1:17" ht="87" customHeight="1">
      <c r="A346" s="1246"/>
      <c r="B346" s="1246"/>
      <c r="C346" s="296" t="s">
        <v>38</v>
      </c>
      <c r="D346" s="297" t="s">
        <v>762</v>
      </c>
      <c r="E346" s="296" t="s">
        <v>763</v>
      </c>
      <c r="F346" s="278">
        <v>6.6</v>
      </c>
      <c r="G346" s="277">
        <v>5.15</v>
      </c>
      <c r="H346" s="238"/>
      <c r="I346" s="277"/>
      <c r="J346" s="277">
        <v>5.15</v>
      </c>
      <c r="K346" s="246"/>
      <c r="L346" s="278">
        <f t="shared" si="58"/>
        <v>5.15</v>
      </c>
      <c r="N346" s="412">
        <f>IF(G346='2024-25'!A:AA,0,'Width Wise'!G346-'2024-25'!T345)</f>
        <v>0</v>
      </c>
      <c r="O346" s="412">
        <f>IF(L346='2024-25'!U345,0,'Width Wise'!L346-'2024-25'!U345)</f>
        <v>0</v>
      </c>
      <c r="Q346" s="273">
        <f t="shared" si="57"/>
        <v>0</v>
      </c>
    </row>
    <row r="347" spans="1:17" ht="87" customHeight="1">
      <c r="A347" s="1246"/>
      <c r="B347" s="1246"/>
      <c r="C347" s="296" t="s">
        <v>77</v>
      </c>
      <c r="D347" s="297" t="s">
        <v>764</v>
      </c>
      <c r="E347" s="296" t="s">
        <v>765</v>
      </c>
      <c r="F347" s="278">
        <v>1.78</v>
      </c>
      <c r="G347" s="277">
        <v>1.78</v>
      </c>
      <c r="H347" s="238"/>
      <c r="I347" s="277"/>
      <c r="J347" s="277">
        <v>1.78</v>
      </c>
      <c r="K347" s="246"/>
      <c r="L347" s="278">
        <f t="shared" si="58"/>
        <v>1.78</v>
      </c>
      <c r="N347" s="412">
        <f>IF(G347='2024-25'!A:AA,0,'Width Wise'!G347-'2024-25'!T346)</f>
        <v>0</v>
      </c>
      <c r="O347" s="412">
        <f>IF(L347='2024-25'!U346,0,'Width Wise'!L347-'2024-25'!U346)</f>
        <v>0</v>
      </c>
      <c r="Q347" s="273">
        <f t="shared" si="57"/>
        <v>0</v>
      </c>
    </row>
    <row r="348" spans="1:17" ht="105.75" customHeight="1">
      <c r="A348" s="1246">
        <v>125</v>
      </c>
      <c r="B348" s="1246">
        <f>B345+1</f>
        <v>543</v>
      </c>
      <c r="C348" s="296" t="s">
        <v>32</v>
      </c>
      <c r="D348" s="297" t="s">
        <v>766</v>
      </c>
      <c r="E348" s="298" t="s">
        <v>767</v>
      </c>
      <c r="F348" s="278">
        <v>3.67</v>
      </c>
      <c r="G348" s="277">
        <v>2.82</v>
      </c>
      <c r="H348" s="238"/>
      <c r="I348" s="277"/>
      <c r="J348" s="278">
        <v>2.82</v>
      </c>
      <c r="K348" s="246"/>
      <c r="L348" s="278">
        <f t="shared" si="58"/>
        <v>2.82</v>
      </c>
      <c r="N348" s="412">
        <f>IF(G348='2024-25'!A:AA,0,'Width Wise'!G348-'2024-25'!T347)</f>
        <v>0</v>
      </c>
      <c r="O348" s="412">
        <f>IF(L348='2024-25'!U347,0,'Width Wise'!L348-'2024-25'!U347)</f>
        <v>0</v>
      </c>
      <c r="Q348" s="273">
        <f t="shared" si="57"/>
        <v>-0.13000000000000012</v>
      </c>
    </row>
    <row r="349" spans="1:17" ht="87" customHeight="1">
      <c r="A349" s="1246"/>
      <c r="B349" s="1246"/>
      <c r="C349" s="296" t="s">
        <v>38</v>
      </c>
      <c r="D349" s="297" t="s">
        <v>768</v>
      </c>
      <c r="E349" s="298" t="s">
        <v>769</v>
      </c>
      <c r="F349" s="278">
        <v>0.85</v>
      </c>
      <c r="G349" s="277">
        <v>0.85</v>
      </c>
      <c r="H349" s="238"/>
      <c r="I349" s="277"/>
      <c r="J349" s="277">
        <v>0.85</v>
      </c>
      <c r="K349" s="246"/>
      <c r="L349" s="278">
        <f t="shared" si="58"/>
        <v>0.85</v>
      </c>
      <c r="N349" s="412">
        <f>IF(G349='2024-25'!A:AA,0,'Width Wise'!G349-'2024-25'!T348)</f>
        <v>0</v>
      </c>
      <c r="O349" s="412">
        <f>IF(L349='2024-25'!U348,0,'Width Wise'!L349-'2024-25'!U348)</f>
        <v>0</v>
      </c>
      <c r="Q349" s="273">
        <f t="shared" si="57"/>
        <v>1.1299999999999999</v>
      </c>
    </row>
    <row r="350" spans="1:17" ht="87" customHeight="1">
      <c r="A350" s="1246"/>
      <c r="B350" s="1246"/>
      <c r="C350" s="296" t="s">
        <v>77</v>
      </c>
      <c r="D350" s="297" t="s">
        <v>770</v>
      </c>
      <c r="E350" s="298" t="s">
        <v>754</v>
      </c>
      <c r="F350" s="278">
        <v>3.72</v>
      </c>
      <c r="G350" s="277">
        <v>3.72</v>
      </c>
      <c r="H350" s="238"/>
      <c r="I350" s="277"/>
      <c r="J350" s="277">
        <v>3.72</v>
      </c>
      <c r="K350" s="246"/>
      <c r="L350" s="278">
        <f t="shared" si="58"/>
        <v>3.72</v>
      </c>
      <c r="N350" s="412">
        <f>IF(G350='2024-25'!A:AA,0,'Width Wise'!G350-'2024-25'!T349)</f>
        <v>0</v>
      </c>
      <c r="O350" s="412">
        <f>IF(L350='2024-25'!U349,0,'Width Wise'!L350-'2024-25'!U349)</f>
        <v>0</v>
      </c>
      <c r="Q350" s="273">
        <f t="shared" si="57"/>
        <v>0</v>
      </c>
    </row>
    <row r="351" spans="1:17" ht="87" customHeight="1">
      <c r="A351" s="1246"/>
      <c r="B351" s="1246"/>
      <c r="C351" s="296" t="s">
        <v>143</v>
      </c>
      <c r="D351" s="297" t="s">
        <v>771</v>
      </c>
      <c r="E351" s="298" t="s">
        <v>772</v>
      </c>
      <c r="F351" s="278">
        <v>1.7</v>
      </c>
      <c r="G351" s="277">
        <v>1.83</v>
      </c>
      <c r="H351" s="238">
        <v>1.83</v>
      </c>
      <c r="I351" s="277"/>
      <c r="J351" s="277"/>
      <c r="K351" s="246"/>
      <c r="L351" s="278">
        <f t="shared" si="58"/>
        <v>1.83</v>
      </c>
      <c r="N351" s="412">
        <f>IF(G351='2024-25'!A:AA,0,'Width Wise'!G351-'2024-25'!T350)</f>
        <v>0</v>
      </c>
      <c r="O351" s="412">
        <f>IF(L351='2024-25'!U350,0,'Width Wise'!L351-'2024-25'!U350)</f>
        <v>0</v>
      </c>
      <c r="Q351" s="273">
        <f t="shared" si="57"/>
        <v>0</v>
      </c>
    </row>
    <row r="352" spans="1:17" ht="87" customHeight="1">
      <c r="A352" s="1246">
        <v>126</v>
      </c>
      <c r="B352" s="1246">
        <f>B348+1</f>
        <v>544</v>
      </c>
      <c r="C352" s="296" t="s">
        <v>32</v>
      </c>
      <c r="D352" s="297" t="s">
        <v>773</v>
      </c>
      <c r="E352" s="298" t="s">
        <v>704</v>
      </c>
      <c r="F352" s="278">
        <v>1.1299999999999999</v>
      </c>
      <c r="G352" s="277">
        <v>1.1299999999999999</v>
      </c>
      <c r="H352" s="238"/>
      <c r="I352" s="277"/>
      <c r="J352" s="277"/>
      <c r="K352" s="246"/>
      <c r="L352" s="278">
        <f t="shared" si="58"/>
        <v>0</v>
      </c>
      <c r="N352" s="412">
        <f>IF(G352='2024-25'!A:AA,0,'Width Wise'!G352-'2024-25'!T351)</f>
        <v>0</v>
      </c>
      <c r="O352" s="412">
        <f>IF(L352='2024-25'!U351,0,'Width Wise'!L352-'2024-25'!U351)</f>
        <v>0</v>
      </c>
      <c r="Q352" s="273">
        <f t="shared" si="57"/>
        <v>0</v>
      </c>
    </row>
    <row r="353" spans="1:17" ht="87" customHeight="1">
      <c r="A353" s="1246"/>
      <c r="B353" s="1246"/>
      <c r="C353" s="296" t="s">
        <v>38</v>
      </c>
      <c r="D353" s="297" t="s">
        <v>775</v>
      </c>
      <c r="E353" s="298" t="s">
        <v>704</v>
      </c>
      <c r="F353" s="278">
        <v>1.83</v>
      </c>
      <c r="G353" s="277">
        <v>1.83</v>
      </c>
      <c r="H353" s="238"/>
      <c r="I353" s="277">
        <v>1.83</v>
      </c>
      <c r="J353" s="277"/>
      <c r="K353" s="246"/>
      <c r="L353" s="278">
        <f t="shared" si="58"/>
        <v>1.83</v>
      </c>
      <c r="N353" s="412">
        <f>IF(G353='2024-25'!A:AA,0,'Width Wise'!G353-'2024-25'!T352)</f>
        <v>0</v>
      </c>
      <c r="O353" s="412">
        <f>IF(L353='2024-25'!U352,0,'Width Wise'!L353-'2024-25'!U352)</f>
        <v>0</v>
      </c>
      <c r="Q353" s="273">
        <f t="shared" si="57"/>
        <v>0</v>
      </c>
    </row>
    <row r="354" spans="1:17" ht="87" customHeight="1">
      <c r="A354" s="1246"/>
      <c r="B354" s="1246"/>
      <c r="C354" s="296" t="s">
        <v>77</v>
      </c>
      <c r="D354" s="297" t="s">
        <v>776</v>
      </c>
      <c r="E354" s="298" t="s">
        <v>704</v>
      </c>
      <c r="F354" s="278">
        <v>5.74</v>
      </c>
      <c r="G354" s="277">
        <v>5.74</v>
      </c>
      <c r="H354" s="238"/>
      <c r="I354" s="277"/>
      <c r="J354" s="277">
        <v>5.74</v>
      </c>
      <c r="K354" s="246"/>
      <c r="L354" s="278">
        <f t="shared" si="58"/>
        <v>5.74</v>
      </c>
      <c r="N354" s="412">
        <f>IF(G354='2024-25'!A:AA,0,'Width Wise'!G354-'2024-25'!T353)</f>
        <v>0</v>
      </c>
      <c r="O354" s="412">
        <f>IF(L354='2024-25'!U353,0,'Width Wise'!L354-'2024-25'!U353)</f>
        <v>0</v>
      </c>
      <c r="Q354" s="273">
        <f t="shared" si="57"/>
        <v>8.3599999999999852</v>
      </c>
    </row>
    <row r="355" spans="1:17" ht="87" customHeight="1">
      <c r="A355" s="1246"/>
      <c r="B355" s="1246"/>
      <c r="C355" s="296" t="s">
        <v>143</v>
      </c>
      <c r="D355" s="297" t="s">
        <v>777</v>
      </c>
      <c r="E355" s="298" t="s">
        <v>704</v>
      </c>
      <c r="F355" s="278">
        <v>6.75</v>
      </c>
      <c r="G355" s="277">
        <v>6.75</v>
      </c>
      <c r="H355" s="238"/>
      <c r="I355" s="277"/>
      <c r="J355" s="277">
        <v>6.75</v>
      </c>
      <c r="K355" s="246"/>
      <c r="L355" s="278">
        <f t="shared" si="58"/>
        <v>6.75</v>
      </c>
      <c r="N355" s="412">
        <f>IF(G355='2024-25'!A:AA,0,'Width Wise'!G355-'2024-25'!T354)</f>
        <v>0</v>
      </c>
      <c r="O355" s="412">
        <f>IF(L355='2024-25'!U354,0,'Width Wise'!L355-'2024-25'!U354)</f>
        <v>0</v>
      </c>
      <c r="Q355" s="273">
        <f t="shared" si="57"/>
        <v>12.752999999999986</v>
      </c>
    </row>
    <row r="356" spans="1:17" ht="87" customHeight="1">
      <c r="A356" s="1246"/>
      <c r="B356" s="1246"/>
      <c r="C356" s="296" t="s">
        <v>306</v>
      </c>
      <c r="D356" s="297" t="s">
        <v>778</v>
      </c>
      <c r="E356" s="296" t="s">
        <v>779</v>
      </c>
      <c r="F356" s="278">
        <v>4.28</v>
      </c>
      <c r="G356" s="277">
        <v>4.28</v>
      </c>
      <c r="H356" s="238"/>
      <c r="I356" s="277"/>
      <c r="J356" s="277">
        <v>4.28</v>
      </c>
      <c r="K356" s="246"/>
      <c r="L356" s="278">
        <f t="shared" si="58"/>
        <v>4.28</v>
      </c>
      <c r="N356" s="412">
        <f>IF(G356='2024-25'!A:AA,0,'Width Wise'!G356-'2024-25'!T355)</f>
        <v>0</v>
      </c>
      <c r="O356" s="412">
        <f>IF(L356='2024-25'!U355,0,'Width Wise'!L356-'2024-25'!U355)</f>
        <v>0</v>
      </c>
      <c r="Q356" s="273">
        <f t="shared" si="57"/>
        <v>0</v>
      </c>
    </row>
    <row r="357" spans="1:17" ht="30.75">
      <c r="A357" s="296"/>
      <c r="B357" s="296"/>
      <c r="C357" s="296"/>
      <c r="D357" s="327" t="s">
        <v>53</v>
      </c>
      <c r="E357" s="224"/>
      <c r="F357" s="328">
        <f>SUM(F334:F356)</f>
        <v>90.379999999999981</v>
      </c>
      <c r="G357" s="329">
        <f t="shared" ref="G357" si="59">SUM(G334:G356)</f>
        <v>83.149999999999991</v>
      </c>
      <c r="H357" s="281">
        <f>SUM(H334:H356)</f>
        <v>7.6099999999999994</v>
      </c>
      <c r="I357" s="329">
        <f>SUM(I334:I356)</f>
        <v>25.36</v>
      </c>
      <c r="J357" s="329">
        <f>SUM(J334:J356)</f>
        <v>49.050000000000004</v>
      </c>
      <c r="K357" s="329">
        <f>SUM(K334:K356)</f>
        <v>0</v>
      </c>
      <c r="L357" s="329">
        <f>SUM(L334:L356)</f>
        <v>82.02</v>
      </c>
      <c r="N357" s="412">
        <f>IF(G357='2024-25'!A:AA,0,'Width Wise'!G357-'2024-25'!T356)</f>
        <v>0</v>
      </c>
      <c r="O357" s="412">
        <f>IF(L357='2024-25'!U356,0,'Width Wise'!L357-'2024-25'!U356)</f>
        <v>0</v>
      </c>
      <c r="Q357" s="273">
        <f t="shared" si="57"/>
        <v>0</v>
      </c>
    </row>
    <row r="358" spans="1:17" ht="30.75">
      <c r="A358" s="296"/>
      <c r="B358" s="296"/>
      <c r="C358" s="296"/>
      <c r="D358" s="327" t="s">
        <v>1151</v>
      </c>
      <c r="E358" s="224"/>
      <c r="F358" s="328">
        <f>F357+F332</f>
        <v>156.202</v>
      </c>
      <c r="G358" s="328">
        <f t="shared" ref="G358:L358" si="60">G357+G332</f>
        <v>144.791</v>
      </c>
      <c r="H358" s="281">
        <f t="shared" si="60"/>
        <v>7.6099999999999994</v>
      </c>
      <c r="I358" s="329">
        <f t="shared" si="60"/>
        <v>73.433999999999997</v>
      </c>
      <c r="J358" s="329">
        <f t="shared" si="60"/>
        <v>56.92</v>
      </c>
      <c r="K358" s="329">
        <f t="shared" si="60"/>
        <v>5.4850000000000003</v>
      </c>
      <c r="L358" s="331">
        <f t="shared" si="60"/>
        <v>143.44900000000001</v>
      </c>
      <c r="N358" s="412">
        <f>IF(G358='2024-25'!A:AA,0,'Width Wise'!G358-'2024-25'!T357)</f>
        <v>0</v>
      </c>
      <c r="O358" s="412">
        <f>IF(L358='2024-25'!U357,0,'Width Wise'!L358-'2024-25'!U357)</f>
        <v>0</v>
      </c>
      <c r="Q358" s="273">
        <f t="shared" si="57"/>
        <v>-4.9999999999999822E-2</v>
      </c>
    </row>
    <row r="359" spans="1:17" ht="30.75">
      <c r="A359" s="1261" t="s">
        <v>781</v>
      </c>
      <c r="B359" s="1261"/>
      <c r="C359" s="1261"/>
      <c r="D359" s="1261"/>
      <c r="E359" s="1261"/>
      <c r="F359" s="323"/>
      <c r="G359" s="277"/>
      <c r="H359" s="238"/>
      <c r="I359" s="246"/>
      <c r="J359" s="246"/>
      <c r="K359" s="246"/>
      <c r="L359" s="278"/>
      <c r="N359" s="412">
        <f>IF(G359='2024-25'!A:AA,0,'Width Wise'!G359-'2024-25'!T358)</f>
        <v>0</v>
      </c>
      <c r="O359" s="412">
        <f>IF(L359='2024-25'!U358,0,'Width Wise'!L359-'2024-25'!U358)</f>
        <v>0</v>
      </c>
      <c r="Q359" s="273">
        <f t="shared" si="57"/>
        <v>-0.19999999999999973</v>
      </c>
    </row>
    <row r="360" spans="1:17" ht="30.75">
      <c r="A360" s="1261" t="s">
        <v>782</v>
      </c>
      <c r="B360" s="1261"/>
      <c r="C360" s="1261"/>
      <c r="D360" s="1261"/>
      <c r="E360" s="225"/>
      <c r="F360" s="323"/>
      <c r="G360" s="277"/>
      <c r="H360" s="238"/>
      <c r="I360" s="246"/>
      <c r="J360" s="246"/>
      <c r="K360" s="246"/>
      <c r="L360" s="278"/>
      <c r="N360" s="412">
        <f>IF(G360='2024-25'!A:AA,0,'Width Wise'!G360-'2024-25'!T359)</f>
        <v>0</v>
      </c>
      <c r="O360" s="412">
        <f>IF(L360='2024-25'!U359,0,'Width Wise'!L360-'2024-25'!U359)</f>
        <v>0</v>
      </c>
      <c r="Q360" s="273">
        <f t="shared" si="57"/>
        <v>1.0379999999999998</v>
      </c>
    </row>
    <row r="361" spans="1:17" ht="87" customHeight="1">
      <c r="A361" s="1246">
        <v>127</v>
      </c>
      <c r="B361" s="1249">
        <v>545</v>
      </c>
      <c r="C361" s="252" t="s">
        <v>32</v>
      </c>
      <c r="D361" s="297" t="s">
        <v>783</v>
      </c>
      <c r="E361" s="298" t="s">
        <v>784</v>
      </c>
      <c r="F361" s="250">
        <v>3.2</v>
      </c>
      <c r="G361" s="251">
        <v>3.25</v>
      </c>
      <c r="H361" s="233">
        <v>3.25</v>
      </c>
      <c r="I361" s="252"/>
      <c r="J361" s="252"/>
      <c r="K361" s="246"/>
      <c r="L361" s="278">
        <f>SUM(H361:K361)</f>
        <v>3.25</v>
      </c>
      <c r="N361" s="412">
        <f>IF(G361='2024-25'!A:AA,0,'Width Wise'!G361-'2024-25'!T360)</f>
        <v>0</v>
      </c>
      <c r="O361" s="412">
        <f>IF(L361='2024-25'!U360,0,'Width Wise'!L361-'2024-25'!U360)</f>
        <v>0</v>
      </c>
      <c r="Q361" s="273">
        <f t="shared" si="57"/>
        <v>-1.3319999999999999</v>
      </c>
    </row>
    <row r="362" spans="1:17" ht="87" customHeight="1">
      <c r="A362" s="1246"/>
      <c r="B362" s="1249"/>
      <c r="C362" s="252" t="s">
        <v>38</v>
      </c>
      <c r="D362" s="297" t="s">
        <v>786</v>
      </c>
      <c r="E362" s="218" t="s">
        <v>96</v>
      </c>
      <c r="F362" s="250">
        <v>2.2000000000000002</v>
      </c>
      <c r="G362" s="251">
        <v>2.4</v>
      </c>
      <c r="H362" s="233"/>
      <c r="I362" s="252"/>
      <c r="J362" s="251">
        <v>2.4</v>
      </c>
      <c r="K362" s="246"/>
      <c r="L362" s="278">
        <f t="shared" ref="L362:L385" si="61">SUM(H362:K362)</f>
        <v>2.4</v>
      </c>
      <c r="N362" s="412">
        <f>IF(G362='2024-25'!A:AA,0,'Width Wise'!G362-'2024-25'!T361)</f>
        <v>0</v>
      </c>
      <c r="O362" s="412">
        <f>IF(L362='2024-25'!U361,0,'Width Wise'!L362-'2024-25'!U361)</f>
        <v>0</v>
      </c>
      <c r="Q362" s="273">
        <f t="shared" si="57"/>
        <v>-6.2</v>
      </c>
    </row>
    <row r="363" spans="1:17" ht="87" customHeight="1">
      <c r="A363" s="1246"/>
      <c r="B363" s="1249"/>
      <c r="C363" s="252" t="s">
        <v>77</v>
      </c>
      <c r="D363" s="297" t="s">
        <v>787</v>
      </c>
      <c r="E363" s="298" t="s">
        <v>788</v>
      </c>
      <c r="F363" s="250">
        <v>4.8049999999999997</v>
      </c>
      <c r="G363" s="250">
        <v>3.7669999999999999</v>
      </c>
      <c r="H363" s="233"/>
      <c r="I363" s="252"/>
      <c r="J363" s="252">
        <v>3.7669999999999999</v>
      </c>
      <c r="K363" s="246"/>
      <c r="L363" s="278">
        <f t="shared" si="61"/>
        <v>3.7669999999999999</v>
      </c>
      <c r="N363" s="412">
        <f>IF(G363='2024-25'!A:AA,0,'Width Wise'!G363-'2024-25'!T362)</f>
        <v>0</v>
      </c>
      <c r="O363" s="412">
        <f>IF(L363='2024-25'!U362,0,'Width Wise'!L363-'2024-25'!U362)</f>
        <v>0</v>
      </c>
      <c r="Q363" s="273">
        <f t="shared" si="57"/>
        <v>0.12999999999999989</v>
      </c>
    </row>
    <row r="364" spans="1:17" ht="87" customHeight="1">
      <c r="A364" s="1246"/>
      <c r="B364" s="1249"/>
      <c r="C364" s="252" t="s">
        <v>143</v>
      </c>
      <c r="D364" s="297" t="s">
        <v>789</v>
      </c>
      <c r="E364" s="298" t="s">
        <v>42</v>
      </c>
      <c r="F364" s="250">
        <v>6.08</v>
      </c>
      <c r="G364" s="251">
        <v>7.4119999999999999</v>
      </c>
      <c r="H364" s="233"/>
      <c r="I364" s="251">
        <v>7.4119999999999999</v>
      </c>
      <c r="J364" s="252"/>
      <c r="K364" s="246"/>
      <c r="L364" s="277">
        <f>SUM(H364:K364)</f>
        <v>7.4119999999999999</v>
      </c>
      <c r="N364" s="412">
        <f>IF(G364='2024-25'!A:AA,0,'Width Wise'!G364-'2024-25'!T363)</f>
        <v>0</v>
      </c>
      <c r="O364" s="412">
        <f>IF(L364='2024-25'!U363,0,'Width Wise'!L364-'2024-25'!U363)</f>
        <v>0</v>
      </c>
      <c r="Q364" s="273">
        <f t="shared" si="57"/>
        <v>-0.51000000000000068</v>
      </c>
    </row>
    <row r="365" spans="1:17" ht="87" customHeight="1">
      <c r="A365" s="1246"/>
      <c r="B365" s="1249"/>
      <c r="C365" s="252" t="s">
        <v>306</v>
      </c>
      <c r="D365" s="297" t="s">
        <v>790</v>
      </c>
      <c r="E365" s="298" t="s">
        <v>791</v>
      </c>
      <c r="F365" s="250">
        <v>2.2999999999999998</v>
      </c>
      <c r="G365" s="251">
        <v>8.5</v>
      </c>
      <c r="H365" s="233"/>
      <c r="I365" s="332">
        <v>8.5</v>
      </c>
      <c r="J365" s="252"/>
      <c r="K365" s="246"/>
      <c r="L365" s="278">
        <f t="shared" si="61"/>
        <v>8.5</v>
      </c>
      <c r="N365" s="412">
        <f>IF(G365='2024-25'!A:AA,0,'Width Wise'!G365-'2024-25'!T364)</f>
        <v>0</v>
      </c>
      <c r="O365" s="412">
        <f>IF(L365='2024-25'!U364,0,'Width Wise'!L365-'2024-25'!U364)</f>
        <v>0</v>
      </c>
      <c r="Q365" s="273">
        <f t="shared" si="57"/>
        <v>0</v>
      </c>
    </row>
    <row r="366" spans="1:17" ht="87" customHeight="1">
      <c r="A366" s="1246"/>
      <c r="B366" s="1249"/>
      <c r="C366" s="252" t="s">
        <v>309</v>
      </c>
      <c r="D366" s="297" t="s">
        <v>792</v>
      </c>
      <c r="E366" s="298" t="s">
        <v>793</v>
      </c>
      <c r="F366" s="250">
        <v>2</v>
      </c>
      <c r="G366" s="250">
        <v>1.87</v>
      </c>
      <c r="H366" s="233"/>
      <c r="I366" s="251">
        <v>0.65</v>
      </c>
      <c r="J366" s="252">
        <v>1.22</v>
      </c>
      <c r="K366" s="246"/>
      <c r="L366" s="278">
        <f t="shared" si="61"/>
        <v>1.87</v>
      </c>
      <c r="N366" s="412">
        <f>IF(G366='2024-25'!A:AA,0,'Width Wise'!G366-'2024-25'!T365)</f>
        <v>0</v>
      </c>
      <c r="O366" s="412">
        <f>IF(L366='2024-25'!U365,0,'Width Wise'!L366-'2024-25'!U365)</f>
        <v>0</v>
      </c>
      <c r="Q366" s="273">
        <f t="shared" si="57"/>
        <v>0.28199999999999981</v>
      </c>
    </row>
    <row r="367" spans="1:17" ht="87" customHeight="1">
      <c r="A367" s="1246"/>
      <c r="B367" s="1249"/>
      <c r="C367" s="252" t="s">
        <v>312</v>
      </c>
      <c r="D367" s="297" t="s">
        <v>794</v>
      </c>
      <c r="E367" s="298" t="s">
        <v>420</v>
      </c>
      <c r="F367" s="250">
        <v>6.05</v>
      </c>
      <c r="G367" s="251">
        <v>6.56</v>
      </c>
      <c r="H367" s="233"/>
      <c r="I367" s="252">
        <v>0.61199999999999999</v>
      </c>
      <c r="J367" s="252">
        <v>5.9480000000000004</v>
      </c>
      <c r="K367" s="246"/>
      <c r="L367" s="278">
        <f t="shared" si="61"/>
        <v>6.5600000000000005</v>
      </c>
      <c r="N367" s="412">
        <f>IF(G367='2024-25'!A:AA,0,'Width Wise'!G367-'2024-25'!T366)</f>
        <v>0</v>
      </c>
      <c r="O367" s="412">
        <f>IF(L367='2024-25'!U366,0,'Width Wise'!L367-'2024-25'!U366)</f>
        <v>0</v>
      </c>
      <c r="Q367" s="273">
        <f t="shared" si="57"/>
        <v>-2.0470000000000006</v>
      </c>
    </row>
    <row r="368" spans="1:17" ht="87" customHeight="1">
      <c r="A368" s="1246"/>
      <c r="B368" s="1249"/>
      <c r="C368" s="252" t="s">
        <v>689</v>
      </c>
      <c r="D368" s="297" t="s">
        <v>795</v>
      </c>
      <c r="E368" s="298" t="s">
        <v>96</v>
      </c>
      <c r="F368" s="250">
        <v>1.85</v>
      </c>
      <c r="G368" s="251">
        <v>1.85</v>
      </c>
      <c r="H368" s="233"/>
      <c r="I368" s="252">
        <v>1.85</v>
      </c>
      <c r="J368" s="252"/>
      <c r="K368" s="246"/>
      <c r="L368" s="278">
        <f t="shared" si="61"/>
        <v>1.85</v>
      </c>
      <c r="N368" s="412">
        <f>IF(G368='2024-25'!A:AA,0,'Width Wise'!G368-'2024-25'!T367)</f>
        <v>0</v>
      </c>
      <c r="O368" s="412">
        <f>IF(L368='2024-25'!U367,0,'Width Wise'!L368-'2024-25'!U367)</f>
        <v>0</v>
      </c>
      <c r="Q368" s="273">
        <f t="shared" si="57"/>
        <v>4.0000000000000036E-2</v>
      </c>
    </row>
    <row r="369" spans="1:17" ht="87" customHeight="1">
      <c r="A369" s="1246"/>
      <c r="B369" s="1249"/>
      <c r="C369" s="252" t="s">
        <v>691</v>
      </c>
      <c r="D369" s="297" t="s">
        <v>796</v>
      </c>
      <c r="E369" s="298" t="s">
        <v>96</v>
      </c>
      <c r="F369" s="250">
        <v>1.4</v>
      </c>
      <c r="G369" s="250">
        <v>1.1180000000000001</v>
      </c>
      <c r="H369" s="233"/>
      <c r="I369" s="252">
        <v>1.1180000000000001</v>
      </c>
      <c r="J369" s="252"/>
      <c r="K369" s="246"/>
      <c r="L369" s="278">
        <f t="shared" si="61"/>
        <v>1.1180000000000001</v>
      </c>
      <c r="N369" s="412">
        <f>IF(G369='2024-25'!A:AA,0,'Width Wise'!G369-'2024-25'!T368)</f>
        <v>0</v>
      </c>
      <c r="O369" s="412">
        <f>IF(L369='2024-25'!U368,0,'Width Wise'!L369-'2024-25'!U368)</f>
        <v>0</v>
      </c>
      <c r="Q369" s="273">
        <f t="shared" si="57"/>
        <v>0</v>
      </c>
    </row>
    <row r="370" spans="1:17" ht="87" customHeight="1">
      <c r="A370" s="1246"/>
      <c r="B370" s="1249"/>
      <c r="C370" s="252" t="s">
        <v>693</v>
      </c>
      <c r="D370" s="297" t="s">
        <v>797</v>
      </c>
      <c r="E370" s="298" t="s">
        <v>96</v>
      </c>
      <c r="F370" s="250">
        <v>4.3</v>
      </c>
      <c r="G370" s="250">
        <v>6.3470000000000004</v>
      </c>
      <c r="H370" s="233"/>
      <c r="I370" s="252">
        <v>6.3470000000000004</v>
      </c>
      <c r="J370" s="252"/>
      <c r="K370" s="246"/>
      <c r="L370" s="278">
        <f t="shared" si="61"/>
        <v>6.3470000000000004</v>
      </c>
      <c r="N370" s="412">
        <f>IF(G370='2024-25'!A:AA,0,'Width Wise'!G370-'2024-25'!T369)</f>
        <v>0</v>
      </c>
      <c r="O370" s="412">
        <f>IF(L370='2024-25'!U369,0,'Width Wise'!L370-'2024-25'!U369)</f>
        <v>0</v>
      </c>
      <c r="Q370" s="273">
        <f t="shared" si="57"/>
        <v>0.62000000000000011</v>
      </c>
    </row>
    <row r="371" spans="1:17" ht="87" customHeight="1">
      <c r="A371" s="1246">
        <v>128</v>
      </c>
      <c r="B371" s="1246">
        <v>546</v>
      </c>
      <c r="C371" s="296" t="s">
        <v>32</v>
      </c>
      <c r="D371" s="297" t="s">
        <v>798</v>
      </c>
      <c r="E371" s="298" t="s">
        <v>96</v>
      </c>
      <c r="F371" s="250">
        <v>4</v>
      </c>
      <c r="G371" s="251">
        <v>3.96</v>
      </c>
      <c r="H371" s="233"/>
      <c r="I371" s="251">
        <v>3.96</v>
      </c>
      <c r="J371" s="330"/>
      <c r="K371" s="246"/>
      <c r="L371" s="278">
        <f t="shared" si="61"/>
        <v>3.96</v>
      </c>
      <c r="N371" s="412">
        <f>IF(G371='2024-25'!A:AA,0,'Width Wise'!G371-'2024-25'!T370)</f>
        <v>0</v>
      </c>
      <c r="O371" s="412">
        <f>IF(L371='2024-25'!U370,0,'Width Wise'!L371-'2024-25'!U370)</f>
        <v>0</v>
      </c>
      <c r="Q371" s="273">
        <f t="shared" si="57"/>
        <v>1.38</v>
      </c>
    </row>
    <row r="372" spans="1:17" ht="87" customHeight="1">
      <c r="A372" s="1246"/>
      <c r="B372" s="1246"/>
      <c r="C372" s="296" t="s">
        <v>38</v>
      </c>
      <c r="D372" s="297" t="s">
        <v>800</v>
      </c>
      <c r="E372" s="298" t="s">
        <v>96</v>
      </c>
      <c r="F372" s="250">
        <v>1.2</v>
      </c>
      <c r="G372" s="251">
        <v>1.2</v>
      </c>
      <c r="H372" s="233">
        <v>1.2</v>
      </c>
      <c r="I372" s="330"/>
      <c r="J372" s="330"/>
      <c r="K372" s="246"/>
      <c r="L372" s="278">
        <f t="shared" si="61"/>
        <v>1.2</v>
      </c>
      <c r="N372" s="412">
        <f>IF(G372='2024-25'!A:AA,0,'Width Wise'!G372-'2024-25'!T371)</f>
        <v>0</v>
      </c>
      <c r="O372" s="412">
        <f>IF(L372='2024-25'!U371,0,'Width Wise'!L372-'2024-25'!U371)</f>
        <v>0</v>
      </c>
      <c r="Q372" s="273">
        <f t="shared" si="57"/>
        <v>0.24699999999999989</v>
      </c>
    </row>
    <row r="373" spans="1:17" ht="87" customHeight="1">
      <c r="A373" s="1246"/>
      <c r="B373" s="1246"/>
      <c r="C373" s="296" t="s">
        <v>77</v>
      </c>
      <c r="D373" s="297" t="s">
        <v>801</v>
      </c>
      <c r="E373" s="298" t="s">
        <v>96</v>
      </c>
      <c r="F373" s="250">
        <v>1.56</v>
      </c>
      <c r="G373" s="251">
        <v>0.94</v>
      </c>
      <c r="H373" s="233">
        <v>0.94</v>
      </c>
      <c r="I373" s="330"/>
      <c r="J373" s="330"/>
      <c r="K373" s="246"/>
      <c r="L373" s="278">
        <f t="shared" si="61"/>
        <v>0.94</v>
      </c>
      <c r="N373" s="412">
        <f>IF(G373='2024-25'!A:AA,0,'Width Wise'!G373-'2024-25'!T372)</f>
        <v>0</v>
      </c>
      <c r="O373" s="412">
        <f>IF(L373='2024-25'!U372,0,'Width Wise'!L373-'2024-25'!U372)</f>
        <v>0</v>
      </c>
      <c r="Q373" s="273">
        <f t="shared" si="57"/>
        <v>8.5</v>
      </c>
    </row>
    <row r="374" spans="1:17" s="213" customFormat="1" ht="158.25" customHeight="1">
      <c r="A374" s="1258">
        <v>129</v>
      </c>
      <c r="B374" s="1258">
        <v>547</v>
      </c>
      <c r="C374" s="974" t="s">
        <v>32</v>
      </c>
      <c r="D374" s="284" t="s">
        <v>802</v>
      </c>
      <c r="E374" s="264" t="s">
        <v>803</v>
      </c>
      <c r="F374" s="233">
        <v>6.46</v>
      </c>
      <c r="G374" s="234">
        <v>5.18</v>
      </c>
      <c r="H374" s="228"/>
      <c r="I374" s="975">
        <v>2.68</v>
      </c>
      <c r="J374" s="234">
        <v>2.4</v>
      </c>
      <c r="K374" s="975"/>
      <c r="L374" s="238">
        <f t="shared" si="61"/>
        <v>5.08</v>
      </c>
      <c r="N374" s="413">
        <f>IF(G374='2024-25'!A:AA,0,'Width Wise'!G374-'2024-25'!T373)</f>
        <v>0</v>
      </c>
      <c r="O374" s="413">
        <f>IF(L374='2024-25'!U373,0,'Width Wise'!L374-'2024-25'!U373)</f>
        <v>0</v>
      </c>
      <c r="P374" s="413">
        <f>4.83-2.2</f>
        <v>2.63</v>
      </c>
      <c r="Q374" s="276">
        <f t="shared" si="57"/>
        <v>0.21499999999999986</v>
      </c>
    </row>
    <row r="375" spans="1:17" s="213" customFormat="1" ht="108.75" customHeight="1">
      <c r="A375" s="1258"/>
      <c r="B375" s="1258"/>
      <c r="C375" s="974" t="s">
        <v>38</v>
      </c>
      <c r="D375" s="284" t="s">
        <v>805</v>
      </c>
      <c r="E375" s="264" t="s">
        <v>96</v>
      </c>
      <c r="F375" s="233">
        <v>7.9</v>
      </c>
      <c r="G375" s="234">
        <v>7.6529999999999996</v>
      </c>
      <c r="H375" s="228"/>
      <c r="I375" s="292"/>
      <c r="J375" s="242">
        <v>6</v>
      </c>
      <c r="K375" s="975">
        <v>1.653</v>
      </c>
      <c r="L375" s="238">
        <f t="shared" si="61"/>
        <v>7.6530000000000005</v>
      </c>
      <c r="N375" s="413">
        <f>IF(G375='2024-25'!A:AA,0,'Width Wise'!G375-'2024-25'!T374)</f>
        <v>0</v>
      </c>
      <c r="O375" s="413">
        <f>IF(L375='2024-25'!U374,0,'Width Wise'!L375-'2024-25'!U374)</f>
        <v>0</v>
      </c>
      <c r="P375" s="413"/>
      <c r="Q375" s="276">
        <f t="shared" si="57"/>
        <v>0.61000000000000032</v>
      </c>
    </row>
    <row r="376" spans="1:17" s="508" customFormat="1" ht="87" customHeight="1">
      <c r="A376" s="883">
        <v>130</v>
      </c>
      <c r="B376" s="1273">
        <v>548</v>
      </c>
      <c r="C376" s="1273"/>
      <c r="D376" s="924" t="s">
        <v>806</v>
      </c>
      <c r="E376" s="925" t="s">
        <v>96</v>
      </c>
      <c r="F376" s="926">
        <v>9.1999999999999993</v>
      </c>
      <c r="G376" s="927">
        <v>4.5</v>
      </c>
      <c r="H376" s="724">
        <v>0</v>
      </c>
      <c r="I376" s="883"/>
      <c r="J376" s="925">
        <v>0.7</v>
      </c>
      <c r="K376" s="883"/>
      <c r="L376" s="724">
        <f t="shared" si="61"/>
        <v>0.7</v>
      </c>
      <c r="N376" s="928">
        <f>IF(G376='2024-25'!A:AA,0,'Width Wise'!G376-'2024-25'!T375)</f>
        <v>0</v>
      </c>
      <c r="O376" s="928">
        <f>IF(L376='2024-25'!U375,0,'Width Wise'!L376-'2024-25'!U375)</f>
        <v>0</v>
      </c>
      <c r="P376" s="928"/>
      <c r="Q376" s="929">
        <f t="shared" si="57"/>
        <v>0</v>
      </c>
    </row>
    <row r="377" spans="1:17" ht="87" customHeight="1">
      <c r="A377" s="1246">
        <v>131</v>
      </c>
      <c r="B377" s="1246">
        <v>549</v>
      </c>
      <c r="C377" s="296" t="s">
        <v>32</v>
      </c>
      <c r="D377" s="253" t="s">
        <v>808</v>
      </c>
      <c r="E377" s="252" t="s">
        <v>809</v>
      </c>
      <c r="F377" s="250">
        <v>2.9</v>
      </c>
      <c r="G377" s="251">
        <v>2.69</v>
      </c>
      <c r="H377" s="238">
        <v>0.97</v>
      </c>
      <c r="I377" s="277">
        <v>1.7150000000000001</v>
      </c>
      <c r="J377" s="329"/>
      <c r="K377" s="246"/>
      <c r="L377" s="278">
        <f t="shared" si="61"/>
        <v>2.6850000000000001</v>
      </c>
      <c r="N377" s="412">
        <f>IF(G377='2024-25'!A:AA,0,'Width Wise'!G377-'2024-25'!T376)</f>
        <v>0</v>
      </c>
      <c r="O377" s="412">
        <f>IF(L377='2024-25'!U376,0,'Width Wise'!L377-'2024-25'!U376)</f>
        <v>0</v>
      </c>
      <c r="Q377" s="273">
        <f t="shared" si="57"/>
        <v>0</v>
      </c>
    </row>
    <row r="378" spans="1:17" ht="87" customHeight="1">
      <c r="A378" s="1246"/>
      <c r="B378" s="1246"/>
      <c r="C378" s="296" t="s">
        <v>38</v>
      </c>
      <c r="D378" s="297" t="s">
        <v>811</v>
      </c>
      <c r="E378" s="298" t="s">
        <v>96</v>
      </c>
      <c r="F378" s="250">
        <v>5.3</v>
      </c>
      <c r="G378" s="251">
        <v>4.6900000000000004</v>
      </c>
      <c r="H378" s="228"/>
      <c r="I378" s="246">
        <v>2.0499999999999998</v>
      </c>
      <c r="J378" s="252">
        <v>2.64</v>
      </c>
      <c r="K378" s="246"/>
      <c r="L378" s="278">
        <f t="shared" si="61"/>
        <v>4.6899999999999995</v>
      </c>
      <c r="N378" s="412">
        <f>IF(G378='2024-25'!A:AA,0,'Width Wise'!G378-'2024-25'!T377)</f>
        <v>0</v>
      </c>
      <c r="O378" s="412">
        <f>IF(L378='2024-25'!U377,0,'Width Wise'!L378-'2024-25'!U377)</f>
        <v>0</v>
      </c>
      <c r="Q378" s="273">
        <f t="shared" si="57"/>
        <v>0</v>
      </c>
    </row>
    <row r="379" spans="1:17" ht="87" customHeight="1">
      <c r="A379" s="1246">
        <v>132</v>
      </c>
      <c r="B379" s="1246">
        <v>550</v>
      </c>
      <c r="C379" s="296" t="s">
        <v>32</v>
      </c>
      <c r="D379" s="297" t="s">
        <v>812</v>
      </c>
      <c r="E379" s="298" t="s">
        <v>813</v>
      </c>
      <c r="F379" s="250">
        <v>4.9000000000000004</v>
      </c>
      <c r="G379" s="251">
        <v>4.9000000000000004</v>
      </c>
      <c r="H379" s="228"/>
      <c r="I379" s="243"/>
      <c r="J379" s="252">
        <v>4.9000000000000004</v>
      </c>
      <c r="K379" s="246"/>
      <c r="L379" s="278">
        <f t="shared" si="61"/>
        <v>4.9000000000000004</v>
      </c>
      <c r="N379" s="412">
        <f>IF(G379='2024-25'!A:AA,0,'Width Wise'!G379-'2024-25'!T378)</f>
        <v>0</v>
      </c>
      <c r="O379" s="412">
        <f>IF(L379='2024-25'!U378,0,'Width Wise'!L379-'2024-25'!U378)</f>
        <v>0</v>
      </c>
      <c r="Q379" s="273">
        <f t="shared" si="57"/>
        <v>0.70000000000000018</v>
      </c>
    </row>
    <row r="380" spans="1:17" ht="87" customHeight="1">
      <c r="A380" s="1246"/>
      <c r="B380" s="1246"/>
      <c r="C380" s="296" t="s">
        <v>38</v>
      </c>
      <c r="D380" s="297" t="s">
        <v>815</v>
      </c>
      <c r="E380" s="298" t="s">
        <v>816</v>
      </c>
      <c r="F380" s="250">
        <v>4.6040000000000001</v>
      </c>
      <c r="G380" s="250">
        <v>4.6040000000000001</v>
      </c>
      <c r="H380" s="228"/>
      <c r="I380" s="1054">
        <v>4.6040000000000001</v>
      </c>
      <c r="J380" s="243"/>
      <c r="K380" s="246"/>
      <c r="L380" s="278">
        <f t="shared" si="61"/>
        <v>4.6040000000000001</v>
      </c>
      <c r="N380" s="412">
        <f>IF(G380='2024-25'!A:AA,0,'Width Wise'!G380-'2024-25'!T379)</f>
        <v>0</v>
      </c>
      <c r="O380" s="412">
        <f>IF(L380='2024-25'!U379,0,'Width Wise'!L380-'2024-25'!U379)</f>
        <v>0</v>
      </c>
      <c r="Q380" s="273">
        <f t="shared" si="57"/>
        <v>2.0999999999999996</v>
      </c>
    </row>
    <row r="381" spans="1:17" ht="87" customHeight="1">
      <c r="A381" s="1246"/>
      <c r="B381" s="1246"/>
      <c r="C381" s="296" t="s">
        <v>77</v>
      </c>
      <c r="D381" s="297" t="s">
        <v>817</v>
      </c>
      <c r="E381" s="298" t="s">
        <v>818</v>
      </c>
      <c r="F381" s="250">
        <v>5.0999999999999996</v>
      </c>
      <c r="G381" s="251">
        <v>5.0999999999999996</v>
      </c>
      <c r="H381" s="228"/>
      <c r="I381" s="243"/>
      <c r="J381" s="246">
        <v>5.0999999999999996</v>
      </c>
      <c r="K381" s="246"/>
      <c r="L381" s="278">
        <f t="shared" si="61"/>
        <v>5.0999999999999996</v>
      </c>
      <c r="N381" s="412">
        <f>IF(G381='2024-25'!A:AA,0,'Width Wise'!G381-'2024-25'!T380)</f>
        <v>0</v>
      </c>
      <c r="O381" s="412">
        <f>IF(L381='2024-25'!U380,0,'Width Wise'!L381-'2024-25'!U380)</f>
        <v>0</v>
      </c>
      <c r="Q381" s="273">
        <f t="shared" si="57"/>
        <v>-0.2200000000000002</v>
      </c>
    </row>
    <row r="382" spans="1:17" ht="87" customHeight="1">
      <c r="A382" s="1246"/>
      <c r="B382" s="1246"/>
      <c r="C382" s="296" t="s">
        <v>143</v>
      </c>
      <c r="D382" s="297" t="s">
        <v>819</v>
      </c>
      <c r="E382" s="298" t="s">
        <v>96</v>
      </c>
      <c r="F382" s="250">
        <v>2.66</v>
      </c>
      <c r="G382" s="251">
        <v>1.96</v>
      </c>
      <c r="H382" s="228"/>
      <c r="I382" s="246">
        <v>1.96</v>
      </c>
      <c r="J382" s="246"/>
      <c r="K382" s="246"/>
      <c r="L382" s="278">
        <f t="shared" si="61"/>
        <v>1.96</v>
      </c>
      <c r="N382" s="412">
        <f>IF(G382='2024-25'!A:AA,0,'Width Wise'!G382-'2024-25'!T381)</f>
        <v>0</v>
      </c>
      <c r="O382" s="412">
        <f>IF(L382='2024-25'!U381,0,'Width Wise'!L382-'2024-25'!U381)</f>
        <v>0</v>
      </c>
      <c r="Q382" s="273">
        <f t="shared" si="57"/>
        <v>1.47</v>
      </c>
    </row>
    <row r="383" spans="1:17" ht="87" customHeight="1">
      <c r="A383" s="1246"/>
      <c r="B383" s="1246"/>
      <c r="C383" s="296" t="s">
        <v>306</v>
      </c>
      <c r="D383" s="297" t="s">
        <v>820</v>
      </c>
      <c r="E383" s="298" t="s">
        <v>821</v>
      </c>
      <c r="F383" s="250">
        <v>9.25</v>
      </c>
      <c r="G383" s="251">
        <v>7.15</v>
      </c>
      <c r="H383" s="228"/>
      <c r="I383" s="246"/>
      <c r="J383" s="246">
        <v>7.15</v>
      </c>
      <c r="K383" s="246"/>
      <c r="L383" s="278">
        <f t="shared" si="61"/>
        <v>7.15</v>
      </c>
      <c r="N383" s="412">
        <f>IF(G383='2024-25'!A:AA,0,'Width Wise'!G383-'2024-25'!T382)</f>
        <v>0</v>
      </c>
      <c r="O383" s="412">
        <f>IF(L383='2024-25'!U382,0,'Width Wise'!L383-'2024-25'!U382)</f>
        <v>0</v>
      </c>
      <c r="Q383" s="273">
        <f t="shared" si="57"/>
        <v>6.7730000000000103</v>
      </c>
    </row>
    <row r="384" spans="1:17" ht="87" customHeight="1">
      <c r="A384" s="1246"/>
      <c r="B384" s="1246"/>
      <c r="C384" s="296" t="s">
        <v>309</v>
      </c>
      <c r="D384" s="297" t="s">
        <v>822</v>
      </c>
      <c r="E384" s="298" t="s">
        <v>823</v>
      </c>
      <c r="F384" s="250">
        <v>1.4</v>
      </c>
      <c r="G384" s="250">
        <v>1.62</v>
      </c>
      <c r="H384" s="238">
        <v>1.62</v>
      </c>
      <c r="I384" s="243"/>
      <c r="J384" s="243"/>
      <c r="K384" s="246"/>
      <c r="L384" s="278">
        <f t="shared" si="61"/>
        <v>1.62</v>
      </c>
      <c r="N384" s="412">
        <f>IF(G384='2024-25'!A:AA,0,'Width Wise'!G384-'2024-25'!T383)</f>
        <v>0</v>
      </c>
      <c r="O384" s="412">
        <f>IF(L384='2024-25'!U383,0,'Width Wise'!L384-'2024-25'!U383)</f>
        <v>0</v>
      </c>
      <c r="Q384" s="273">
        <f t="shared" si="57"/>
        <v>0</v>
      </c>
    </row>
    <row r="385" spans="1:17" ht="87" customHeight="1">
      <c r="A385" s="1246"/>
      <c r="B385" s="1246"/>
      <c r="C385" s="296" t="s">
        <v>312</v>
      </c>
      <c r="D385" s="297" t="s">
        <v>825</v>
      </c>
      <c r="E385" s="298" t="s">
        <v>826</v>
      </c>
      <c r="F385" s="250">
        <v>1.47</v>
      </c>
      <c r="G385" s="251">
        <v>0</v>
      </c>
      <c r="H385" s="228"/>
      <c r="I385" s="243"/>
      <c r="J385" s="243"/>
      <c r="K385" s="246"/>
      <c r="L385" s="278">
        <f t="shared" si="61"/>
        <v>0</v>
      </c>
      <c r="N385" s="412">
        <f>IF(G385='2024-25'!A:AA,0,'Width Wise'!G385-'2024-25'!T384)</f>
        <v>0</v>
      </c>
      <c r="O385" s="412">
        <f>IF(L385='2024-25'!U384,0,'Width Wise'!L385-'2024-25'!U384)</f>
        <v>0</v>
      </c>
      <c r="Q385" s="273">
        <f t="shared" si="57"/>
        <v>-0.125</v>
      </c>
    </row>
    <row r="386" spans="1:17" ht="30.75">
      <c r="A386" s="296"/>
      <c r="B386" s="296"/>
      <c r="C386" s="296"/>
      <c r="D386" s="1274" t="s">
        <v>53</v>
      </c>
      <c r="E386" s="1274"/>
      <c r="F386" s="328">
        <f>SUM(F361:F385)</f>
        <v>102.08900000000001</v>
      </c>
      <c r="G386" s="329">
        <f t="shared" ref="G386:L386" si="62">SUM(G361:G385)</f>
        <v>99.221000000000004</v>
      </c>
      <c r="H386" s="281">
        <f t="shared" si="62"/>
        <v>7.98</v>
      </c>
      <c r="I386" s="329">
        <f t="shared" si="62"/>
        <v>43.457999999999998</v>
      </c>
      <c r="J386" s="329">
        <f t="shared" si="62"/>
        <v>42.225000000000001</v>
      </c>
      <c r="K386" s="329">
        <f t="shared" si="62"/>
        <v>1.653</v>
      </c>
      <c r="L386" s="328">
        <f t="shared" si="62"/>
        <v>95.316000000000003</v>
      </c>
      <c r="N386" s="412">
        <f>IF(G386='2024-25'!A:AA,0,'Width Wise'!G386-'2024-25'!T385)</f>
        <v>0</v>
      </c>
      <c r="O386" s="412">
        <f>IF(L386='2024-25'!U385,0,'Width Wise'!L386-'2024-25'!U385)</f>
        <v>0</v>
      </c>
      <c r="Q386" s="273">
        <f t="shared" si="57"/>
        <v>-1.7699999999999996</v>
      </c>
    </row>
    <row r="387" spans="1:17" ht="30.75">
      <c r="A387" s="1261" t="s">
        <v>827</v>
      </c>
      <c r="B387" s="1261"/>
      <c r="C387" s="1261"/>
      <c r="D387" s="1261"/>
      <c r="E387" s="1261"/>
      <c r="F387" s="323"/>
      <c r="G387" s="277"/>
      <c r="H387" s="238"/>
      <c r="I387" s="246"/>
      <c r="J387" s="246"/>
      <c r="K387" s="246"/>
      <c r="L387" s="278"/>
      <c r="N387" s="412">
        <f>IF(G387='2024-25'!A:AA,0,'Width Wise'!G387-'2024-25'!T386)</f>
        <v>0</v>
      </c>
      <c r="O387" s="412">
        <f>IF(L387='2024-25'!U386,0,'Width Wise'!L387-'2024-25'!U386)</f>
        <v>0</v>
      </c>
      <c r="Q387" s="273">
        <f t="shared" si="57"/>
        <v>2.4000000000000004</v>
      </c>
    </row>
    <row r="388" spans="1:17" ht="87" customHeight="1">
      <c r="A388" s="1246">
        <v>133</v>
      </c>
      <c r="B388" s="1246">
        <v>551</v>
      </c>
      <c r="C388" s="296" t="s">
        <v>32</v>
      </c>
      <c r="D388" s="297" t="s">
        <v>828</v>
      </c>
      <c r="E388" s="298" t="s">
        <v>96</v>
      </c>
      <c r="F388" s="250">
        <v>1.875</v>
      </c>
      <c r="G388" s="277">
        <v>2</v>
      </c>
      <c r="H388" s="238"/>
      <c r="I388" s="976"/>
      <c r="J388" s="277">
        <v>2</v>
      </c>
      <c r="K388" s="246"/>
      <c r="L388" s="278">
        <f>SUM(H388:K388)</f>
        <v>2</v>
      </c>
      <c r="N388" s="412">
        <f>IF(G388='2024-25'!A:AA,0,'Width Wise'!G388-'2024-25'!T387)</f>
        <v>0</v>
      </c>
      <c r="O388" s="412">
        <f>IF(L388='2024-25'!U387,0,'Width Wise'!L388-'2024-25'!U387)</f>
        <v>0</v>
      </c>
      <c r="Q388" s="273">
        <f t="shared" si="57"/>
        <v>0</v>
      </c>
    </row>
    <row r="389" spans="1:17" s="217" customFormat="1" ht="87" customHeight="1">
      <c r="A389" s="1246"/>
      <c r="B389" s="1246"/>
      <c r="C389" s="296" t="s">
        <v>38</v>
      </c>
      <c r="D389" s="297" t="s">
        <v>829</v>
      </c>
      <c r="E389" s="298" t="s">
        <v>830</v>
      </c>
      <c r="F389" s="250">
        <v>6.2</v>
      </c>
      <c r="G389" s="277">
        <v>7.97</v>
      </c>
      <c r="H389" s="238"/>
      <c r="I389" s="277">
        <v>7.97</v>
      </c>
      <c r="J389" s="976"/>
      <c r="K389" s="246"/>
      <c r="L389" s="278">
        <f t="shared" ref="L389:L392" si="63">SUM(H389:K389)</f>
        <v>7.97</v>
      </c>
      <c r="N389" s="412">
        <f>IF(G389='2024-25'!A:AA,0,'Width Wise'!G389-'2024-25'!T388)</f>
        <v>0</v>
      </c>
      <c r="O389" s="412">
        <f>IF(L389='2024-25'!U388,0,'Width Wise'!L389-'2024-25'!U388)</f>
        <v>0</v>
      </c>
      <c r="P389" s="412"/>
      <c r="Q389" s="273">
        <f t="shared" si="57"/>
        <v>8</v>
      </c>
    </row>
    <row r="390" spans="1:17" ht="87" customHeight="1">
      <c r="A390" s="1246"/>
      <c r="B390" s="1246"/>
      <c r="C390" s="296" t="s">
        <v>77</v>
      </c>
      <c r="D390" s="297" t="s">
        <v>831</v>
      </c>
      <c r="E390" s="298" t="s">
        <v>96</v>
      </c>
      <c r="F390" s="250">
        <v>6.45</v>
      </c>
      <c r="G390" s="277">
        <v>4.05</v>
      </c>
      <c r="H390" s="238"/>
      <c r="I390" s="976"/>
      <c r="J390" s="277">
        <v>4.05</v>
      </c>
      <c r="K390" s="246"/>
      <c r="L390" s="278">
        <f t="shared" si="63"/>
        <v>4.05</v>
      </c>
      <c r="N390" s="412">
        <f>IF(G390='2024-25'!A:AA,0,'Width Wise'!G390-'2024-25'!T389)</f>
        <v>0</v>
      </c>
      <c r="O390" s="412">
        <f>IF(L390='2024-25'!U389,0,'Width Wise'!L390-'2024-25'!U389)</f>
        <v>0</v>
      </c>
      <c r="Q390" s="273">
        <f t="shared" si="57"/>
        <v>8.5050000000000026</v>
      </c>
    </row>
    <row r="391" spans="1:17" ht="87" customHeight="1">
      <c r="A391" s="1246"/>
      <c r="B391" s="1246"/>
      <c r="C391" s="296" t="s">
        <v>143</v>
      </c>
      <c r="D391" s="297" t="s">
        <v>832</v>
      </c>
      <c r="E391" s="298" t="s">
        <v>42</v>
      </c>
      <c r="F391" s="250">
        <v>6</v>
      </c>
      <c r="G391" s="277">
        <v>6</v>
      </c>
      <c r="H391" s="238"/>
      <c r="I391" s="976"/>
      <c r="J391" s="277">
        <v>6</v>
      </c>
      <c r="K391" s="246"/>
      <c r="L391" s="278">
        <f t="shared" si="63"/>
        <v>6</v>
      </c>
      <c r="N391" s="412">
        <f>IF(G391='2024-25'!A:AA,0,'Width Wise'!G391-'2024-25'!T390)</f>
        <v>0</v>
      </c>
      <c r="O391" s="412">
        <f>IF(L391='2024-25'!U390,0,'Width Wise'!L391-'2024-25'!U390)</f>
        <v>0</v>
      </c>
      <c r="Q391" s="273">
        <f t="shared" si="57"/>
        <v>0</v>
      </c>
    </row>
    <row r="392" spans="1:17" ht="87" customHeight="1">
      <c r="A392" s="246">
        <v>134</v>
      </c>
      <c r="B392" s="1272">
        <v>552</v>
      </c>
      <c r="C392" s="1272"/>
      <c r="D392" s="253" t="s">
        <v>833</v>
      </c>
      <c r="E392" s="252" t="s">
        <v>42</v>
      </c>
      <c r="F392" s="250">
        <v>20</v>
      </c>
      <c r="G392" s="334">
        <v>13.25</v>
      </c>
      <c r="H392" s="726">
        <v>0.75</v>
      </c>
      <c r="I392" s="334">
        <v>11.25</v>
      </c>
      <c r="J392" s="246"/>
      <c r="K392" s="246"/>
      <c r="L392" s="278">
        <f t="shared" si="63"/>
        <v>12</v>
      </c>
      <c r="N392" s="412">
        <f>IF(G392='2024-25'!A:AA,0,'Width Wise'!G392-'2024-25'!T391)</f>
        <v>0</v>
      </c>
      <c r="O392" s="412">
        <f>IF(L392='2024-25'!U391,0,'Width Wise'!L392-'2024-25'!U391)</f>
        <v>0</v>
      </c>
      <c r="Q392" s="273">
        <f t="shared" si="57"/>
        <v>-0.24000000000000021</v>
      </c>
    </row>
    <row r="393" spans="1:17" ht="30.75">
      <c r="A393" s="296"/>
      <c r="B393" s="296"/>
      <c r="C393" s="296"/>
      <c r="D393" s="1274" t="s">
        <v>53</v>
      </c>
      <c r="E393" s="1274"/>
      <c r="F393" s="328">
        <f>SUM(F388:F392)</f>
        <v>40.524999999999999</v>
      </c>
      <c r="G393" s="329">
        <f t="shared" ref="G393:L393" si="64">SUM(G388:G392)</f>
        <v>33.269999999999996</v>
      </c>
      <c r="H393" s="281">
        <f t="shared" si="64"/>
        <v>0.75</v>
      </c>
      <c r="I393" s="329">
        <f t="shared" si="64"/>
        <v>19.22</v>
      </c>
      <c r="J393" s="329">
        <f t="shared" si="64"/>
        <v>12.05</v>
      </c>
      <c r="K393" s="329">
        <f t="shared" si="64"/>
        <v>0</v>
      </c>
      <c r="L393" s="328">
        <f t="shared" si="64"/>
        <v>32.019999999999996</v>
      </c>
      <c r="N393" s="412">
        <f>IF(G393='2024-25'!A:AA,0,'Width Wise'!G393-'2024-25'!T392)</f>
        <v>0</v>
      </c>
      <c r="O393" s="412">
        <f>IF(L393='2024-25'!U392,0,'Width Wise'!L393-'2024-25'!U392)</f>
        <v>0</v>
      </c>
      <c r="Q393" s="273"/>
    </row>
    <row r="394" spans="1:17" ht="30.75">
      <c r="A394" s="294" t="s">
        <v>835</v>
      </c>
      <c r="B394" s="296"/>
      <c r="C394" s="296"/>
      <c r="D394" s="335"/>
      <c r="E394" s="225"/>
      <c r="F394" s="323"/>
      <c r="G394" s="277"/>
      <c r="H394" s="238"/>
      <c r="I394" s="246"/>
      <c r="J394" s="246"/>
      <c r="K394" s="246"/>
      <c r="L394" s="278"/>
      <c r="N394" s="412">
        <f>IF(G394='2024-25'!A:AA,0,'Width Wise'!G394-'2024-25'!T393)</f>
        <v>0</v>
      </c>
      <c r="O394" s="412">
        <f>IF(L394='2024-25'!U393,0,'Width Wise'!L394-'2024-25'!U393)</f>
        <v>0</v>
      </c>
      <c r="Q394" s="273">
        <f>F396-L397</f>
        <v>0.33999999999999986</v>
      </c>
    </row>
    <row r="395" spans="1:17" ht="87" customHeight="1">
      <c r="A395" s="1246">
        <v>135</v>
      </c>
      <c r="B395" s="1246">
        <v>553</v>
      </c>
      <c r="C395" s="296" t="s">
        <v>32</v>
      </c>
      <c r="D395" s="297" t="s">
        <v>836</v>
      </c>
      <c r="E395" s="298" t="s">
        <v>837</v>
      </c>
      <c r="F395" s="278">
        <v>12</v>
      </c>
      <c r="G395" s="278">
        <v>12.24</v>
      </c>
      <c r="H395" s="238"/>
      <c r="I395" s="278">
        <v>12.24</v>
      </c>
      <c r="J395" s="976"/>
      <c r="K395" s="246"/>
      <c r="L395" s="278">
        <f>SUM(H395:K395)</f>
        <v>12.24</v>
      </c>
      <c r="N395" s="412">
        <f>IF(G395='2024-25'!A:AA,0,'Width Wise'!G395-'2024-25'!T394)</f>
        <v>0</v>
      </c>
      <c r="O395" s="412">
        <f>IF(L395='2024-25'!U394,0,'Width Wise'!L395-'2024-25'!U394)</f>
        <v>0</v>
      </c>
      <c r="Q395" s="273">
        <f t="shared" si="57"/>
        <v>-2.5199999999999996</v>
      </c>
    </row>
    <row r="396" spans="1:17" ht="87" customHeight="1">
      <c r="A396" s="1246"/>
      <c r="B396" s="1246"/>
      <c r="C396" s="296" t="s">
        <v>839</v>
      </c>
      <c r="D396" s="297" t="s">
        <v>840</v>
      </c>
      <c r="E396" s="298"/>
      <c r="F396" s="1240">
        <v>9.1999999999999993</v>
      </c>
      <c r="G396" s="277">
        <v>2.65</v>
      </c>
      <c r="H396" s="238"/>
      <c r="I396" s="278">
        <v>2.62</v>
      </c>
      <c r="J396" s="976"/>
      <c r="K396" s="246"/>
      <c r="L396" s="278">
        <f t="shared" ref="L396:L397" si="65">SUM(H396:K396)</f>
        <v>2.62</v>
      </c>
      <c r="N396" s="412">
        <f>IF(G396='2024-25'!A:AA,0,'Width Wise'!G396-'2024-25'!T395)</f>
        <v>0</v>
      </c>
      <c r="O396" s="412">
        <f>IF(L396='2024-25'!U395,0,'Width Wise'!L396-'2024-25'!U395)</f>
        <v>0</v>
      </c>
      <c r="Q396" s="273">
        <f t="shared" si="57"/>
        <v>0</v>
      </c>
    </row>
    <row r="397" spans="1:17" ht="87" customHeight="1">
      <c r="A397" s="1246"/>
      <c r="B397" s="1246"/>
      <c r="C397" s="296" t="s">
        <v>841</v>
      </c>
      <c r="D397" s="297" t="s">
        <v>842</v>
      </c>
      <c r="E397" s="298" t="s">
        <v>837</v>
      </c>
      <c r="F397" s="1241"/>
      <c r="G397" s="277">
        <v>8.86</v>
      </c>
      <c r="H397" s="238"/>
      <c r="I397" s="976"/>
      <c r="J397" s="976">
        <v>8.86</v>
      </c>
      <c r="K397" s="246"/>
      <c r="L397" s="278">
        <f t="shared" si="65"/>
        <v>8.86</v>
      </c>
      <c r="N397" s="412">
        <f>IF(G397='2024-25'!A:AA,0,'Width Wise'!G397-'2024-25'!T396)</f>
        <v>0</v>
      </c>
      <c r="O397" s="412">
        <f>IF(L397='2024-25'!U396,0,'Width Wise'!L397-'2024-25'!U396)</f>
        <v>0</v>
      </c>
      <c r="Q397" s="273">
        <f t="shared" ref="Q397:Q460" si="66">F400-L400</f>
        <v>-0.36999999999999988</v>
      </c>
    </row>
    <row r="398" spans="1:17" ht="30.75">
      <c r="A398" s="296"/>
      <c r="B398" s="296"/>
      <c r="C398" s="296"/>
      <c r="D398" s="1274" t="s">
        <v>53</v>
      </c>
      <c r="E398" s="1274"/>
      <c r="F398" s="244">
        <f>SUM(F395:F396)</f>
        <v>21.2</v>
      </c>
      <c r="G398" s="245">
        <f t="shared" ref="G398:L398" si="67">SUM(G395:G397)</f>
        <v>23.75</v>
      </c>
      <c r="H398" s="228">
        <f t="shared" si="67"/>
        <v>0</v>
      </c>
      <c r="I398" s="245">
        <f t="shared" si="67"/>
        <v>14.86</v>
      </c>
      <c r="J398" s="245">
        <f t="shared" si="67"/>
        <v>8.86</v>
      </c>
      <c r="K398" s="245">
        <f t="shared" si="67"/>
        <v>0</v>
      </c>
      <c r="L398" s="244">
        <f t="shared" si="67"/>
        <v>23.72</v>
      </c>
      <c r="N398" s="412">
        <f>IF(G398='2024-25'!A:AA,0,'Width Wise'!G398-'2024-25'!T397)</f>
        <v>0</v>
      </c>
      <c r="O398" s="412">
        <f>IF(L398='2024-25'!U397,0,'Width Wise'!L398-'2024-25'!U397)</f>
        <v>0</v>
      </c>
      <c r="Q398" s="273">
        <f t="shared" si="66"/>
        <v>0</v>
      </c>
    </row>
    <row r="399" spans="1:17" ht="30.75">
      <c r="A399" s="1261" t="s">
        <v>843</v>
      </c>
      <c r="B399" s="1261"/>
      <c r="C399" s="1261"/>
      <c r="D399" s="1261"/>
      <c r="E399" s="1261"/>
      <c r="F399" s="323"/>
      <c r="G399" s="277"/>
      <c r="H399" s="238"/>
      <c r="I399" s="246"/>
      <c r="J399" s="246"/>
      <c r="K399" s="246"/>
      <c r="L399" s="278"/>
      <c r="N399" s="412">
        <f>IF(G399='2024-25'!A:AA,0,'Width Wise'!G399-'2024-25'!T398)</f>
        <v>0</v>
      </c>
      <c r="O399" s="412">
        <f>IF(L399='2024-25'!U398,0,'Width Wise'!L399-'2024-25'!U398)</f>
        <v>0</v>
      </c>
      <c r="Q399" s="273">
        <f t="shared" si="66"/>
        <v>0</v>
      </c>
    </row>
    <row r="400" spans="1:17" ht="87" customHeight="1">
      <c r="A400" s="1246">
        <v>136</v>
      </c>
      <c r="B400" s="1247">
        <v>554</v>
      </c>
      <c r="C400" s="336" t="s">
        <v>32</v>
      </c>
      <c r="D400" s="297" t="s">
        <v>844</v>
      </c>
      <c r="E400" s="337" t="s">
        <v>845</v>
      </c>
      <c r="F400" s="278">
        <v>1.89</v>
      </c>
      <c r="G400" s="338">
        <v>2.2599999999999998</v>
      </c>
      <c r="H400" s="727"/>
      <c r="I400" s="338">
        <v>2.2599999999999998</v>
      </c>
      <c r="J400" s="338"/>
      <c r="K400" s="277"/>
      <c r="L400" s="278">
        <f>SUM(H400:K400)</f>
        <v>2.2599999999999998</v>
      </c>
      <c r="N400" s="412">
        <f>IF(G400='2024-25'!A:AA,0,'Width Wise'!G400-'2024-25'!T399)</f>
        <v>0</v>
      </c>
      <c r="O400" s="412">
        <f>IF(L400='2024-25'!U399,0,'Width Wise'!L400-'2024-25'!U399)</f>
        <v>0</v>
      </c>
      <c r="Q400" s="273">
        <f t="shared" si="66"/>
        <v>0</v>
      </c>
    </row>
    <row r="401" spans="1:17" ht="87" customHeight="1">
      <c r="A401" s="1246"/>
      <c r="B401" s="1247"/>
      <c r="C401" s="336" t="s">
        <v>38</v>
      </c>
      <c r="D401" s="297" t="s">
        <v>848</v>
      </c>
      <c r="E401" s="337" t="s">
        <v>849</v>
      </c>
      <c r="F401" s="278">
        <v>0</v>
      </c>
      <c r="G401" s="338">
        <v>0</v>
      </c>
      <c r="H401" s="727"/>
      <c r="I401" s="338"/>
      <c r="J401" s="338"/>
      <c r="K401" s="277"/>
      <c r="L401" s="278">
        <f t="shared" ref="L401:L417" si="68">SUM(H401:K401)</f>
        <v>0</v>
      </c>
      <c r="N401" s="412">
        <f>IF(G401='2024-25'!A:AA,0,'Width Wise'!G401-'2024-25'!T400)</f>
        <v>0</v>
      </c>
      <c r="O401" s="412">
        <f>IF(L401='2024-25'!U400,0,'Width Wise'!L401-'2024-25'!U400)</f>
        <v>0</v>
      </c>
      <c r="Q401" s="273">
        <f t="shared" si="66"/>
        <v>-1.7800000000000002</v>
      </c>
    </row>
    <row r="402" spans="1:17" ht="87" customHeight="1">
      <c r="A402" s="1246"/>
      <c r="B402" s="1247"/>
      <c r="C402" s="336" t="s">
        <v>77</v>
      </c>
      <c r="D402" s="297" t="s">
        <v>850</v>
      </c>
      <c r="E402" s="337" t="s">
        <v>851</v>
      </c>
      <c r="F402" s="278">
        <v>1.125</v>
      </c>
      <c r="G402" s="340">
        <v>1.125</v>
      </c>
      <c r="H402" s="727"/>
      <c r="I402" s="338"/>
      <c r="J402" s="340">
        <v>1.125</v>
      </c>
      <c r="K402" s="277"/>
      <c r="L402" s="278">
        <f t="shared" si="68"/>
        <v>1.125</v>
      </c>
      <c r="N402" s="412">
        <f>IF(G402='2024-25'!A:AA,0,'Width Wise'!G402-'2024-25'!T401)</f>
        <v>0</v>
      </c>
      <c r="O402" s="412">
        <f>IF(L402='2024-25'!U401,0,'Width Wise'!L402-'2024-25'!U401)</f>
        <v>0</v>
      </c>
      <c r="Q402" s="273">
        <f t="shared" si="66"/>
        <v>0</v>
      </c>
    </row>
    <row r="403" spans="1:17" ht="87" customHeight="1">
      <c r="A403" s="1246">
        <v>137</v>
      </c>
      <c r="B403" s="1247">
        <v>555</v>
      </c>
      <c r="C403" s="336" t="s">
        <v>32</v>
      </c>
      <c r="D403" s="297" t="s">
        <v>852</v>
      </c>
      <c r="E403" s="339" t="s">
        <v>853</v>
      </c>
      <c r="F403" s="278">
        <v>0.63</v>
      </c>
      <c r="G403" s="338">
        <v>0.63</v>
      </c>
      <c r="H403" s="727"/>
      <c r="I403" s="338"/>
      <c r="J403" s="338">
        <v>0.63</v>
      </c>
      <c r="K403" s="277"/>
      <c r="L403" s="278">
        <f t="shared" si="68"/>
        <v>0.63</v>
      </c>
      <c r="N403" s="412">
        <f>IF(G403='2024-25'!A:AA,0,'Width Wise'!G403-'2024-25'!T402)</f>
        <v>0</v>
      </c>
      <c r="O403" s="412">
        <f>IF(L403='2024-25'!U402,0,'Width Wise'!L403-'2024-25'!U402)</f>
        <v>0</v>
      </c>
      <c r="Q403" s="273">
        <f t="shared" si="66"/>
        <v>3.0000000000000027E-2</v>
      </c>
    </row>
    <row r="404" spans="1:17" ht="87" customHeight="1">
      <c r="A404" s="1246"/>
      <c r="B404" s="1247"/>
      <c r="C404" s="336" t="s">
        <v>38</v>
      </c>
      <c r="D404" s="297" t="s">
        <v>855</v>
      </c>
      <c r="E404" s="339" t="s">
        <v>591</v>
      </c>
      <c r="F404" s="278">
        <v>5.95</v>
      </c>
      <c r="G404" s="338">
        <v>7.73</v>
      </c>
      <c r="H404" s="727"/>
      <c r="I404" s="338"/>
      <c r="J404" s="338">
        <v>7.73</v>
      </c>
      <c r="K404" s="277"/>
      <c r="L404" s="278">
        <f t="shared" si="68"/>
        <v>7.73</v>
      </c>
      <c r="N404" s="412">
        <f>IF(G404='2024-25'!A:AA,0,'Width Wise'!G404-'2024-25'!T403)</f>
        <v>0</v>
      </c>
      <c r="O404" s="412">
        <f>IF(L404='2024-25'!U403,0,'Width Wise'!L404-'2024-25'!U403)</f>
        <v>0</v>
      </c>
      <c r="Q404" s="273">
        <f t="shared" si="66"/>
        <v>0.35399999999999987</v>
      </c>
    </row>
    <row r="405" spans="1:17" ht="87" customHeight="1">
      <c r="A405" s="1246"/>
      <c r="B405" s="1247"/>
      <c r="C405" s="336" t="s">
        <v>77</v>
      </c>
      <c r="D405" s="297" t="s">
        <v>856</v>
      </c>
      <c r="E405" s="339" t="s">
        <v>96</v>
      </c>
      <c r="F405" s="278">
        <v>3.78</v>
      </c>
      <c r="G405" s="338">
        <v>3.78</v>
      </c>
      <c r="H405" s="727"/>
      <c r="I405" s="338"/>
      <c r="J405" s="338">
        <v>3.78</v>
      </c>
      <c r="K405" s="277"/>
      <c r="L405" s="278">
        <f t="shared" si="68"/>
        <v>3.78</v>
      </c>
      <c r="N405" s="412">
        <f>IF(G405='2024-25'!A:AA,0,'Width Wise'!G405-'2024-25'!T404)</f>
        <v>0</v>
      </c>
      <c r="O405" s="412">
        <f>IF(L405='2024-25'!U404,0,'Width Wise'!L405-'2024-25'!U404)</f>
        <v>0</v>
      </c>
      <c r="Q405" s="273">
        <f t="shared" si="66"/>
        <v>0</v>
      </c>
    </row>
    <row r="406" spans="1:17" ht="87" customHeight="1">
      <c r="A406" s="1246">
        <v>138</v>
      </c>
      <c r="B406" s="1247">
        <v>556</v>
      </c>
      <c r="C406" s="336" t="s">
        <v>32</v>
      </c>
      <c r="D406" s="297" t="s">
        <v>857</v>
      </c>
      <c r="E406" s="339" t="s">
        <v>858</v>
      </c>
      <c r="F406" s="278">
        <v>1.35</v>
      </c>
      <c r="G406" s="338">
        <v>1.32</v>
      </c>
      <c r="H406" s="727"/>
      <c r="I406" s="338">
        <v>1.22</v>
      </c>
      <c r="J406" s="338">
        <v>0.1</v>
      </c>
      <c r="K406" s="277"/>
      <c r="L406" s="278">
        <f t="shared" si="68"/>
        <v>1.32</v>
      </c>
      <c r="N406" s="412">
        <f>IF(G406='2024-25'!A:AA,0,'Width Wise'!G406-'2024-25'!T405)</f>
        <v>0</v>
      </c>
      <c r="O406" s="412">
        <f>IF(L406='2024-25'!U405,0,'Width Wise'!L406-'2024-25'!U405)</f>
        <v>0</v>
      </c>
      <c r="Q406" s="273">
        <f t="shared" si="66"/>
        <v>-8.999999999999897E-3</v>
      </c>
    </row>
    <row r="407" spans="1:17" ht="87" customHeight="1">
      <c r="A407" s="1246"/>
      <c r="B407" s="1247"/>
      <c r="C407" s="336" t="s">
        <v>38</v>
      </c>
      <c r="D407" s="297" t="s">
        <v>862</v>
      </c>
      <c r="E407" s="339" t="s">
        <v>830</v>
      </c>
      <c r="F407" s="278">
        <v>1.7</v>
      </c>
      <c r="G407" s="338">
        <v>1.3460000000000001</v>
      </c>
      <c r="H407" s="727">
        <v>1.3460000000000001</v>
      </c>
      <c r="I407" s="338"/>
      <c r="J407" s="338"/>
      <c r="K407" s="277"/>
      <c r="L407" s="278">
        <f t="shared" si="68"/>
        <v>1.3460000000000001</v>
      </c>
      <c r="N407" s="412">
        <f>IF(G407='2024-25'!A:AA,0,'Width Wise'!G407-'2024-25'!T406)</f>
        <v>0</v>
      </c>
      <c r="O407" s="412">
        <f>IF(L407='2024-25'!U406,0,'Width Wise'!L407-'2024-25'!U406)</f>
        <v>0</v>
      </c>
      <c r="Q407" s="273">
        <f t="shared" si="66"/>
        <v>-6.9999999999999951E-2</v>
      </c>
    </row>
    <row r="408" spans="1:17" ht="87" customHeight="1">
      <c r="A408" s="1246"/>
      <c r="B408" s="1247"/>
      <c r="C408" s="336" t="s">
        <v>77</v>
      </c>
      <c r="D408" s="297" t="s">
        <v>863</v>
      </c>
      <c r="E408" s="339" t="s">
        <v>864</v>
      </c>
      <c r="F408" s="278">
        <v>2.19</v>
      </c>
      <c r="G408" s="338">
        <v>2.19</v>
      </c>
      <c r="H408" s="727"/>
      <c r="I408" s="338">
        <v>2.19</v>
      </c>
      <c r="J408" s="338"/>
      <c r="K408" s="277"/>
      <c r="L408" s="278">
        <f t="shared" si="68"/>
        <v>2.19</v>
      </c>
      <c r="N408" s="412">
        <f>IF(G408='2024-25'!A:AA,0,'Width Wise'!G408-'2024-25'!T407)</f>
        <v>0</v>
      </c>
      <c r="O408" s="412">
        <f>IF(L408='2024-25'!U407,0,'Width Wise'!L408-'2024-25'!U407)</f>
        <v>0</v>
      </c>
      <c r="Q408" s="273">
        <f t="shared" si="66"/>
        <v>0</v>
      </c>
    </row>
    <row r="409" spans="1:17" ht="87" customHeight="1">
      <c r="A409" s="1246"/>
      <c r="B409" s="1247"/>
      <c r="C409" s="336" t="s">
        <v>143</v>
      </c>
      <c r="D409" s="297" t="s">
        <v>865</v>
      </c>
      <c r="E409" s="339" t="s">
        <v>866</v>
      </c>
      <c r="F409" s="278">
        <v>2</v>
      </c>
      <c r="G409" s="340">
        <v>2.0089999999999999</v>
      </c>
      <c r="H409" s="727"/>
      <c r="I409" s="338"/>
      <c r="J409" s="340">
        <v>2.0089999999999999</v>
      </c>
      <c r="K409" s="277"/>
      <c r="L409" s="278">
        <f t="shared" si="68"/>
        <v>2.0089999999999999</v>
      </c>
      <c r="N409" s="412">
        <f>IF(G409='2024-25'!A:AA,0,'Width Wise'!G409-'2024-25'!T408)</f>
        <v>0</v>
      </c>
      <c r="O409" s="412">
        <f>IF(L409='2024-25'!U408,0,'Width Wise'!L409-'2024-25'!U408)</f>
        <v>0</v>
      </c>
      <c r="Q409" s="273">
        <f t="shared" si="66"/>
        <v>0</v>
      </c>
    </row>
    <row r="410" spans="1:17" ht="87" customHeight="1">
      <c r="A410" s="1246"/>
      <c r="B410" s="1247"/>
      <c r="C410" s="336" t="s">
        <v>306</v>
      </c>
      <c r="D410" s="297" t="s">
        <v>867</v>
      </c>
      <c r="E410" s="339" t="s">
        <v>868</v>
      </c>
      <c r="F410" s="278">
        <v>0.66</v>
      </c>
      <c r="G410" s="338">
        <v>0.73</v>
      </c>
      <c r="H410" s="727">
        <v>0.73</v>
      </c>
      <c r="I410" s="338"/>
      <c r="J410" s="338"/>
      <c r="K410" s="277"/>
      <c r="L410" s="278">
        <f t="shared" si="68"/>
        <v>0.73</v>
      </c>
      <c r="N410" s="412">
        <f>IF(G410='2024-25'!A:AA,0,'Width Wise'!G410-'2024-25'!T409)</f>
        <v>0</v>
      </c>
      <c r="O410" s="412">
        <f>IF(L410='2024-25'!U409,0,'Width Wise'!L410-'2024-25'!U409)</f>
        <v>0</v>
      </c>
      <c r="Q410" s="273">
        <f t="shared" si="66"/>
        <v>-2.0259999999999998</v>
      </c>
    </row>
    <row r="411" spans="1:17" ht="87" customHeight="1">
      <c r="A411" s="1246">
        <v>139</v>
      </c>
      <c r="B411" s="1247">
        <v>557</v>
      </c>
      <c r="C411" s="336" t="s">
        <v>32</v>
      </c>
      <c r="D411" s="297" t="s">
        <v>869</v>
      </c>
      <c r="E411" s="339" t="s">
        <v>870</v>
      </c>
      <c r="F411" s="278">
        <v>1.45</v>
      </c>
      <c r="G411" s="338">
        <v>1.45</v>
      </c>
      <c r="H411" s="727"/>
      <c r="I411" s="338">
        <v>1.45</v>
      </c>
      <c r="J411" s="338"/>
      <c r="K411" s="277"/>
      <c r="L411" s="278">
        <f t="shared" si="68"/>
        <v>1.45</v>
      </c>
      <c r="N411" s="412">
        <f>IF(G411='2024-25'!A:AA,0,'Width Wise'!G411-'2024-25'!T410)</f>
        <v>0</v>
      </c>
      <c r="O411" s="412">
        <f>IF(L411='2024-25'!U410,0,'Width Wise'!L411-'2024-25'!U410)</f>
        <v>0</v>
      </c>
      <c r="Q411" s="273">
        <f t="shared" si="66"/>
        <v>0</v>
      </c>
    </row>
    <row r="412" spans="1:17" ht="87" customHeight="1">
      <c r="A412" s="1246"/>
      <c r="B412" s="1247"/>
      <c r="C412" s="336" t="s">
        <v>38</v>
      </c>
      <c r="D412" s="297" t="s">
        <v>874</v>
      </c>
      <c r="E412" s="339" t="s">
        <v>875</v>
      </c>
      <c r="F412" s="278">
        <v>4.67</v>
      </c>
      <c r="G412" s="338">
        <v>4.67</v>
      </c>
      <c r="H412" s="727"/>
      <c r="I412" s="338"/>
      <c r="J412" s="338">
        <v>4.67</v>
      </c>
      <c r="K412" s="277"/>
      <c r="L412" s="278">
        <f t="shared" si="68"/>
        <v>4.67</v>
      </c>
      <c r="N412" s="412">
        <f>IF(G412='2024-25'!A:AA,0,'Width Wise'!G412-'2024-25'!T411)</f>
        <v>0</v>
      </c>
      <c r="O412" s="412">
        <f>IF(L412='2024-25'!U411,0,'Width Wise'!L412-'2024-25'!U411)</f>
        <v>0</v>
      </c>
      <c r="Q412" s="273">
        <f t="shared" si="66"/>
        <v>-0.76499999999999968</v>
      </c>
    </row>
    <row r="413" spans="1:17" ht="87" customHeight="1">
      <c r="A413" s="1246">
        <v>140</v>
      </c>
      <c r="B413" s="1247">
        <v>558</v>
      </c>
      <c r="C413" s="336" t="s">
        <v>32</v>
      </c>
      <c r="D413" s="297" t="s">
        <v>876</v>
      </c>
      <c r="E413" s="341" t="s">
        <v>591</v>
      </c>
      <c r="F413" s="278">
        <v>10.43</v>
      </c>
      <c r="G413" s="338">
        <v>12.456</v>
      </c>
      <c r="H413" s="727"/>
      <c r="I413" s="338"/>
      <c r="J413" s="338">
        <v>12.456</v>
      </c>
      <c r="K413" s="277"/>
      <c r="L413" s="278">
        <f t="shared" si="68"/>
        <v>12.456</v>
      </c>
      <c r="N413" s="412">
        <f>IF(G413='2024-25'!A:AA,0,'Width Wise'!G413-'2024-25'!T412)</f>
        <v>0</v>
      </c>
      <c r="O413" s="412">
        <f>IF(L413='2024-25'!U412,0,'Width Wise'!L413-'2024-25'!U412)</f>
        <v>0</v>
      </c>
      <c r="Q413" s="273">
        <f t="shared" si="66"/>
        <v>0</v>
      </c>
    </row>
    <row r="414" spans="1:17" ht="87" customHeight="1">
      <c r="A414" s="1246"/>
      <c r="B414" s="1247"/>
      <c r="C414" s="336" t="s">
        <v>38</v>
      </c>
      <c r="D414" s="297" t="s">
        <v>878</v>
      </c>
      <c r="E414" s="339" t="s">
        <v>879</v>
      </c>
      <c r="F414" s="278">
        <v>4.4400000000000004</v>
      </c>
      <c r="G414" s="338">
        <v>4.4400000000000004</v>
      </c>
      <c r="H414" s="727"/>
      <c r="I414" s="338"/>
      <c r="J414" s="338">
        <v>4.4400000000000004</v>
      </c>
      <c r="K414" s="277"/>
      <c r="L414" s="278">
        <f t="shared" si="68"/>
        <v>4.4400000000000004</v>
      </c>
      <c r="N414" s="412">
        <f>IF(G414='2024-25'!A:AA,0,'Width Wise'!G414-'2024-25'!T413)</f>
        <v>0</v>
      </c>
      <c r="O414" s="412">
        <f>IF(L414='2024-25'!U413,0,'Width Wise'!L414-'2024-25'!U413)</f>
        <v>0</v>
      </c>
      <c r="Q414" s="273">
        <f t="shared" si="66"/>
        <v>-0.15000000000000036</v>
      </c>
    </row>
    <row r="415" spans="1:17" ht="87" customHeight="1">
      <c r="A415" s="1246">
        <v>141</v>
      </c>
      <c r="B415" s="1247">
        <v>559</v>
      </c>
      <c r="C415" s="336" t="s">
        <v>32</v>
      </c>
      <c r="D415" s="297" t="s">
        <v>880</v>
      </c>
      <c r="E415" s="339" t="s">
        <v>881</v>
      </c>
      <c r="F415" s="278">
        <v>7.63</v>
      </c>
      <c r="G415" s="340">
        <v>8.3949999999999996</v>
      </c>
      <c r="H415" s="727">
        <v>0.76500000000000001</v>
      </c>
      <c r="I415" s="340">
        <v>7.63</v>
      </c>
      <c r="J415" s="338"/>
      <c r="K415" s="277"/>
      <c r="L415" s="278">
        <f t="shared" si="68"/>
        <v>8.3949999999999996</v>
      </c>
      <c r="N415" s="412">
        <f>IF(G415='2024-25'!A:AA,0,'Width Wise'!G415-'2024-25'!T414)</f>
        <v>0</v>
      </c>
      <c r="O415" s="412">
        <f>IF(L415='2024-25'!U414,0,'Width Wise'!L415-'2024-25'!U414)</f>
        <v>0</v>
      </c>
      <c r="Q415" s="273">
        <f t="shared" si="66"/>
        <v>-4.7860000000000014</v>
      </c>
    </row>
    <row r="416" spans="1:17" ht="87" customHeight="1">
      <c r="A416" s="1246"/>
      <c r="B416" s="1247"/>
      <c r="C416" s="336" t="s">
        <v>38</v>
      </c>
      <c r="D416" s="297" t="s">
        <v>883</v>
      </c>
      <c r="E416" s="339" t="s">
        <v>884</v>
      </c>
      <c r="F416" s="278">
        <v>7.57</v>
      </c>
      <c r="G416" s="338">
        <v>7.57</v>
      </c>
      <c r="H416" s="727"/>
      <c r="I416" s="338">
        <v>7.57</v>
      </c>
      <c r="J416" s="338"/>
      <c r="K416" s="277"/>
      <c r="L416" s="278">
        <f t="shared" si="68"/>
        <v>7.57</v>
      </c>
      <c r="N416" s="412">
        <f>IF(G416='2024-25'!A:AA,0,'Width Wise'!G416-'2024-25'!T415)</f>
        <v>0</v>
      </c>
      <c r="O416" s="412">
        <f>IF(L416='2024-25'!U415,0,'Width Wise'!L416-'2024-25'!U415)</f>
        <v>0</v>
      </c>
      <c r="Q416" s="273">
        <f t="shared" si="66"/>
        <v>0</v>
      </c>
    </row>
    <row r="417" spans="1:20" ht="87" customHeight="1">
      <c r="A417" s="296">
        <v>142</v>
      </c>
      <c r="B417" s="1247">
        <v>560</v>
      </c>
      <c r="C417" s="1247"/>
      <c r="D417" s="297" t="s">
        <v>885</v>
      </c>
      <c r="E417" s="339" t="s">
        <v>881</v>
      </c>
      <c r="F417" s="278">
        <v>12.45</v>
      </c>
      <c r="G417" s="277">
        <v>12.6</v>
      </c>
      <c r="H417" s="238"/>
      <c r="I417" s="277">
        <v>12.6</v>
      </c>
      <c r="J417" s="277"/>
      <c r="K417" s="277"/>
      <c r="L417" s="278">
        <f t="shared" si="68"/>
        <v>12.6</v>
      </c>
      <c r="N417" s="412">
        <f>IF(G417='2024-25'!A:AA,0,'Width Wise'!G417-'2024-25'!T416)</f>
        <v>0</v>
      </c>
      <c r="O417" s="412">
        <f>IF(L417='2024-25'!U416,0,'Width Wise'!L417-'2024-25'!U416)</f>
        <v>0</v>
      </c>
      <c r="Q417" s="273">
        <f t="shared" si="66"/>
        <v>0</v>
      </c>
    </row>
    <row r="418" spans="1:20" ht="30.75">
      <c r="A418" s="296"/>
      <c r="B418" s="336"/>
      <c r="C418" s="336"/>
      <c r="D418" s="1274" t="s">
        <v>53</v>
      </c>
      <c r="E418" s="1274"/>
      <c r="F418" s="244">
        <f>SUM(F400:F417)</f>
        <v>69.914999999999992</v>
      </c>
      <c r="G418" s="245">
        <f t="shared" ref="G418:L418" si="69">SUM(G400:G417)</f>
        <v>74.700999999999993</v>
      </c>
      <c r="H418" s="228">
        <f t="shared" si="69"/>
        <v>2.8410000000000002</v>
      </c>
      <c r="I418" s="245">
        <f t="shared" si="69"/>
        <v>34.92</v>
      </c>
      <c r="J418" s="245">
        <f t="shared" si="69"/>
        <v>36.94</v>
      </c>
      <c r="K418" s="245">
        <f t="shared" si="69"/>
        <v>0</v>
      </c>
      <c r="L418" s="244">
        <f t="shared" si="69"/>
        <v>74.700999999999993</v>
      </c>
      <c r="N418" s="412">
        <f>IF(G418='2024-25'!A:AA,0,'Width Wise'!G418-'2024-25'!T417)</f>
        <v>0</v>
      </c>
      <c r="O418" s="412">
        <f>IF(L418='2024-25'!U417,0,'Width Wise'!L418-'2024-25'!U417)</f>
        <v>0</v>
      </c>
      <c r="Q418" s="273">
        <f t="shared" si="66"/>
        <v>-1.2000000000000002</v>
      </c>
    </row>
    <row r="419" spans="1:20" ht="30.75">
      <c r="A419" s="1261" t="s">
        <v>887</v>
      </c>
      <c r="B419" s="1261"/>
      <c r="C419" s="1261"/>
      <c r="D419" s="1261"/>
      <c r="E419" s="1261"/>
      <c r="F419" s="278"/>
      <c r="G419" s="277"/>
      <c r="H419" s="238"/>
      <c r="I419" s="277"/>
      <c r="J419" s="277"/>
      <c r="K419" s="246"/>
      <c r="L419" s="278"/>
      <c r="N419" s="412">
        <f>IF(G419='2024-25'!A:AA,0,'Width Wise'!G419-'2024-25'!T418)</f>
        <v>0</v>
      </c>
      <c r="O419" s="412">
        <f>IF(L419='2024-25'!U418,0,'Width Wise'!L419-'2024-25'!U418)</f>
        <v>0</v>
      </c>
      <c r="Q419" s="273">
        <f t="shared" si="66"/>
        <v>0</v>
      </c>
    </row>
    <row r="420" spans="1:20" ht="87" customHeight="1">
      <c r="A420" s="296">
        <v>143</v>
      </c>
      <c r="B420" s="1246">
        <v>561</v>
      </c>
      <c r="C420" s="1246"/>
      <c r="D420" s="297" t="s">
        <v>888</v>
      </c>
      <c r="E420" s="337" t="s">
        <v>889</v>
      </c>
      <c r="F420" s="278">
        <v>12.25</v>
      </c>
      <c r="G420" s="277">
        <v>12.25</v>
      </c>
      <c r="H420" s="238"/>
      <c r="I420" s="749">
        <v>12.25</v>
      </c>
      <c r="J420" s="277"/>
      <c r="K420" s="246"/>
      <c r="L420" s="278">
        <f>SUM(H420:K420)</f>
        <v>12.25</v>
      </c>
      <c r="N420" s="412">
        <f>IF(G420='2024-25'!A:AA,0,'Width Wise'!G420-'2024-25'!T419)</f>
        <v>0</v>
      </c>
      <c r="O420" s="412">
        <f>IF(L420='2024-25'!U419,0,'Width Wise'!L420-'2024-25'!U419)</f>
        <v>0</v>
      </c>
      <c r="Q420" s="273">
        <f t="shared" si="66"/>
        <v>-0.92500000000000027</v>
      </c>
      <c r="T420" s="222" t="s">
        <v>971</v>
      </c>
    </row>
    <row r="421" spans="1:20" ht="87" customHeight="1">
      <c r="A421" s="296">
        <f>A420+1</f>
        <v>144</v>
      </c>
      <c r="B421" s="1246">
        <f>B420+1</f>
        <v>562</v>
      </c>
      <c r="C421" s="1246"/>
      <c r="D421" s="300" t="s">
        <v>893</v>
      </c>
      <c r="E421" s="337" t="s">
        <v>894</v>
      </c>
      <c r="F421" s="278">
        <v>7.12</v>
      </c>
      <c r="G421" s="277">
        <v>8.32</v>
      </c>
      <c r="H421" s="238"/>
      <c r="I421" s="277"/>
      <c r="J421" s="277">
        <v>8.32</v>
      </c>
      <c r="K421" s="246"/>
      <c r="L421" s="278">
        <f t="shared" ref="L421:L426" si="70">SUM(H421:K421)</f>
        <v>8.32</v>
      </c>
      <c r="N421" s="412">
        <f>IF(G421='2024-25'!A:AA,0,'Width Wise'!G421-'2024-25'!T420)</f>
        <v>0</v>
      </c>
      <c r="O421" s="412">
        <f>IF(L421='2024-25'!U420,0,'Width Wise'!L421-'2024-25'!U420)</f>
        <v>0</v>
      </c>
      <c r="Q421" s="273">
        <f t="shared" si="66"/>
        <v>1.1400000000000001</v>
      </c>
    </row>
    <row r="422" spans="1:20" ht="87" customHeight="1">
      <c r="A422" s="1246">
        <f>A421+1</f>
        <v>145</v>
      </c>
      <c r="B422" s="1246">
        <f>B421+1</f>
        <v>563</v>
      </c>
      <c r="C422" s="296" t="s">
        <v>32</v>
      </c>
      <c r="D422" s="300" t="s">
        <v>897</v>
      </c>
      <c r="E422" s="337" t="s">
        <v>853</v>
      </c>
      <c r="F422" s="278">
        <v>3.33</v>
      </c>
      <c r="G422" s="277">
        <v>3.33</v>
      </c>
      <c r="H422" s="238"/>
      <c r="I422" s="277">
        <v>3.33</v>
      </c>
      <c r="J422" s="277" t="s">
        <v>971</v>
      </c>
      <c r="K422" s="246"/>
      <c r="L422" s="278">
        <f t="shared" si="70"/>
        <v>3.33</v>
      </c>
      <c r="N422" s="412">
        <f>IF(G422='2024-25'!A:AA,0,'Width Wise'!G422-'2024-25'!T421)</f>
        <v>0</v>
      </c>
      <c r="O422" s="412">
        <f>IF(L422='2024-25'!U421,0,'Width Wise'!L422-'2024-25'!U421)</f>
        <v>0</v>
      </c>
      <c r="Q422" s="273">
        <f t="shared" si="66"/>
        <v>-0.50500000000000078</v>
      </c>
    </row>
    <row r="423" spans="1:20" ht="87" customHeight="1">
      <c r="A423" s="1246"/>
      <c r="B423" s="1246"/>
      <c r="C423" s="296" t="s">
        <v>38</v>
      </c>
      <c r="D423" s="297" t="s">
        <v>900</v>
      </c>
      <c r="E423" s="337" t="s">
        <v>591</v>
      </c>
      <c r="F423" s="278">
        <v>1.9</v>
      </c>
      <c r="G423" s="277">
        <v>2.8250000000000002</v>
      </c>
      <c r="H423" s="238"/>
      <c r="I423" s="277">
        <v>2.8250000000000002</v>
      </c>
      <c r="J423" s="277"/>
      <c r="K423" s="246"/>
      <c r="L423" s="278">
        <f t="shared" si="70"/>
        <v>2.8250000000000002</v>
      </c>
      <c r="N423" s="412">
        <f>IF(G423='2024-25'!A:AA,0,'Width Wise'!G423-'2024-25'!T422)</f>
        <v>0</v>
      </c>
      <c r="O423" s="412">
        <f>IF(L423='2024-25'!U422,0,'Width Wise'!L423-'2024-25'!U422)</f>
        <v>0</v>
      </c>
      <c r="Q423" s="273">
        <f t="shared" si="66"/>
        <v>-0.14799999999999991</v>
      </c>
    </row>
    <row r="424" spans="1:20" ht="87" customHeight="1">
      <c r="A424" s="1246"/>
      <c r="B424" s="1246"/>
      <c r="C424" s="296" t="s">
        <v>77</v>
      </c>
      <c r="D424" s="300" t="s">
        <v>901</v>
      </c>
      <c r="E424" s="337" t="s">
        <v>902</v>
      </c>
      <c r="F424" s="278">
        <v>4.67</v>
      </c>
      <c r="G424" s="277">
        <v>3.53</v>
      </c>
      <c r="H424" s="238"/>
      <c r="I424" s="277">
        <v>3.53</v>
      </c>
      <c r="J424" s="277"/>
      <c r="K424" s="246"/>
      <c r="L424" s="278">
        <f t="shared" si="70"/>
        <v>3.53</v>
      </c>
      <c r="N424" s="412">
        <f>IF(G424='2024-25'!A:AA,0,'Width Wise'!G424-'2024-25'!T423)</f>
        <v>0</v>
      </c>
      <c r="O424" s="412">
        <f>IF(L424='2024-25'!U423,0,'Width Wise'!L424-'2024-25'!U423)</f>
        <v>0</v>
      </c>
      <c r="Q424" s="273">
        <f t="shared" si="66"/>
        <v>-1.6379999999999981</v>
      </c>
    </row>
    <row r="425" spans="1:20" ht="87" customHeight="1">
      <c r="A425" s="1246">
        <f>A422+1</f>
        <v>146</v>
      </c>
      <c r="B425" s="1246">
        <f>B422+1</f>
        <v>564</v>
      </c>
      <c r="C425" s="296" t="s">
        <v>32</v>
      </c>
      <c r="D425" s="300" t="s">
        <v>903</v>
      </c>
      <c r="E425" s="337" t="s">
        <v>904</v>
      </c>
      <c r="F425" s="278">
        <v>4.1449999999999996</v>
      </c>
      <c r="G425" s="277">
        <v>4.6500000000000004</v>
      </c>
      <c r="H425" s="238"/>
      <c r="I425" s="278">
        <v>4.6500000000000004</v>
      </c>
      <c r="J425" s="277"/>
      <c r="K425" s="246"/>
      <c r="L425" s="278">
        <f t="shared" si="70"/>
        <v>4.6500000000000004</v>
      </c>
      <c r="N425" s="412">
        <f>IF(G425='2024-25'!A:AA,0,'Width Wise'!G425-'2024-25'!T424)</f>
        <v>0</v>
      </c>
      <c r="O425" s="412">
        <f>IF(L425='2024-25'!U424,0,'Width Wise'!L425-'2024-25'!U424)</f>
        <v>0</v>
      </c>
      <c r="Q425" s="273">
        <f t="shared" si="66"/>
        <v>0</v>
      </c>
    </row>
    <row r="426" spans="1:20" s="566" customFormat="1" ht="87" customHeight="1">
      <c r="A426" s="1246"/>
      <c r="B426" s="1246"/>
      <c r="C426" s="562" t="s">
        <v>38</v>
      </c>
      <c r="D426" s="563" t="s">
        <v>908</v>
      </c>
      <c r="E426" s="564" t="s">
        <v>909</v>
      </c>
      <c r="F426" s="565">
        <v>1.2350000000000001</v>
      </c>
      <c r="G426" s="541">
        <v>1.383</v>
      </c>
      <c r="H426" s="565"/>
      <c r="I426" s="541"/>
      <c r="J426" s="541">
        <v>1.383</v>
      </c>
      <c r="K426" s="505"/>
      <c r="L426" s="565">
        <f t="shared" si="70"/>
        <v>1.383</v>
      </c>
      <c r="N426" s="567">
        <f>IF(G426='2024-25'!A:AA,0,'Width Wise'!G426-'2024-25'!T425)</f>
        <v>0</v>
      </c>
      <c r="O426" s="567">
        <f>IF(L426='2024-25'!U425,0,'Width Wise'!L426-'2024-25'!U425)</f>
        <v>0</v>
      </c>
      <c r="P426" s="567"/>
      <c r="Q426" s="568">
        <f t="shared" si="66"/>
        <v>-3</v>
      </c>
    </row>
    <row r="427" spans="1:20" ht="30.75">
      <c r="A427" s="296"/>
      <c r="B427" s="296"/>
      <c r="C427" s="296"/>
      <c r="D427" s="1252" t="s">
        <v>53</v>
      </c>
      <c r="E427" s="1252"/>
      <c r="F427" s="244">
        <f>SUM(F420:F426)</f>
        <v>34.650000000000006</v>
      </c>
      <c r="G427" s="244">
        <f t="shared" ref="G427:L427" si="71">SUM(G420:G426)</f>
        <v>36.288000000000004</v>
      </c>
      <c r="H427" s="228">
        <f t="shared" si="71"/>
        <v>0</v>
      </c>
      <c r="I427" s="243">
        <f t="shared" si="71"/>
        <v>26.585000000000001</v>
      </c>
      <c r="J427" s="243">
        <f t="shared" si="71"/>
        <v>9.7029999999999994</v>
      </c>
      <c r="K427" s="243">
        <f t="shared" si="71"/>
        <v>0</v>
      </c>
      <c r="L427" s="244">
        <f t="shared" si="71"/>
        <v>36.288000000000004</v>
      </c>
      <c r="N427" s="412">
        <f>IF(G427='2024-25'!A:AA,0,'Width Wise'!G427-'2024-25'!T426)</f>
        <v>0</v>
      </c>
      <c r="O427" s="412">
        <f>IF(L427='2024-25'!U426,0,'Width Wise'!L427-'2024-25'!U426)</f>
        <v>0</v>
      </c>
      <c r="Q427" s="273">
        <f t="shared" si="66"/>
        <v>0.375</v>
      </c>
    </row>
    <row r="428" spans="1:20" ht="30.75">
      <c r="A428" s="1261" t="s">
        <v>910</v>
      </c>
      <c r="B428" s="1261"/>
      <c r="C428" s="1261"/>
      <c r="D428" s="1261"/>
      <c r="E428" s="1261"/>
      <c r="F428" s="323"/>
      <c r="G428" s="277"/>
      <c r="H428" s="238"/>
      <c r="I428" s="246"/>
      <c r="J428" s="246"/>
      <c r="K428" s="246"/>
      <c r="L428" s="278"/>
      <c r="N428" s="412">
        <f>IF(G428='2024-25'!A:AA,0,'Width Wise'!G428-'2024-25'!T427)</f>
        <v>0</v>
      </c>
      <c r="O428" s="412">
        <f>IF(L428='2024-25'!U427,0,'Width Wise'!L428-'2024-25'!U427)</f>
        <v>0</v>
      </c>
      <c r="Q428" s="273">
        <f t="shared" si="66"/>
        <v>0</v>
      </c>
    </row>
    <row r="429" spans="1:20" ht="87" customHeight="1">
      <c r="A429" s="1246">
        <v>147</v>
      </c>
      <c r="B429" s="1248">
        <v>565</v>
      </c>
      <c r="C429" s="342" t="s">
        <v>32</v>
      </c>
      <c r="D429" s="300" t="s">
        <v>911</v>
      </c>
      <c r="E429" s="343" t="s">
        <v>1152</v>
      </c>
      <c r="F429" s="340">
        <v>5.9</v>
      </c>
      <c r="G429" s="344">
        <v>8.9</v>
      </c>
      <c r="H429" s="778">
        <v>0.15</v>
      </c>
      <c r="I429" s="344">
        <v>8.75</v>
      </c>
      <c r="J429" s="342"/>
      <c r="K429" s="246"/>
      <c r="L429" s="278">
        <f>SUM(H429:K429)</f>
        <v>8.9</v>
      </c>
      <c r="N429" s="412">
        <f>IF(G429='2024-25'!A:AA,0,'Width Wise'!G429-'2024-25'!T428)</f>
        <v>0</v>
      </c>
      <c r="O429" s="412">
        <f>IF(L429='2024-25'!U428,0,'Width Wise'!L429-'2024-25'!U428)</f>
        <v>0</v>
      </c>
      <c r="Q429" s="273">
        <f t="shared" si="66"/>
        <v>-0.375</v>
      </c>
    </row>
    <row r="430" spans="1:20" ht="87" customHeight="1">
      <c r="A430" s="1246"/>
      <c r="B430" s="1248"/>
      <c r="C430" s="342" t="s">
        <v>38</v>
      </c>
      <c r="D430" s="300" t="s">
        <v>916</v>
      </c>
      <c r="E430" s="337" t="s">
        <v>604</v>
      </c>
      <c r="F430" s="340">
        <v>8.6</v>
      </c>
      <c r="G430" s="345">
        <v>8.2249999999999996</v>
      </c>
      <c r="H430" s="728"/>
      <c r="I430" s="342"/>
      <c r="J430" s="345">
        <v>8.2249999999999996</v>
      </c>
      <c r="K430" s="246"/>
      <c r="L430" s="278">
        <f t="shared" ref="L430:L436" si="72">SUM(H430:K430)</f>
        <v>8.2249999999999996</v>
      </c>
      <c r="N430" s="412">
        <f>IF(G430='2024-25'!A:AA,0,'Width Wise'!G430-'2024-25'!T429)</f>
        <v>0</v>
      </c>
      <c r="O430" s="412">
        <f>IF(L430='2024-25'!U429,0,'Width Wise'!L430-'2024-25'!U429)</f>
        <v>0</v>
      </c>
      <c r="Q430" s="273">
        <f t="shared" si="66"/>
        <v>-1.000000000000334E-3</v>
      </c>
    </row>
    <row r="431" spans="1:20" ht="87" customHeight="1">
      <c r="A431" s="1246"/>
      <c r="B431" s="1248"/>
      <c r="C431" s="342" t="s">
        <v>77</v>
      </c>
      <c r="D431" s="300" t="s">
        <v>917</v>
      </c>
      <c r="E431" s="337" t="s">
        <v>1152</v>
      </c>
      <c r="F431" s="340">
        <v>5.65</v>
      </c>
      <c r="G431" s="344">
        <v>5.65</v>
      </c>
      <c r="H431" s="728"/>
      <c r="I431" s="344">
        <v>5.65</v>
      </c>
      <c r="J431" s="342"/>
      <c r="K431" s="246"/>
      <c r="L431" s="278">
        <f t="shared" si="72"/>
        <v>5.65</v>
      </c>
      <c r="N431" s="412">
        <f>IF(G431='2024-25'!A:AA,0,'Width Wise'!G431-'2024-25'!T430)</f>
        <v>0</v>
      </c>
      <c r="O431" s="412">
        <f>IF(L431='2024-25'!U430,0,'Width Wise'!L431-'2024-25'!U430)</f>
        <v>0</v>
      </c>
      <c r="Q431" s="273">
        <f t="shared" si="66"/>
        <v>0</v>
      </c>
    </row>
    <row r="432" spans="1:20" ht="87" customHeight="1">
      <c r="A432" s="296">
        <v>148</v>
      </c>
      <c r="B432" s="1248">
        <f>B429+1</f>
        <v>566</v>
      </c>
      <c r="C432" s="1248"/>
      <c r="D432" s="300" t="s">
        <v>919</v>
      </c>
      <c r="E432" s="337" t="s">
        <v>591</v>
      </c>
      <c r="F432" s="340">
        <v>8.1</v>
      </c>
      <c r="G432" s="345">
        <v>8.4749999999999996</v>
      </c>
      <c r="H432" s="238"/>
      <c r="I432" s="246">
        <v>8.4749999999999996</v>
      </c>
      <c r="J432" s="246"/>
      <c r="K432" s="246"/>
      <c r="L432" s="278">
        <f t="shared" si="72"/>
        <v>8.4749999999999996</v>
      </c>
      <c r="N432" s="412">
        <f>IF(G432='2024-25'!A:AA,0,'Width Wise'!G432-'2024-25'!T431)</f>
        <v>0</v>
      </c>
      <c r="O432" s="412">
        <f>IF(L432='2024-25'!U431,0,'Width Wise'!L432-'2024-25'!U431)</f>
        <v>0</v>
      </c>
      <c r="Q432" s="273">
        <f t="shared" si="66"/>
        <v>0.19999999999999973</v>
      </c>
    </row>
    <row r="433" spans="1:17" ht="87" customHeight="1">
      <c r="A433" s="1246">
        <v>149</v>
      </c>
      <c r="B433" s="1248">
        <f>B432+1</f>
        <v>567</v>
      </c>
      <c r="C433" s="342" t="s">
        <v>32</v>
      </c>
      <c r="D433" s="300" t="s">
        <v>922</v>
      </c>
      <c r="E433" s="337" t="s">
        <v>591</v>
      </c>
      <c r="F433" s="340">
        <v>5.05</v>
      </c>
      <c r="G433" s="345">
        <v>5.0510000000000002</v>
      </c>
      <c r="H433" s="728"/>
      <c r="I433" s="345">
        <v>5.0510000000000002</v>
      </c>
      <c r="J433" s="342"/>
      <c r="K433" s="246"/>
      <c r="L433" s="278">
        <f t="shared" si="72"/>
        <v>5.0510000000000002</v>
      </c>
      <c r="N433" s="412">
        <f>IF(G433='2024-25'!A:AA,0,'Width Wise'!G433-'2024-25'!T432)</f>
        <v>0</v>
      </c>
      <c r="O433" s="412">
        <f>IF(L433='2024-25'!U432,0,'Width Wise'!L433-'2024-25'!U432)</f>
        <v>0</v>
      </c>
      <c r="Q433" s="273">
        <f t="shared" si="66"/>
        <v>-0.18500000000000005</v>
      </c>
    </row>
    <row r="434" spans="1:17" ht="87" customHeight="1">
      <c r="A434" s="1246"/>
      <c r="B434" s="1248"/>
      <c r="C434" s="342" t="s">
        <v>38</v>
      </c>
      <c r="D434" s="300" t="s">
        <v>923</v>
      </c>
      <c r="E434" s="337" t="s">
        <v>924</v>
      </c>
      <c r="F434" s="340">
        <v>4.2</v>
      </c>
      <c r="G434" s="344">
        <v>4.2</v>
      </c>
      <c r="H434" s="728"/>
      <c r="I434" s="342"/>
      <c r="J434" s="344">
        <v>4.2</v>
      </c>
      <c r="K434" s="246"/>
      <c r="L434" s="278">
        <f t="shared" si="72"/>
        <v>4.2</v>
      </c>
      <c r="N434" s="412">
        <f>IF(G434='2024-25'!A:AA,0,'Width Wise'!G434-'2024-25'!T433)</f>
        <v>0</v>
      </c>
      <c r="O434" s="412">
        <f>IF(L434='2024-25'!U433,0,'Width Wise'!L434-'2024-25'!U433)</f>
        <v>0</v>
      </c>
      <c r="Q434" s="273">
        <f t="shared" si="66"/>
        <v>-2.9860000000000042</v>
      </c>
    </row>
    <row r="435" spans="1:17" ht="87" customHeight="1">
      <c r="A435" s="1246"/>
      <c r="B435" s="1248"/>
      <c r="C435" s="342" t="s">
        <v>77</v>
      </c>
      <c r="D435" s="300" t="s">
        <v>925</v>
      </c>
      <c r="E435" s="337" t="s">
        <v>926</v>
      </c>
      <c r="F435" s="340">
        <v>4.0999999999999996</v>
      </c>
      <c r="G435" s="344">
        <v>3.9</v>
      </c>
      <c r="H435" s="728"/>
      <c r="I435" s="342"/>
      <c r="J435" s="344">
        <v>3.9</v>
      </c>
      <c r="K435" s="246"/>
      <c r="L435" s="278">
        <f t="shared" si="72"/>
        <v>3.9</v>
      </c>
      <c r="N435" s="412">
        <f>IF(G435='2024-25'!A:AA,0,'Width Wise'!G435-'2024-25'!T434)</f>
        <v>0</v>
      </c>
      <c r="O435" s="412">
        <f>IF(L435='2024-25'!U434,0,'Width Wise'!L435-'2024-25'!U434)</f>
        <v>0</v>
      </c>
      <c r="Q435" s="273">
        <f t="shared" si="66"/>
        <v>0</v>
      </c>
    </row>
    <row r="436" spans="1:17" ht="87" customHeight="1">
      <c r="A436" s="1246"/>
      <c r="B436" s="1248"/>
      <c r="C436" s="342" t="s">
        <v>143</v>
      </c>
      <c r="D436" s="300" t="s">
        <v>927</v>
      </c>
      <c r="E436" s="337" t="s">
        <v>928</v>
      </c>
      <c r="F436" s="340">
        <v>3.5</v>
      </c>
      <c r="G436" s="345">
        <v>3.6850000000000001</v>
      </c>
      <c r="H436" s="728"/>
      <c r="I436" s="342"/>
      <c r="J436" s="345">
        <v>3.6850000000000001</v>
      </c>
      <c r="K436" s="246"/>
      <c r="L436" s="278">
        <f t="shared" si="72"/>
        <v>3.6850000000000001</v>
      </c>
      <c r="N436" s="412">
        <f>IF(G436='2024-25'!A:AA,0,'Width Wise'!G436-'2024-25'!T435)</f>
        <v>0</v>
      </c>
      <c r="O436" s="412">
        <f>IF(L436='2024-25'!U435,0,'Width Wise'!L436-'2024-25'!U435)</f>
        <v>0</v>
      </c>
      <c r="Q436" s="273">
        <f t="shared" si="66"/>
        <v>-1.4550000000000001</v>
      </c>
    </row>
    <row r="437" spans="1:17" ht="30.75">
      <c r="A437" s="296"/>
      <c r="B437" s="342"/>
      <c r="C437" s="342"/>
      <c r="D437" s="1252" t="s">
        <v>53</v>
      </c>
      <c r="E437" s="1252"/>
      <c r="F437" s="346">
        <f>SUM(F429:F436)</f>
        <v>45.1</v>
      </c>
      <c r="G437" s="347">
        <f t="shared" ref="G437:L437" si="73">SUM(G429:G436)</f>
        <v>48.086000000000006</v>
      </c>
      <c r="H437" s="777">
        <f t="shared" si="73"/>
        <v>0.15</v>
      </c>
      <c r="I437" s="347">
        <f t="shared" si="73"/>
        <v>27.926000000000002</v>
      </c>
      <c r="J437" s="347">
        <f t="shared" si="73"/>
        <v>20.009999999999998</v>
      </c>
      <c r="K437" s="347">
        <f t="shared" si="73"/>
        <v>0</v>
      </c>
      <c r="L437" s="346">
        <f t="shared" si="73"/>
        <v>48.086000000000006</v>
      </c>
      <c r="N437" s="412">
        <f>IF(G437='2024-25'!A:AA,0,'Width Wise'!G437-'2024-25'!T436)</f>
        <v>0</v>
      </c>
      <c r="O437" s="412">
        <f>IF(L437='2024-25'!U436,0,'Width Wise'!L437-'2024-25'!U436)</f>
        <v>0</v>
      </c>
      <c r="Q437" s="273">
        <f t="shared" si="66"/>
        <v>0</v>
      </c>
    </row>
    <row r="438" spans="1:17" ht="30.75">
      <c r="A438" s="1261" t="s">
        <v>929</v>
      </c>
      <c r="B438" s="1261"/>
      <c r="C438" s="1261"/>
      <c r="D438" s="1261"/>
      <c r="E438" s="1261"/>
      <c r="F438" s="348"/>
      <c r="G438" s="277"/>
      <c r="H438" s="238"/>
      <c r="I438" s="246"/>
      <c r="J438" s="246"/>
      <c r="K438" s="246"/>
      <c r="L438" s="278"/>
      <c r="N438" s="412">
        <f>IF(G438='2024-25'!A:AA,0,'Width Wise'!G438-'2024-25'!T437)</f>
        <v>0</v>
      </c>
      <c r="O438" s="412">
        <f>IF(L438='2024-25'!U437,0,'Width Wise'!L438-'2024-25'!U437)</f>
        <v>0</v>
      </c>
      <c r="Q438" s="273">
        <f t="shared" si="66"/>
        <v>-0.41999999999999993</v>
      </c>
    </row>
    <row r="439" spans="1:17" ht="87" customHeight="1">
      <c r="A439" s="1246">
        <v>150</v>
      </c>
      <c r="B439" s="1275">
        <f>B433+1</f>
        <v>568</v>
      </c>
      <c r="C439" s="342" t="s">
        <v>32</v>
      </c>
      <c r="D439" s="300" t="s">
        <v>930</v>
      </c>
      <c r="E439" s="350" t="s">
        <v>931</v>
      </c>
      <c r="F439" s="278">
        <v>5.16</v>
      </c>
      <c r="G439" s="352">
        <v>6.6150000000000002</v>
      </c>
      <c r="H439" s="729"/>
      <c r="I439" s="349"/>
      <c r="J439" s="352">
        <v>6.6150000000000002</v>
      </c>
      <c r="K439" s="246"/>
      <c r="L439" s="278">
        <f>SUM(H439:K439)</f>
        <v>6.6150000000000002</v>
      </c>
      <c r="N439" s="412">
        <f>IF(G439='2024-25'!A:AA,0,'Width Wise'!G439-'2024-25'!T438)</f>
        <v>0</v>
      </c>
      <c r="O439" s="412">
        <f>IF(L439='2024-25'!U438,0,'Width Wise'!L439-'2024-25'!U438)</f>
        <v>0</v>
      </c>
      <c r="Q439" s="273">
        <f t="shared" si="66"/>
        <v>0</v>
      </c>
    </row>
    <row r="440" spans="1:17" s="213" customFormat="1" ht="87" customHeight="1">
      <c r="A440" s="1246"/>
      <c r="B440" s="1275"/>
      <c r="C440" s="535" t="s">
        <v>38</v>
      </c>
      <c r="D440" s="287" t="s">
        <v>934</v>
      </c>
      <c r="E440" s="536" t="s">
        <v>935</v>
      </c>
      <c r="F440" s="238">
        <v>1.87</v>
      </c>
      <c r="G440" s="537">
        <v>1.87</v>
      </c>
      <c r="H440" s="729"/>
      <c r="I440" s="538"/>
      <c r="J440" s="537">
        <v>1.87</v>
      </c>
      <c r="K440" s="230"/>
      <c r="L440" s="238">
        <f t="shared" ref="L440:L450" si="74">SUM(H440:K440)</f>
        <v>1.87</v>
      </c>
      <c r="N440" s="413">
        <f>IF(G440='2024-25'!A:AA,0,'Width Wise'!G440-'2024-25'!T439)</f>
        <v>0</v>
      </c>
      <c r="O440" s="413">
        <f>IF(L440='2024-25'!U439,0,'Width Wise'!L440-'2024-25'!U439)</f>
        <v>0</v>
      </c>
      <c r="P440" s="413"/>
      <c r="Q440" s="276">
        <f t="shared" si="66"/>
        <v>-8.9999999999999858E-2</v>
      </c>
    </row>
    <row r="441" spans="1:17" ht="87" customHeight="1">
      <c r="A441" s="1246"/>
      <c r="B441" s="1275"/>
      <c r="C441" s="342" t="s">
        <v>77</v>
      </c>
      <c r="D441" s="300" t="s">
        <v>936</v>
      </c>
      <c r="E441" s="337" t="s">
        <v>937</v>
      </c>
      <c r="F441" s="278">
        <v>2.98</v>
      </c>
      <c r="G441" s="351">
        <v>3.4</v>
      </c>
      <c r="H441" s="729">
        <v>3.4</v>
      </c>
      <c r="I441" s="349"/>
      <c r="J441" s="349"/>
      <c r="K441" s="246"/>
      <c r="L441" s="278">
        <f t="shared" si="74"/>
        <v>3.4</v>
      </c>
      <c r="N441" s="412">
        <f>IF(G441='2024-25'!A:AA,0,'Width Wise'!G441-'2024-25'!T440)</f>
        <v>0</v>
      </c>
      <c r="O441" s="412">
        <f>IF(L441='2024-25'!U440,0,'Width Wise'!L441-'2024-25'!U440)</f>
        <v>0</v>
      </c>
      <c r="Q441" s="273">
        <f t="shared" si="66"/>
        <v>-0.1899999999999995</v>
      </c>
    </row>
    <row r="442" spans="1:17" ht="87" customHeight="1">
      <c r="A442" s="1246"/>
      <c r="B442" s="1275"/>
      <c r="C442" s="342" t="s">
        <v>143</v>
      </c>
      <c r="D442" s="300" t="s">
        <v>939</v>
      </c>
      <c r="E442" s="350" t="s">
        <v>940</v>
      </c>
      <c r="F442" s="278">
        <v>1.6</v>
      </c>
      <c r="G442" s="351">
        <v>1.6</v>
      </c>
      <c r="H442" s="729">
        <v>1.6</v>
      </c>
      <c r="I442" s="349"/>
      <c r="J442" s="349"/>
      <c r="K442" s="246"/>
      <c r="L442" s="278">
        <f t="shared" si="74"/>
        <v>1.6</v>
      </c>
      <c r="N442" s="412">
        <f>IF(G442='2024-25'!A:AA,0,'Width Wise'!G442-'2024-25'!T441)</f>
        <v>0</v>
      </c>
      <c r="O442" s="412">
        <f>IF(L442='2024-25'!U441,0,'Width Wise'!L442-'2024-25'!U441)</f>
        <v>0</v>
      </c>
      <c r="Q442" s="273">
        <f t="shared" si="66"/>
        <v>0</v>
      </c>
    </row>
    <row r="443" spans="1:17" ht="87" customHeight="1">
      <c r="A443" s="1246"/>
      <c r="B443" s="1275"/>
      <c r="C443" s="349" t="s">
        <v>306</v>
      </c>
      <c r="D443" s="300" t="s">
        <v>942</v>
      </c>
      <c r="E443" s="350" t="s">
        <v>943</v>
      </c>
      <c r="F443" s="278">
        <v>1.1000000000000001</v>
      </c>
      <c r="G443" s="351">
        <v>1.19</v>
      </c>
      <c r="H443" s="729">
        <v>1.19</v>
      </c>
      <c r="I443" s="349"/>
      <c r="J443" s="349"/>
      <c r="K443" s="246"/>
      <c r="L443" s="278">
        <f t="shared" si="74"/>
        <v>1.19</v>
      </c>
      <c r="N443" s="412">
        <f>IF(G443='2024-25'!A:AA,0,'Width Wise'!G443-'2024-25'!T442)</f>
        <v>0</v>
      </c>
      <c r="O443" s="412">
        <f>IF(L443='2024-25'!U442,0,'Width Wise'!L443-'2024-25'!U442)</f>
        <v>0</v>
      </c>
      <c r="Q443" s="273">
        <f t="shared" si="66"/>
        <v>-0.13499999999999979</v>
      </c>
    </row>
    <row r="444" spans="1:17" ht="87" customHeight="1">
      <c r="A444" s="1246"/>
      <c r="B444" s="1275"/>
      <c r="C444" s="349" t="s">
        <v>309</v>
      </c>
      <c r="D444" s="300" t="s">
        <v>945</v>
      </c>
      <c r="E444" s="324" t="s">
        <v>591</v>
      </c>
      <c r="F444" s="278">
        <v>6.57</v>
      </c>
      <c r="G444" s="351">
        <v>6.76</v>
      </c>
      <c r="H444" s="729"/>
      <c r="I444" s="351">
        <v>6.76</v>
      </c>
      <c r="J444" s="349"/>
      <c r="K444" s="246"/>
      <c r="L444" s="278">
        <f t="shared" si="74"/>
        <v>6.76</v>
      </c>
      <c r="N444" s="412">
        <f>IF(G444='2024-25'!A:AA,0,'Width Wise'!G444-'2024-25'!T443)</f>
        <v>0</v>
      </c>
      <c r="O444" s="412">
        <f>IF(L444='2024-25'!U443,0,'Width Wise'!L444-'2024-25'!U443)</f>
        <v>0</v>
      </c>
      <c r="Q444" s="273">
        <f t="shared" si="66"/>
        <v>0.55000000000000071</v>
      </c>
    </row>
    <row r="445" spans="1:17" ht="87" customHeight="1">
      <c r="A445" s="296">
        <v>151</v>
      </c>
      <c r="B445" s="1275">
        <f>B439+1</f>
        <v>569</v>
      </c>
      <c r="C445" s="1275"/>
      <c r="D445" s="300" t="s">
        <v>946</v>
      </c>
      <c r="E445" s="324" t="s">
        <v>591</v>
      </c>
      <c r="F445" s="278">
        <v>6.55</v>
      </c>
      <c r="G445" s="351">
        <v>6.55</v>
      </c>
      <c r="H445" s="238"/>
      <c r="I445" s="246">
        <v>6.55</v>
      </c>
      <c r="J445" s="252"/>
      <c r="K445" s="246"/>
      <c r="L445" s="278">
        <f t="shared" si="74"/>
        <v>6.55</v>
      </c>
      <c r="N445" s="412">
        <f>IF(G445='2024-25'!A:AA,0,'Width Wise'!G445-'2024-25'!T444)</f>
        <v>0</v>
      </c>
      <c r="O445" s="412">
        <f>IF(L445='2024-25'!U444,0,'Width Wise'!L445-'2024-25'!U444)</f>
        <v>0</v>
      </c>
      <c r="Q445" s="273">
        <f t="shared" si="66"/>
        <v>0.34200000000000008</v>
      </c>
    </row>
    <row r="446" spans="1:17" ht="87" customHeight="1">
      <c r="A446" s="1246">
        <v>152</v>
      </c>
      <c r="B446" s="1275">
        <f>B445+1</f>
        <v>570</v>
      </c>
      <c r="C446" s="342" t="s">
        <v>32</v>
      </c>
      <c r="D446" s="300" t="s">
        <v>948</v>
      </c>
      <c r="E446" s="324" t="s">
        <v>591</v>
      </c>
      <c r="F446" s="278">
        <v>5.7</v>
      </c>
      <c r="G446" s="352">
        <v>5.835</v>
      </c>
      <c r="H446" s="729">
        <v>1.3</v>
      </c>
      <c r="I446" s="349"/>
      <c r="J446" s="352">
        <v>4.5350000000000001</v>
      </c>
      <c r="K446" s="246"/>
      <c r="L446" s="278">
        <f t="shared" si="74"/>
        <v>5.835</v>
      </c>
      <c r="N446" s="412">
        <f>IF(G446='2024-25'!A:AA,0,'Width Wise'!G446-'2024-25'!T445)</f>
        <v>0</v>
      </c>
      <c r="O446" s="412">
        <f>IF(L446='2024-25'!U445,0,'Width Wise'!L446-'2024-25'!U445)</f>
        <v>0</v>
      </c>
      <c r="Q446" s="273">
        <f t="shared" si="66"/>
        <v>-0.14999999999999947</v>
      </c>
    </row>
    <row r="447" spans="1:17" ht="87" customHeight="1">
      <c r="A447" s="1246"/>
      <c r="B447" s="1275"/>
      <c r="C447" s="342" t="s">
        <v>38</v>
      </c>
      <c r="D447" s="300" t="s">
        <v>952</v>
      </c>
      <c r="E447" s="324" t="s">
        <v>953</v>
      </c>
      <c r="F447" s="278">
        <v>5.9</v>
      </c>
      <c r="G447" s="352">
        <v>5.35</v>
      </c>
      <c r="H447" s="729"/>
      <c r="I447" s="349"/>
      <c r="J447" s="351">
        <v>5.35</v>
      </c>
      <c r="K447" s="246"/>
      <c r="L447" s="278">
        <f t="shared" si="74"/>
        <v>5.35</v>
      </c>
      <c r="N447" s="412">
        <f>IF(G447='2024-25'!A:AA,0,'Width Wise'!G447-'2024-25'!T446)</f>
        <v>0</v>
      </c>
      <c r="O447" s="412">
        <f>IF(L447='2024-25'!U446,0,'Width Wise'!L447-'2024-25'!U446)</f>
        <v>0</v>
      </c>
      <c r="Q447" s="273">
        <f t="shared" si="66"/>
        <v>8.4999999999999076E-2</v>
      </c>
    </row>
    <row r="448" spans="1:17" ht="87" customHeight="1">
      <c r="A448" s="1246"/>
      <c r="B448" s="1275"/>
      <c r="C448" s="342" t="s">
        <v>77</v>
      </c>
      <c r="D448" s="300" t="s">
        <v>954</v>
      </c>
      <c r="E448" s="324" t="s">
        <v>604</v>
      </c>
      <c r="F448" s="278">
        <v>2.4500000000000002</v>
      </c>
      <c r="G448" s="352">
        <v>2.1080000000000001</v>
      </c>
      <c r="H448" s="729"/>
      <c r="I448" s="349"/>
      <c r="J448" s="353"/>
      <c r="K448" s="246">
        <v>2.1080000000000001</v>
      </c>
      <c r="L448" s="278">
        <f t="shared" si="74"/>
        <v>2.1080000000000001</v>
      </c>
      <c r="N448" s="412">
        <f>IF(G448='2024-25'!A:AA,0,'Width Wise'!G448-'2024-25'!T447)</f>
        <v>0</v>
      </c>
      <c r="O448" s="412">
        <f>IF(L448='2024-25'!U447,0,'Width Wise'!L448-'2024-25'!U447)</f>
        <v>0</v>
      </c>
      <c r="Q448" s="273">
        <f t="shared" si="66"/>
        <v>-1.463000000000001</v>
      </c>
    </row>
    <row r="449" spans="1:17" ht="87" customHeight="1">
      <c r="A449" s="1246"/>
      <c r="B449" s="1275"/>
      <c r="C449" s="342" t="s">
        <v>143</v>
      </c>
      <c r="D449" s="300" t="s">
        <v>955</v>
      </c>
      <c r="E449" s="298" t="s">
        <v>956</v>
      </c>
      <c r="F449" s="278">
        <v>7.45</v>
      </c>
      <c r="G449" s="352">
        <v>7.6</v>
      </c>
      <c r="H449" s="729"/>
      <c r="I449" s="351">
        <v>7.6</v>
      </c>
      <c r="J449" s="349"/>
      <c r="K449" s="246"/>
      <c r="L449" s="278">
        <f t="shared" si="74"/>
        <v>7.6</v>
      </c>
      <c r="N449" s="412">
        <f>IF(G449='2024-25'!A:AA,0,'Width Wise'!G449-'2024-25'!T448)</f>
        <v>0</v>
      </c>
      <c r="O449" s="412">
        <f>IF(L449='2024-25'!U448,0,'Width Wise'!L449-'2024-25'!U448)</f>
        <v>0</v>
      </c>
      <c r="Q449" s="273">
        <f t="shared" si="66"/>
        <v>1.8849999999999341</v>
      </c>
    </row>
    <row r="450" spans="1:17" s="212" customFormat="1" ht="87" customHeight="1">
      <c r="A450" s="1246"/>
      <c r="B450" s="1275"/>
      <c r="C450" s="349" t="s">
        <v>306</v>
      </c>
      <c r="D450" s="300" t="s">
        <v>957</v>
      </c>
      <c r="E450" s="298" t="s">
        <v>958</v>
      </c>
      <c r="F450" s="278">
        <v>10.199999999999999</v>
      </c>
      <c r="G450" s="352">
        <v>10.115</v>
      </c>
      <c r="H450" s="729"/>
      <c r="I450" s="349"/>
      <c r="J450" s="352">
        <v>10.115</v>
      </c>
      <c r="K450" s="246"/>
      <c r="L450" s="278">
        <f t="shared" si="74"/>
        <v>10.115</v>
      </c>
      <c r="N450" s="412">
        <f>IF(G450='2024-25'!A:AA,0,'Width Wise'!G450-'2024-25'!T449)</f>
        <v>0</v>
      </c>
      <c r="O450" s="412">
        <f>IF(L450='2024-25'!U449,0,'Width Wise'!L450-'2024-25'!U449)</f>
        <v>0</v>
      </c>
      <c r="P450" s="412"/>
      <c r="Q450" s="273">
        <f t="shared" si="66"/>
        <v>0</v>
      </c>
    </row>
    <row r="451" spans="1:17" ht="30.75">
      <c r="A451" s="296"/>
      <c r="B451" s="349"/>
      <c r="C451" s="349"/>
      <c r="D451" s="1252" t="s">
        <v>53</v>
      </c>
      <c r="E451" s="1252"/>
      <c r="F451" s="244">
        <f>SUM(F439:F450)</f>
        <v>57.53</v>
      </c>
      <c r="G451" s="245">
        <f t="shared" ref="G451:L451" si="75">SUM(G439:G450)</f>
        <v>58.993000000000002</v>
      </c>
      <c r="H451" s="228">
        <f t="shared" si="75"/>
        <v>7.4899999999999993</v>
      </c>
      <c r="I451" s="245">
        <f t="shared" si="75"/>
        <v>20.909999999999997</v>
      </c>
      <c r="J451" s="245">
        <f t="shared" si="75"/>
        <v>28.484999999999999</v>
      </c>
      <c r="K451" s="245">
        <f t="shared" si="75"/>
        <v>2.1080000000000001</v>
      </c>
      <c r="L451" s="244">
        <f t="shared" si="75"/>
        <v>58.993000000000002</v>
      </c>
      <c r="N451" s="412">
        <f>IF(G451='2024-25'!A:AA,0,'Width Wise'!G451-'2024-25'!T450)</f>
        <v>0</v>
      </c>
      <c r="O451" s="412">
        <f>IF(L451='2024-25'!U450,0,'Width Wise'!L451-'2024-25'!U450)</f>
        <v>0</v>
      </c>
      <c r="Q451" s="273">
        <f t="shared" si="66"/>
        <v>0</v>
      </c>
    </row>
    <row r="452" spans="1:17" ht="30.75">
      <c r="A452" s="296"/>
      <c r="B452" s="349"/>
      <c r="C452" s="349"/>
      <c r="D452" s="1276" t="s">
        <v>960</v>
      </c>
      <c r="E452" s="1277"/>
      <c r="F452" s="244">
        <f>F451+F437+F427+F418+F398+F393+F386</f>
        <v>371.00899999999996</v>
      </c>
      <c r="G452" s="245">
        <f t="shared" ref="G452:L452" si="76">G451+G437+G427+G418+G398+G393+G386</f>
        <v>374.30900000000003</v>
      </c>
      <c r="H452" s="228">
        <f t="shared" si="76"/>
        <v>19.210999999999999</v>
      </c>
      <c r="I452" s="245">
        <f t="shared" si="76"/>
        <v>187.87899999999999</v>
      </c>
      <c r="J452" s="245">
        <f t="shared" si="76"/>
        <v>158.273</v>
      </c>
      <c r="K452" s="245">
        <f t="shared" si="76"/>
        <v>3.7610000000000001</v>
      </c>
      <c r="L452" s="307">
        <f t="shared" si="76"/>
        <v>369.12400000000002</v>
      </c>
      <c r="N452" s="412">
        <f>IF(G452='2024-25'!A:AA,0,'Width Wise'!G452-'2024-25'!T451)</f>
        <v>0</v>
      </c>
      <c r="O452" s="412">
        <f>IF(L452='2024-25'!U451,0,'Width Wise'!L452-'2024-25'!U451)</f>
        <v>0</v>
      </c>
      <c r="Q452" s="273">
        <f t="shared" si="66"/>
        <v>-2.12</v>
      </c>
    </row>
    <row r="453" spans="1:17" ht="30.75">
      <c r="A453" s="294" t="s">
        <v>961</v>
      </c>
      <c r="B453" s="354"/>
      <c r="C453" s="296"/>
      <c r="D453" s="335"/>
      <c r="E453" s="225"/>
      <c r="F453" s="328"/>
      <c r="G453" s="329"/>
      <c r="H453" s="281"/>
      <c r="I453" s="333"/>
      <c r="J453" s="243"/>
      <c r="K453" s="243"/>
      <c r="L453" s="278"/>
      <c r="N453" s="412">
        <f>IF(G453='2024-25'!A:AA,0,'Width Wise'!G453-'2024-25'!T452)</f>
        <v>0</v>
      </c>
      <c r="O453" s="412">
        <f>IF(L453='2024-25'!U452,0,'Width Wise'!L453-'2024-25'!U452)</f>
        <v>0</v>
      </c>
      <c r="Q453" s="273">
        <f t="shared" si="66"/>
        <v>-4.0000000000000036E-2</v>
      </c>
    </row>
    <row r="454" spans="1:17" ht="30.75">
      <c r="A454" s="294" t="s">
        <v>962</v>
      </c>
      <c r="B454" s="354"/>
      <c r="C454" s="354"/>
      <c r="D454" s="300"/>
      <c r="E454" s="296"/>
      <c r="F454" s="323"/>
      <c r="G454" s="277"/>
      <c r="H454" s="238"/>
      <c r="I454" s="246"/>
      <c r="J454" s="246"/>
      <c r="K454" s="246"/>
      <c r="L454" s="278"/>
      <c r="N454" s="412">
        <f>IF(G454='2024-25'!A:AA,0,'Width Wise'!G454-'2024-25'!T453)</f>
        <v>0</v>
      </c>
      <c r="O454" s="412">
        <f>IF(L454='2024-25'!U453,0,'Width Wise'!L454-'2024-25'!U453)</f>
        <v>0</v>
      </c>
      <c r="Q454" s="273">
        <f t="shared" si="66"/>
        <v>0</v>
      </c>
    </row>
    <row r="455" spans="1:17" ht="87" customHeight="1">
      <c r="A455" s="1246">
        <v>153</v>
      </c>
      <c r="B455" s="1246">
        <v>571</v>
      </c>
      <c r="C455" s="296" t="s">
        <v>32</v>
      </c>
      <c r="D455" s="300" t="s">
        <v>963</v>
      </c>
      <c r="E455" s="296" t="s">
        <v>96</v>
      </c>
      <c r="F455" s="278">
        <v>3.63</v>
      </c>
      <c r="G455" s="277">
        <v>5.75</v>
      </c>
      <c r="H455" s="238"/>
      <c r="I455" s="246">
        <v>0.26</v>
      </c>
      <c r="J455" s="278">
        <v>5.49</v>
      </c>
      <c r="K455" s="246"/>
      <c r="L455" s="278">
        <f>SUM(H455:K455)</f>
        <v>5.75</v>
      </c>
      <c r="N455" s="412">
        <f>IF(G455='2024-25'!A:AA,0,'Width Wise'!G455-'2024-25'!T454)</f>
        <v>0</v>
      </c>
      <c r="O455" s="412">
        <f>IF(L455='2024-25'!U454,0,'Width Wise'!L455-'2024-25'!U454)</f>
        <v>0</v>
      </c>
      <c r="Q455" s="273">
        <f t="shared" si="66"/>
        <v>-0.75</v>
      </c>
    </row>
    <row r="456" spans="1:17" ht="87" customHeight="1">
      <c r="A456" s="1246"/>
      <c r="B456" s="1246"/>
      <c r="C456" s="296" t="s">
        <v>38</v>
      </c>
      <c r="D456" s="300" t="s">
        <v>967</v>
      </c>
      <c r="E456" s="296" t="s">
        <v>96</v>
      </c>
      <c r="F456" s="278">
        <v>2.62</v>
      </c>
      <c r="G456" s="277">
        <v>2.66</v>
      </c>
      <c r="H456" s="238"/>
      <c r="I456" s="246"/>
      <c r="J456" s="238">
        <v>2.66</v>
      </c>
      <c r="K456" s="246"/>
      <c r="L456" s="278">
        <f t="shared" ref="L456:L482" si="77">SUM(H456:K456)</f>
        <v>2.66</v>
      </c>
      <c r="N456" s="412">
        <f>IF(G456='2024-25'!A:AA,0,'Width Wise'!G456-'2024-25'!T455)</f>
        <v>0</v>
      </c>
      <c r="O456" s="412">
        <f>IF(L456='2024-25'!U455,0,'Width Wise'!L456-'2024-25'!U455)</f>
        <v>0</v>
      </c>
      <c r="Q456" s="273">
        <f t="shared" si="66"/>
        <v>0</v>
      </c>
    </row>
    <row r="457" spans="1:17" ht="87" customHeight="1">
      <c r="A457" s="1246"/>
      <c r="B457" s="1246"/>
      <c r="C457" s="296" t="s">
        <v>77</v>
      </c>
      <c r="D457" s="300" t="s">
        <v>969</v>
      </c>
      <c r="E457" s="296" t="s">
        <v>96</v>
      </c>
      <c r="F457" s="278">
        <v>1.55</v>
      </c>
      <c r="G457" s="277">
        <v>1.55</v>
      </c>
      <c r="H457" s="238"/>
      <c r="I457" s="246"/>
      <c r="J457" s="278">
        <v>1.55</v>
      </c>
      <c r="K457" s="246"/>
      <c r="L457" s="278">
        <f t="shared" si="77"/>
        <v>1.55</v>
      </c>
      <c r="N457" s="412">
        <f>IF(G457='2024-25'!A:AA,0,'Width Wise'!G457-'2024-25'!T456)</f>
        <v>0</v>
      </c>
      <c r="O457" s="412">
        <f>IF(L457='2024-25'!U456,0,'Width Wise'!L457-'2024-25'!U456)</f>
        <v>0</v>
      </c>
      <c r="Q457" s="273">
        <f t="shared" si="66"/>
        <v>-2.4999999999999911E-2</v>
      </c>
    </row>
    <row r="458" spans="1:17" ht="87" customHeight="1">
      <c r="A458" s="1246"/>
      <c r="B458" s="1246"/>
      <c r="C458" s="296" t="s">
        <v>143</v>
      </c>
      <c r="D458" s="300" t="s">
        <v>970</v>
      </c>
      <c r="E458" s="296" t="s">
        <v>96</v>
      </c>
      <c r="F458" s="278">
        <v>1.71</v>
      </c>
      <c r="G458" s="277">
        <v>2.46</v>
      </c>
      <c r="H458" s="238"/>
      <c r="I458" s="246"/>
      <c r="J458" s="277">
        <v>2.46</v>
      </c>
      <c r="K458" s="246"/>
      <c r="L458" s="277">
        <f t="shared" si="77"/>
        <v>2.46</v>
      </c>
      <c r="N458" s="412">
        <f>IF(G458='2024-25'!A:AA,0,'Width Wise'!G458-'2024-25'!T457)</f>
        <v>0</v>
      </c>
      <c r="O458" s="412">
        <f>IF(L458='2024-25'!U457,0,'Width Wise'!L458-'2024-25'!U457)</f>
        <v>0</v>
      </c>
      <c r="Q458" s="273">
        <f t="shared" si="66"/>
        <v>0.5</v>
      </c>
    </row>
    <row r="459" spans="1:17" ht="87" customHeight="1">
      <c r="A459" s="1246"/>
      <c r="B459" s="1246"/>
      <c r="C459" s="296" t="s">
        <v>306</v>
      </c>
      <c r="D459" s="300" t="s">
        <v>972</v>
      </c>
      <c r="E459" s="296" t="s">
        <v>96</v>
      </c>
      <c r="F459" s="278">
        <v>1.167</v>
      </c>
      <c r="G459" s="278">
        <v>1.167</v>
      </c>
      <c r="H459" s="238"/>
      <c r="I459" s="246"/>
      <c r="J459" s="278">
        <v>1.167</v>
      </c>
      <c r="K459" s="246"/>
      <c r="L459" s="278">
        <f t="shared" si="77"/>
        <v>1.167</v>
      </c>
      <c r="N459" s="412">
        <f>IF(G459='2024-25'!A:AA,0,'Width Wise'!G459-'2024-25'!T458)</f>
        <v>0</v>
      </c>
      <c r="O459" s="412">
        <f>IF(L459='2024-25'!U458,0,'Width Wise'!L459-'2024-25'!U458)</f>
        <v>0</v>
      </c>
      <c r="Q459" s="273">
        <f t="shared" si="66"/>
        <v>5.9999999999999609E-2</v>
      </c>
    </row>
    <row r="460" spans="1:17" ht="87" customHeight="1">
      <c r="A460" s="1246"/>
      <c r="B460" s="1246"/>
      <c r="C460" s="296" t="s">
        <v>309</v>
      </c>
      <c r="D460" s="300" t="s">
        <v>973</v>
      </c>
      <c r="E460" s="296" t="s">
        <v>96</v>
      </c>
      <c r="F460" s="278">
        <v>1.6950000000000001</v>
      </c>
      <c r="G460" s="277">
        <v>1.72</v>
      </c>
      <c r="H460" s="238"/>
      <c r="I460" s="246"/>
      <c r="J460" s="277">
        <v>1.72</v>
      </c>
      <c r="K460" s="246"/>
      <c r="L460" s="277">
        <f t="shared" si="77"/>
        <v>1.72</v>
      </c>
      <c r="N460" s="412">
        <f>IF(G460='2024-25'!A:AA,0,'Width Wise'!G460-'2024-25'!T459)</f>
        <v>0</v>
      </c>
      <c r="O460" s="412">
        <f>IF(L460='2024-25'!U459,0,'Width Wise'!L460-'2024-25'!U459)</f>
        <v>0</v>
      </c>
      <c r="Q460" s="273">
        <f t="shared" si="66"/>
        <v>-0.1639999999999997</v>
      </c>
    </row>
    <row r="461" spans="1:17" ht="87" customHeight="1">
      <c r="A461" s="1246"/>
      <c r="B461" s="1246"/>
      <c r="C461" s="296" t="s">
        <v>312</v>
      </c>
      <c r="D461" s="300" t="s">
        <v>974</v>
      </c>
      <c r="E461" s="296" t="s">
        <v>96</v>
      </c>
      <c r="F461" s="278">
        <v>1.78</v>
      </c>
      <c r="G461" s="277">
        <v>1.28</v>
      </c>
      <c r="H461" s="238"/>
      <c r="I461" s="246"/>
      <c r="J461" s="246">
        <v>1.28</v>
      </c>
      <c r="K461" s="246"/>
      <c r="L461" s="277">
        <f t="shared" si="77"/>
        <v>1.28</v>
      </c>
      <c r="N461" s="412">
        <f>IF(G461='2024-25'!A:AA,0,'Width Wise'!G461-'2024-25'!T460)</f>
        <v>0</v>
      </c>
      <c r="O461" s="412">
        <f>IF(L461='2024-25'!U460,0,'Width Wise'!L461-'2024-25'!U460)</f>
        <v>0</v>
      </c>
      <c r="Q461" s="273">
        <f t="shared" ref="Q461:Q525" si="78">F464-L464</f>
        <v>0</v>
      </c>
    </row>
    <row r="462" spans="1:17" ht="87" customHeight="1">
      <c r="A462" s="1246">
        <v>154</v>
      </c>
      <c r="B462" s="1246">
        <v>572</v>
      </c>
      <c r="C462" s="296" t="s">
        <v>32</v>
      </c>
      <c r="D462" s="300" t="s">
        <v>975</v>
      </c>
      <c r="E462" s="296" t="s">
        <v>96</v>
      </c>
      <c r="F462" s="278">
        <v>4.0999999999999996</v>
      </c>
      <c r="G462" s="277">
        <v>4.04</v>
      </c>
      <c r="H462" s="238"/>
      <c r="I462" s="277"/>
      <c r="J462" s="278">
        <v>4.04</v>
      </c>
      <c r="K462" s="246"/>
      <c r="L462" s="278">
        <f t="shared" si="77"/>
        <v>4.04</v>
      </c>
      <c r="N462" s="412">
        <f>IF(G462='2024-25'!A:AA,0,'Width Wise'!G462-'2024-25'!T461)</f>
        <v>0</v>
      </c>
      <c r="O462" s="412">
        <f>IF(L462='2024-25'!U461,0,'Width Wise'!L462-'2024-25'!U461)</f>
        <v>0</v>
      </c>
      <c r="Q462" s="273">
        <f t="shared" si="78"/>
        <v>0</v>
      </c>
    </row>
    <row r="463" spans="1:17" ht="87" customHeight="1">
      <c r="A463" s="1246"/>
      <c r="B463" s="1246"/>
      <c r="C463" s="296" t="s">
        <v>38</v>
      </c>
      <c r="D463" s="300" t="s">
        <v>977</v>
      </c>
      <c r="E463" s="296" t="s">
        <v>96</v>
      </c>
      <c r="F463" s="303">
        <v>4.0860000000000003</v>
      </c>
      <c r="G463" s="238">
        <v>4.25</v>
      </c>
      <c r="H463" s="289"/>
      <c r="I463" s="356"/>
      <c r="J463" s="303">
        <v>4.25</v>
      </c>
      <c r="K463" s="303"/>
      <c r="L463" s="303">
        <f t="shared" si="77"/>
        <v>4.25</v>
      </c>
      <c r="N463" s="412">
        <f>IF(G463='2024-25'!A:AA,0,'Width Wise'!G463-'2024-25'!T462)</f>
        <v>0</v>
      </c>
      <c r="O463" s="412">
        <f>IF(L463='2024-25'!U462,0,'Width Wise'!L463-'2024-25'!U462)</f>
        <v>0</v>
      </c>
      <c r="Q463" s="273">
        <f t="shared" si="78"/>
        <v>0</v>
      </c>
    </row>
    <row r="464" spans="1:17" ht="87" customHeight="1">
      <c r="A464" s="1246">
        <v>155</v>
      </c>
      <c r="B464" s="1246">
        <v>573</v>
      </c>
      <c r="C464" s="296" t="s">
        <v>32</v>
      </c>
      <c r="D464" s="300" t="s">
        <v>978</v>
      </c>
      <c r="E464" s="296" t="s">
        <v>96</v>
      </c>
      <c r="F464" s="278">
        <v>2.6549999999999998</v>
      </c>
      <c r="G464" s="278">
        <v>2.6549999999999998</v>
      </c>
      <c r="H464" s="238"/>
      <c r="I464" s="277"/>
      <c r="J464" s="278">
        <v>2.6549999999999998</v>
      </c>
      <c r="K464" s="246"/>
      <c r="L464" s="278">
        <f t="shared" si="77"/>
        <v>2.6549999999999998</v>
      </c>
      <c r="N464" s="412">
        <f>IF(G464='2024-25'!A:AA,0,'Width Wise'!G464-'2024-25'!T463)</f>
        <v>0</v>
      </c>
      <c r="O464" s="412">
        <f>IF(L464='2024-25'!U463,0,'Width Wise'!L464-'2024-25'!U463)</f>
        <v>0</v>
      </c>
      <c r="Q464" s="273">
        <f t="shared" si="78"/>
        <v>0</v>
      </c>
    </row>
    <row r="465" spans="1:17" ht="87" customHeight="1">
      <c r="A465" s="1246"/>
      <c r="B465" s="1246"/>
      <c r="C465" s="296" t="s">
        <v>38</v>
      </c>
      <c r="D465" s="300" t="s">
        <v>982</v>
      </c>
      <c r="E465" s="296" t="s">
        <v>96</v>
      </c>
      <c r="F465" s="278">
        <v>2.512</v>
      </c>
      <c r="G465" s="278">
        <v>2.512</v>
      </c>
      <c r="H465" s="238"/>
      <c r="I465" s="277"/>
      <c r="J465" s="278">
        <v>2.512</v>
      </c>
      <c r="K465" s="246"/>
      <c r="L465" s="278">
        <f t="shared" si="77"/>
        <v>2.512</v>
      </c>
      <c r="N465" s="412">
        <f>IF(G465='2024-25'!A:AA,0,'Width Wise'!G465-'2024-25'!T464)</f>
        <v>0</v>
      </c>
      <c r="O465" s="412">
        <f>IF(L465='2024-25'!U464,0,'Width Wise'!L465-'2024-25'!U464)</f>
        <v>0</v>
      </c>
      <c r="Q465" s="273">
        <f t="shared" si="78"/>
        <v>0</v>
      </c>
    </row>
    <row r="466" spans="1:17" ht="87" customHeight="1">
      <c r="A466" s="1246"/>
      <c r="B466" s="1246"/>
      <c r="C466" s="296" t="s">
        <v>77</v>
      </c>
      <c r="D466" s="300" t="s">
        <v>984</v>
      </c>
      <c r="E466" s="296" t="s">
        <v>96</v>
      </c>
      <c r="F466" s="278">
        <v>3.4580000000000002</v>
      </c>
      <c r="G466" s="239">
        <v>4.5999999999999996</v>
      </c>
      <c r="H466" s="238"/>
      <c r="I466" s="277"/>
      <c r="J466" s="277">
        <v>3.4580000000000002</v>
      </c>
      <c r="K466" s="246"/>
      <c r="L466" s="278">
        <f t="shared" si="77"/>
        <v>3.4580000000000002</v>
      </c>
      <c r="N466" s="412">
        <f>IF(G466='2024-25'!A:AA,0,'Width Wise'!G466-'2024-25'!T465)</f>
        <v>0</v>
      </c>
      <c r="O466" s="412">
        <f>IF(L466='2024-25'!U465,0,'Width Wise'!L466-'2024-25'!U465)</f>
        <v>0</v>
      </c>
      <c r="Q466" s="273">
        <f t="shared" si="78"/>
        <v>-1.8999999999999997</v>
      </c>
    </row>
    <row r="467" spans="1:17" ht="87" customHeight="1">
      <c r="A467" s="1246">
        <v>156</v>
      </c>
      <c r="B467" s="1246">
        <v>574</v>
      </c>
      <c r="C467" s="296" t="s">
        <v>32</v>
      </c>
      <c r="D467" s="300" t="s">
        <v>986</v>
      </c>
      <c r="E467" s="296" t="s">
        <v>96</v>
      </c>
      <c r="F467" s="278">
        <v>3.125</v>
      </c>
      <c r="G467" s="416">
        <v>3.125</v>
      </c>
      <c r="H467" s="238"/>
      <c r="I467" s="246"/>
      <c r="J467" s="278">
        <v>3.125</v>
      </c>
      <c r="K467" s="246"/>
      <c r="L467" s="278">
        <f t="shared" si="77"/>
        <v>3.125</v>
      </c>
      <c r="N467" s="412">
        <f>IF(G467='2024-25'!A:AA,0,'Width Wise'!G467-'2024-25'!T466)</f>
        <v>0</v>
      </c>
      <c r="O467" s="412">
        <f>IF(L467='2024-25'!U466,0,'Width Wise'!L467-'2024-25'!U466)</f>
        <v>0</v>
      </c>
      <c r="Q467" s="273">
        <f t="shared" si="78"/>
        <v>7.4999999999999956E-2</v>
      </c>
    </row>
    <row r="468" spans="1:17" ht="87" customHeight="1">
      <c r="A468" s="1246"/>
      <c r="B468" s="1246"/>
      <c r="C468" s="296" t="s">
        <v>38</v>
      </c>
      <c r="D468" s="300" t="s">
        <v>988</v>
      </c>
      <c r="E468" s="296" t="s">
        <v>96</v>
      </c>
      <c r="F468" s="278">
        <v>2.415</v>
      </c>
      <c r="G468" s="278">
        <v>2.415</v>
      </c>
      <c r="H468" s="238"/>
      <c r="I468" s="246"/>
      <c r="J468" s="277">
        <v>2.415</v>
      </c>
      <c r="K468" s="246"/>
      <c r="L468" s="277">
        <f t="shared" si="77"/>
        <v>2.415</v>
      </c>
      <c r="N468" s="412">
        <f>IF(G468='2024-25'!A:AA,0,'Width Wise'!G468-'2024-25'!T467)</f>
        <v>0</v>
      </c>
      <c r="O468" s="412">
        <f>IF(L468='2024-25'!U467,0,'Width Wise'!L468-'2024-25'!U467)</f>
        <v>0</v>
      </c>
      <c r="Q468" s="273">
        <f t="shared" si="78"/>
        <v>0</v>
      </c>
    </row>
    <row r="469" spans="1:17" s="566" customFormat="1" ht="87" customHeight="1">
      <c r="A469" s="1246"/>
      <c r="B469" s="1246"/>
      <c r="C469" s="562" t="s">
        <v>77</v>
      </c>
      <c r="D469" s="563" t="s">
        <v>989</v>
      </c>
      <c r="E469" s="562" t="s">
        <v>96</v>
      </c>
      <c r="F469" s="565">
        <v>1.7</v>
      </c>
      <c r="G469" s="541">
        <v>3.6</v>
      </c>
      <c r="H469" s="238"/>
      <c r="I469" s="505"/>
      <c r="J469" s="505">
        <v>2.3199999999999998</v>
      </c>
      <c r="K469" s="541">
        <v>1.28</v>
      </c>
      <c r="L469" s="565">
        <f t="shared" si="77"/>
        <v>3.5999999999999996</v>
      </c>
      <c r="N469" s="567">
        <f>IF(G469='2024-25'!A:AA,0,'Width Wise'!G469-'2024-25'!T468)</f>
        <v>0</v>
      </c>
      <c r="O469" s="567">
        <f>IF(L469='2024-25'!U468,0,'Width Wise'!L469-'2024-25'!U468)</f>
        <v>0</v>
      </c>
      <c r="P469" s="567"/>
      <c r="Q469" s="568">
        <f t="shared" si="78"/>
        <v>0</v>
      </c>
    </row>
    <row r="470" spans="1:17" ht="87" customHeight="1">
      <c r="A470" s="1246"/>
      <c r="B470" s="1246"/>
      <c r="C470" s="296" t="s">
        <v>143</v>
      </c>
      <c r="D470" s="300" t="s">
        <v>990</v>
      </c>
      <c r="E470" s="296" t="s">
        <v>96</v>
      </c>
      <c r="F470" s="278">
        <v>1.115</v>
      </c>
      <c r="G470" s="239">
        <v>1.04</v>
      </c>
      <c r="H470" s="238"/>
      <c r="I470" s="246"/>
      <c r="J470" s="230">
        <v>1.04</v>
      </c>
      <c r="K470" s="246"/>
      <c r="L470" s="278">
        <f t="shared" si="77"/>
        <v>1.04</v>
      </c>
      <c r="N470" s="412">
        <f>IF(G470='2024-25'!A:AA,0,'Width Wise'!G470-'2024-25'!T469)</f>
        <v>0</v>
      </c>
      <c r="O470" s="412">
        <f>IF(L470='2024-25'!U469,0,'Width Wise'!L470-'2024-25'!U469)</f>
        <v>0</v>
      </c>
      <c r="Q470" s="273">
        <f t="shared" si="78"/>
        <v>0</v>
      </c>
    </row>
    <row r="471" spans="1:17" ht="87" customHeight="1">
      <c r="A471" s="1246"/>
      <c r="B471" s="1246"/>
      <c r="C471" s="296" t="s">
        <v>306</v>
      </c>
      <c r="D471" s="300" t="s">
        <v>991</v>
      </c>
      <c r="E471" s="296" t="s">
        <v>96</v>
      </c>
      <c r="F471" s="278">
        <v>1.95</v>
      </c>
      <c r="G471" s="239">
        <v>2.16</v>
      </c>
      <c r="H471" s="238"/>
      <c r="I471" s="246"/>
      <c r="J471" s="246">
        <v>1.95</v>
      </c>
      <c r="K471" s="246"/>
      <c r="L471" s="278">
        <f t="shared" si="77"/>
        <v>1.95</v>
      </c>
      <c r="N471" s="412">
        <f>IF(G471='2024-25'!A:AA,0,'Width Wise'!G471-'2024-25'!T470)</f>
        <v>0</v>
      </c>
      <c r="O471" s="412">
        <f>IF(L471='2024-25'!U470,0,'Width Wise'!L471-'2024-25'!U470)</f>
        <v>0</v>
      </c>
      <c r="Q471" s="273">
        <f t="shared" si="78"/>
        <v>-0.73</v>
      </c>
    </row>
    <row r="472" spans="1:17" ht="87" customHeight="1">
      <c r="A472" s="1246"/>
      <c r="B472" s="1246"/>
      <c r="C472" s="296" t="s">
        <v>309</v>
      </c>
      <c r="D472" s="300" t="s">
        <v>992</v>
      </c>
      <c r="E472" s="296" t="s">
        <v>96</v>
      </c>
      <c r="F472" s="278">
        <v>0.7</v>
      </c>
      <c r="G472" s="277">
        <v>0.85</v>
      </c>
      <c r="H472" s="238"/>
      <c r="I472" s="246"/>
      <c r="J472" s="363">
        <v>0.7</v>
      </c>
      <c r="K472" s="246"/>
      <c r="L472" s="278">
        <f t="shared" si="77"/>
        <v>0.7</v>
      </c>
      <c r="N472" s="412">
        <f>IF(G472='2024-25'!A:AA,0,'Width Wise'!G472-'2024-25'!T471)</f>
        <v>0</v>
      </c>
      <c r="O472" s="412">
        <f>IF(L472='2024-25'!U471,0,'Width Wise'!L472-'2024-25'!U471)</f>
        <v>0</v>
      </c>
      <c r="Q472" s="273">
        <f t="shared" si="78"/>
        <v>0</v>
      </c>
    </row>
    <row r="473" spans="1:17" ht="87" customHeight="1">
      <c r="A473" s="1246"/>
      <c r="B473" s="1246"/>
      <c r="C473" s="296" t="s">
        <v>312</v>
      </c>
      <c r="D473" s="300" t="s">
        <v>993</v>
      </c>
      <c r="E473" s="296" t="s">
        <v>96</v>
      </c>
      <c r="F473" s="278">
        <v>0.77400000000000002</v>
      </c>
      <c r="G473" s="277">
        <v>0.77400000000000002</v>
      </c>
      <c r="H473" s="238"/>
      <c r="I473" s="246"/>
      <c r="J473" s="278">
        <v>0.77400000000000002</v>
      </c>
      <c r="K473" s="246"/>
      <c r="L473" s="278">
        <f t="shared" si="77"/>
        <v>0.77400000000000002</v>
      </c>
      <c r="N473" s="412">
        <f>IF(G473='2024-25'!A:AA,0,'Width Wise'!G473-'2024-25'!T472)</f>
        <v>0</v>
      </c>
      <c r="O473" s="412">
        <f>IF(L473='2024-25'!U472,0,'Width Wise'!L473-'2024-25'!U472)</f>
        <v>0</v>
      </c>
      <c r="Q473" s="273">
        <f t="shared" si="78"/>
        <v>-0.22199999999999998</v>
      </c>
    </row>
    <row r="474" spans="1:17" ht="87" customHeight="1">
      <c r="A474" s="1246"/>
      <c r="B474" s="1246"/>
      <c r="C474" s="296" t="s">
        <v>689</v>
      </c>
      <c r="D474" s="300" t="s">
        <v>994</v>
      </c>
      <c r="E474" s="296" t="s">
        <v>96</v>
      </c>
      <c r="F474" s="278">
        <v>2.2999999999999998</v>
      </c>
      <c r="G474" s="277">
        <v>3.03</v>
      </c>
      <c r="H474" s="238"/>
      <c r="I474" s="246"/>
      <c r="J474" s="246">
        <v>3.03</v>
      </c>
      <c r="K474" s="246"/>
      <c r="L474" s="278">
        <f t="shared" si="77"/>
        <v>3.03</v>
      </c>
      <c r="N474" s="412">
        <f>IF(G474='2024-25'!A:AA,0,'Width Wise'!G474-'2024-25'!T473)</f>
        <v>0</v>
      </c>
      <c r="O474" s="412">
        <f>IF(L474='2024-25'!U473,0,'Width Wise'!L474-'2024-25'!U473)</f>
        <v>0</v>
      </c>
      <c r="Q474" s="273">
        <f t="shared" si="78"/>
        <v>-2.673</v>
      </c>
    </row>
    <row r="475" spans="1:17" ht="87" customHeight="1">
      <c r="A475" s="1246"/>
      <c r="B475" s="1246"/>
      <c r="C475" s="296" t="s">
        <v>691</v>
      </c>
      <c r="D475" s="300" t="s">
        <v>995</v>
      </c>
      <c r="E475" s="296" t="s">
        <v>96</v>
      </c>
      <c r="F475" s="357">
        <v>1.3440000000000001</v>
      </c>
      <c r="G475" s="238">
        <v>1.3440000000000001</v>
      </c>
      <c r="H475" s="238"/>
      <c r="I475" s="246"/>
      <c r="J475" s="246">
        <v>1.3440000000000001</v>
      </c>
      <c r="K475" s="246"/>
      <c r="L475" s="278">
        <f t="shared" si="77"/>
        <v>1.3440000000000001</v>
      </c>
      <c r="N475" s="412">
        <f>IF(G475='2024-25'!A:AA,0,'Width Wise'!G475-'2024-25'!T474)</f>
        <v>0</v>
      </c>
      <c r="O475" s="412">
        <f>IF(L475='2024-25'!U474,0,'Width Wise'!L475-'2024-25'!U474)</f>
        <v>0</v>
      </c>
      <c r="Q475" s="273">
        <f t="shared" si="78"/>
        <v>-0.8400000000000003</v>
      </c>
    </row>
    <row r="476" spans="1:17" s="217" customFormat="1" ht="87" customHeight="1">
      <c r="A476" s="1246">
        <v>157</v>
      </c>
      <c r="B476" s="1246">
        <v>575</v>
      </c>
      <c r="C476" s="296" t="s">
        <v>32</v>
      </c>
      <c r="D476" s="300" t="s">
        <v>996</v>
      </c>
      <c r="E476" s="296" t="s">
        <v>96</v>
      </c>
      <c r="F476" s="278">
        <v>1.413</v>
      </c>
      <c r="G476" s="278">
        <v>1.635</v>
      </c>
      <c r="H476" s="228"/>
      <c r="I476" s="245"/>
      <c r="J476" s="278">
        <v>1.635</v>
      </c>
      <c r="K476" s="246"/>
      <c r="L476" s="278">
        <f t="shared" si="77"/>
        <v>1.635</v>
      </c>
      <c r="N476" s="412">
        <f>IF(G476='2024-25'!A:AA,0,'Width Wise'!G476-'2024-25'!T475)</f>
        <v>0</v>
      </c>
      <c r="O476" s="412">
        <f>IF(L476='2024-25'!U475,0,'Width Wise'!L476-'2024-25'!U475)</f>
        <v>0</v>
      </c>
      <c r="P476" s="412"/>
      <c r="Q476" s="273">
        <f t="shared" si="78"/>
        <v>-0.20500000000000007</v>
      </c>
    </row>
    <row r="477" spans="1:17" s="217" customFormat="1" ht="87" customHeight="1">
      <c r="A477" s="1246"/>
      <c r="B477" s="1246"/>
      <c r="C477" s="296" t="s">
        <v>38</v>
      </c>
      <c r="D477" s="300" t="s">
        <v>1000</v>
      </c>
      <c r="E477" s="296" t="s">
        <v>96</v>
      </c>
      <c r="F477" s="278">
        <v>1.827</v>
      </c>
      <c r="G477" s="277">
        <v>4.5</v>
      </c>
      <c r="H477" s="228"/>
      <c r="I477" s="245"/>
      <c r="J477" s="278">
        <v>4.5</v>
      </c>
      <c r="K477" s="246"/>
      <c r="L477" s="278">
        <f t="shared" si="77"/>
        <v>4.5</v>
      </c>
      <c r="N477" s="412">
        <f>IF(G477='2024-25'!A:AA,0,'Width Wise'!G477-'2024-25'!T476)</f>
        <v>0</v>
      </c>
      <c r="O477" s="412">
        <f>IF(L477='2024-25'!U476,0,'Width Wise'!L477-'2024-25'!U476)</f>
        <v>0</v>
      </c>
      <c r="P477" s="412"/>
      <c r="Q477" s="273">
        <f>F480-L480</f>
        <v>-5.600000000000005E-2</v>
      </c>
    </row>
    <row r="478" spans="1:17" s="217" customFormat="1" ht="87" customHeight="1">
      <c r="A478" s="1246"/>
      <c r="B478" s="1246"/>
      <c r="C478" s="296" t="s">
        <v>77</v>
      </c>
      <c r="D478" s="300" t="s">
        <v>1001</v>
      </c>
      <c r="E478" s="296" t="s">
        <v>96</v>
      </c>
      <c r="F478" s="278">
        <v>3.36</v>
      </c>
      <c r="G478" s="277">
        <v>4.2</v>
      </c>
      <c r="H478" s="228"/>
      <c r="I478" s="245"/>
      <c r="J478" s="277">
        <v>2.5</v>
      </c>
      <c r="K478" s="246">
        <v>1.7</v>
      </c>
      <c r="L478" s="278">
        <f t="shared" si="77"/>
        <v>4.2</v>
      </c>
      <c r="N478" s="412">
        <f>IF(G478='2024-25'!A:AA,0,'Width Wise'!G478-'2024-25'!T477)</f>
        <v>0</v>
      </c>
      <c r="O478" s="412">
        <f>IF(L478='2024-25'!U477,0,'Width Wise'!L478-'2024-25'!U477)</f>
        <v>0</v>
      </c>
      <c r="P478" s="412"/>
      <c r="Q478" s="273">
        <f t="shared" si="78"/>
        <v>-0.45000000000000018</v>
      </c>
    </row>
    <row r="479" spans="1:17" s="217" customFormat="1" ht="87" customHeight="1">
      <c r="A479" s="1272">
        <v>158</v>
      </c>
      <c r="B479" s="1272">
        <v>598</v>
      </c>
      <c r="C479" s="246" t="s">
        <v>32</v>
      </c>
      <c r="D479" s="248" t="s">
        <v>1002</v>
      </c>
      <c r="E479" s="296" t="s">
        <v>1153</v>
      </c>
      <c r="F479" s="396">
        <v>1.085</v>
      </c>
      <c r="G479" s="277">
        <v>1.29</v>
      </c>
      <c r="H479" s="238"/>
      <c r="I479" s="277">
        <v>0</v>
      </c>
      <c r="J479" s="277">
        <v>1.29</v>
      </c>
      <c r="K479" s="246"/>
      <c r="L479" s="277">
        <f t="shared" si="77"/>
        <v>1.29</v>
      </c>
      <c r="N479" s="412">
        <f>IF(G479='2024-25'!A:AA,0,'Width Wise'!G479-'2024-25'!T478)</f>
        <v>0</v>
      </c>
      <c r="O479" s="412">
        <f>IF(L479='2024-25'!U478,0,'Width Wise'!L479-'2024-25'!U478)</f>
        <v>0</v>
      </c>
      <c r="P479" s="412"/>
      <c r="Q479" s="273"/>
    </row>
    <row r="480" spans="1:17" s="217" customFormat="1" ht="87" customHeight="1">
      <c r="A480" s="1272"/>
      <c r="B480" s="1272"/>
      <c r="C480" s="246" t="s">
        <v>38</v>
      </c>
      <c r="D480" s="248" t="s">
        <v>1007</v>
      </c>
      <c r="E480" s="296" t="s">
        <v>96</v>
      </c>
      <c r="F480" s="358">
        <v>3.1339999999999999</v>
      </c>
      <c r="G480" s="277">
        <v>3.19</v>
      </c>
      <c r="H480" s="238"/>
      <c r="I480" s="277"/>
      <c r="J480" s="277">
        <v>3.19</v>
      </c>
      <c r="K480" s="246"/>
      <c r="L480" s="278">
        <f t="shared" si="77"/>
        <v>3.19</v>
      </c>
      <c r="N480" s="412">
        <f>IF(G480='2024-25'!A:AA,0,'Width Wise'!G480-'2024-25'!T479)</f>
        <v>0</v>
      </c>
      <c r="O480" s="412">
        <f>IF(L480='2024-25'!U479,0,'Width Wise'!L480-'2024-25'!U479)</f>
        <v>0</v>
      </c>
      <c r="P480" s="412"/>
      <c r="Q480" s="273">
        <f t="shared" si="78"/>
        <v>-8.7850000000000108</v>
      </c>
    </row>
    <row r="481" spans="1:17" ht="87" customHeight="1">
      <c r="A481" s="1272"/>
      <c r="B481" s="1272"/>
      <c r="C481" s="246" t="s">
        <v>77</v>
      </c>
      <c r="D481" s="248" t="s">
        <v>1008</v>
      </c>
      <c r="E481" s="296" t="s">
        <v>96</v>
      </c>
      <c r="F481" s="358">
        <v>1.58</v>
      </c>
      <c r="G481" s="277">
        <v>2.0299999999999998</v>
      </c>
      <c r="H481" s="238"/>
      <c r="I481" s="277">
        <v>1.03</v>
      </c>
      <c r="J481" s="277">
        <v>1</v>
      </c>
      <c r="K481" s="246"/>
      <c r="L481" s="278">
        <f t="shared" si="77"/>
        <v>2.0300000000000002</v>
      </c>
      <c r="N481" s="412">
        <f>IF(G481='2024-25'!A:AA,0,'Width Wise'!G481-'2024-25'!T480)</f>
        <v>0</v>
      </c>
      <c r="O481" s="412">
        <f>IF(L481='2024-25'!U480,0,'Width Wise'!L481-'2024-25'!U480)</f>
        <v>0</v>
      </c>
      <c r="Q481" s="273">
        <f t="shared" si="78"/>
        <v>0</v>
      </c>
    </row>
    <row r="482" spans="1:17" ht="87" customHeight="1">
      <c r="A482" s="246">
        <v>159</v>
      </c>
      <c r="B482" s="246">
        <v>606</v>
      </c>
      <c r="C482" s="246"/>
      <c r="D482" s="248" t="s">
        <v>1009</v>
      </c>
      <c r="E482" s="296" t="s">
        <v>96</v>
      </c>
      <c r="F482" s="358">
        <v>1.2549999999999999</v>
      </c>
      <c r="G482" s="278">
        <v>1.2549999999999999</v>
      </c>
      <c r="H482" s="724"/>
      <c r="I482" s="277">
        <v>0.5</v>
      </c>
      <c r="J482" s="277"/>
      <c r="K482" s="246"/>
      <c r="L482" s="278">
        <f t="shared" si="77"/>
        <v>0.5</v>
      </c>
      <c r="N482" s="412">
        <f>IF(G482='2024-25'!A:AA,0,'Width Wise'!G482-'2024-25'!T481)</f>
        <v>0</v>
      </c>
      <c r="O482" s="412">
        <f>IF(L482='2024-25'!U481,0,'Width Wise'!L482-'2024-25'!U481)</f>
        <v>0</v>
      </c>
      <c r="Q482" s="273">
        <f t="shared" si="78"/>
        <v>8.9999999999999858E-2</v>
      </c>
    </row>
    <row r="483" spans="1:17" ht="37.5">
      <c r="A483" s="246"/>
      <c r="B483" s="246"/>
      <c r="C483" s="246"/>
      <c r="D483" s="1278" t="s">
        <v>1014</v>
      </c>
      <c r="E483" s="1278"/>
      <c r="F483" s="359">
        <f>SUM(F455:F482)</f>
        <v>60.040000000000006</v>
      </c>
      <c r="G483" s="360">
        <f t="shared" ref="G483:L483" si="79">SUM(G455:G482)</f>
        <v>71.082000000000008</v>
      </c>
      <c r="H483" s="730">
        <f t="shared" si="79"/>
        <v>0</v>
      </c>
      <c r="I483" s="360">
        <f t="shared" si="79"/>
        <v>1.79</v>
      </c>
      <c r="J483" s="360">
        <f t="shared" si="79"/>
        <v>64.055000000000007</v>
      </c>
      <c r="K483" s="360">
        <f t="shared" si="79"/>
        <v>2.98</v>
      </c>
      <c r="L483" s="360">
        <f t="shared" si="79"/>
        <v>68.825000000000017</v>
      </c>
      <c r="N483" s="412">
        <f>IF(G483='2024-25'!A:AA,0,'Width Wise'!G483-'2024-25'!T482)</f>
        <v>0</v>
      </c>
      <c r="O483" s="412">
        <f>IF(L483='2024-25'!U482,0,'Width Wise'!L483-'2024-25'!U482)</f>
        <v>0</v>
      </c>
      <c r="Q483" s="273">
        <f t="shared" si="78"/>
        <v>-1.9999999999999574E-2</v>
      </c>
    </row>
    <row r="484" spans="1:17" ht="30.75">
      <c r="A484" s="294" t="s">
        <v>1015</v>
      </c>
      <c r="B484" s="354"/>
      <c r="C484" s="354"/>
      <c r="D484" s="300"/>
      <c r="E484" s="296"/>
      <c r="F484" s="323"/>
      <c r="G484" s="277"/>
      <c r="H484" s="238"/>
      <c r="I484" s="246"/>
      <c r="J484" s="246"/>
      <c r="K484" s="246"/>
      <c r="L484" s="278"/>
      <c r="N484" s="412">
        <f>IF(G484='2024-25'!A:AA,0,'Width Wise'!G484-'2024-25'!T483)</f>
        <v>0</v>
      </c>
      <c r="O484" s="412">
        <f>IF(L484='2024-25'!U483,0,'Width Wise'!L484-'2024-25'!U483)</f>
        <v>0</v>
      </c>
      <c r="Q484" s="273">
        <f t="shared" si="78"/>
        <v>0</v>
      </c>
    </row>
    <row r="485" spans="1:17" s="216" customFormat="1" ht="87" customHeight="1">
      <c r="A485" s="1246">
        <f>A482+1</f>
        <v>160</v>
      </c>
      <c r="B485" s="1246">
        <v>576</v>
      </c>
      <c r="C485" s="247" t="s">
        <v>32</v>
      </c>
      <c r="D485" s="397" t="s">
        <v>1016</v>
      </c>
      <c r="E485" s="317" t="s">
        <v>830</v>
      </c>
      <c r="F485" s="306">
        <v>2.5</v>
      </c>
      <c r="G485" s="318">
        <v>2.41</v>
      </c>
      <c r="H485" s="724">
        <v>2.41</v>
      </c>
      <c r="I485" s="318"/>
      <c r="J485" s="318"/>
      <c r="K485" s="247"/>
      <c r="L485" s="306">
        <f>SUM(H485:K485)</f>
        <v>2.41</v>
      </c>
      <c r="N485" s="412">
        <f>IF(G485='2024-25'!A:AA,0,'Width Wise'!G485-'2024-25'!T484)</f>
        <v>0</v>
      </c>
      <c r="O485" s="412">
        <f>IF(L485='2024-25'!U484,0,'Width Wise'!L485-'2024-25'!U484)</f>
        <v>0</v>
      </c>
      <c r="P485" s="412"/>
      <c r="Q485" s="325">
        <f t="shared" si="78"/>
        <v>-3.0000000000000027E-2</v>
      </c>
    </row>
    <row r="486" spans="1:17" ht="87" customHeight="1">
      <c r="A486" s="1246"/>
      <c r="B486" s="1246"/>
      <c r="C486" s="296" t="s">
        <v>38</v>
      </c>
      <c r="D486" s="297" t="s">
        <v>1019</v>
      </c>
      <c r="E486" s="298" t="s">
        <v>314</v>
      </c>
      <c r="F486" s="278">
        <v>9.31</v>
      </c>
      <c r="G486" s="277">
        <v>9.33</v>
      </c>
      <c r="H486" s="238"/>
      <c r="I486" s="277">
        <v>9.33</v>
      </c>
      <c r="J486" s="277"/>
      <c r="K486" s="246"/>
      <c r="L486" s="278">
        <f t="shared" ref="L486:L496" si="80">SUM(H486:K486)</f>
        <v>9.33</v>
      </c>
      <c r="N486" s="412">
        <f>IF(G486='2024-25'!A:AA,0,'Width Wise'!G486-'2024-25'!T485)</f>
        <v>0</v>
      </c>
      <c r="O486" s="412">
        <f>IF(L486='2024-25'!U485,0,'Width Wise'!L486-'2024-25'!U485)</f>
        <v>0</v>
      </c>
      <c r="Q486" s="273">
        <f t="shared" si="78"/>
        <v>0</v>
      </c>
    </row>
    <row r="487" spans="1:17" s="216" customFormat="1" ht="87" customHeight="1">
      <c r="A487" s="1246"/>
      <c r="B487" s="1246"/>
      <c r="C487" s="247" t="s">
        <v>77</v>
      </c>
      <c r="D487" s="397" t="s">
        <v>1020</v>
      </c>
      <c r="E487" s="317" t="s">
        <v>1154</v>
      </c>
      <c r="F487" s="306">
        <v>4.1500000000000004</v>
      </c>
      <c r="G487" s="318">
        <v>4.1500000000000004</v>
      </c>
      <c r="H487" s="724"/>
      <c r="I487" s="318">
        <v>4.1500000000000004</v>
      </c>
      <c r="J487" s="318"/>
      <c r="K487" s="247"/>
      <c r="L487" s="306">
        <f t="shared" si="80"/>
        <v>4.1500000000000004</v>
      </c>
      <c r="N487" s="412">
        <f>IF(G487='2024-25'!A:AA,0,'Width Wise'!G487-'2024-25'!T486)</f>
        <v>0</v>
      </c>
      <c r="O487" s="412">
        <f>IF(L487='2024-25'!U486,0,'Width Wise'!L487-'2024-25'!U486)</f>
        <v>0</v>
      </c>
      <c r="P487" s="412"/>
      <c r="Q487" s="325">
        <f t="shared" si="78"/>
        <v>0</v>
      </c>
    </row>
    <row r="488" spans="1:17" ht="87" customHeight="1">
      <c r="A488" s="1246"/>
      <c r="B488" s="1246"/>
      <c r="C488" s="296" t="s">
        <v>143</v>
      </c>
      <c r="D488" s="297" t="s">
        <v>1021</v>
      </c>
      <c r="E488" s="298" t="s">
        <v>96</v>
      </c>
      <c r="F488" s="278">
        <v>1.52</v>
      </c>
      <c r="G488" s="277">
        <v>1.55</v>
      </c>
      <c r="H488" s="238"/>
      <c r="I488" s="277"/>
      <c r="J488" s="278">
        <v>1.55</v>
      </c>
      <c r="K488" s="246"/>
      <c r="L488" s="278">
        <f t="shared" si="80"/>
        <v>1.55</v>
      </c>
      <c r="N488" s="412">
        <f>IF(G488='2024-25'!A:AA,0,'Width Wise'!G488-'2024-25'!T487)</f>
        <v>0</v>
      </c>
      <c r="O488" s="412">
        <f>IF(L488='2024-25'!U487,0,'Width Wise'!L488-'2024-25'!U487)</f>
        <v>0</v>
      </c>
      <c r="Q488" s="273">
        <f t="shared" si="78"/>
        <v>0</v>
      </c>
    </row>
    <row r="489" spans="1:17" ht="87" customHeight="1">
      <c r="A489" s="1246">
        <v>161</v>
      </c>
      <c r="B489" s="1246">
        <v>577</v>
      </c>
      <c r="C489" s="296" t="s">
        <v>32</v>
      </c>
      <c r="D489" s="297" t="s">
        <v>1022</v>
      </c>
      <c r="E489" s="298" t="s">
        <v>420</v>
      </c>
      <c r="F489" s="278">
        <v>4.13</v>
      </c>
      <c r="G489" s="277">
        <v>4.13</v>
      </c>
      <c r="H489" s="238"/>
      <c r="I489" s="277"/>
      <c r="J489" s="277">
        <v>4.13</v>
      </c>
      <c r="K489" s="246"/>
      <c r="L489" s="278">
        <f>J489</f>
        <v>4.13</v>
      </c>
      <c r="N489" s="412">
        <f>IF(G489='2024-25'!A:AA,0,'Width Wise'!G489-'2024-25'!T488)</f>
        <v>0</v>
      </c>
      <c r="O489" s="412">
        <f>IF(L489='2024-25'!U488,0,'Width Wise'!L489-'2024-25'!U488)</f>
        <v>0</v>
      </c>
      <c r="Q489" s="273">
        <f t="shared" si="78"/>
        <v>0</v>
      </c>
    </row>
    <row r="490" spans="1:17" ht="87" customHeight="1">
      <c r="A490" s="1246"/>
      <c r="B490" s="1246"/>
      <c r="C490" s="247" t="s">
        <v>38</v>
      </c>
      <c r="D490" s="397" t="s">
        <v>1024</v>
      </c>
      <c r="E490" s="317" t="s">
        <v>96</v>
      </c>
      <c r="F490" s="306">
        <v>2.13</v>
      </c>
      <c r="G490" s="318">
        <v>2.13</v>
      </c>
      <c r="H490" s="724"/>
      <c r="I490" s="318"/>
      <c r="J490" s="318">
        <v>2.13</v>
      </c>
      <c r="K490" s="247"/>
      <c r="L490" s="306">
        <f t="shared" si="80"/>
        <v>2.13</v>
      </c>
      <c r="N490" s="412">
        <f>IF(G490='2024-25'!A:AA,0,'Width Wise'!G490-'2024-25'!T489)</f>
        <v>0</v>
      </c>
      <c r="O490" s="412">
        <f>IF(L490='2024-25'!U489,0,'Width Wise'!L490-'2024-25'!U489)</f>
        <v>0</v>
      </c>
      <c r="Q490" s="273">
        <f t="shared" si="78"/>
        <v>0</v>
      </c>
    </row>
    <row r="491" spans="1:17" ht="87" customHeight="1">
      <c r="A491" s="1246"/>
      <c r="B491" s="1246"/>
      <c r="C491" s="296" t="s">
        <v>77</v>
      </c>
      <c r="D491" s="297" t="s">
        <v>1025</v>
      </c>
      <c r="E491" s="298" t="s">
        <v>96</v>
      </c>
      <c r="F491" s="278">
        <v>1.5249999999999999</v>
      </c>
      <c r="G491" s="278">
        <v>1.5249999999999999</v>
      </c>
      <c r="H491" s="238"/>
      <c r="I491" s="277"/>
      <c r="J491" s="278">
        <v>1.5249999999999999</v>
      </c>
      <c r="K491" s="246"/>
      <c r="L491" s="278">
        <f>SUM(H491:K491)</f>
        <v>1.5249999999999999</v>
      </c>
      <c r="N491" s="412">
        <f>IF(G491='2024-25'!A:AA,0,'Width Wise'!G491-'2024-25'!T490)</f>
        <v>0</v>
      </c>
      <c r="O491" s="412">
        <f>IF(L491='2024-25'!U490,0,'Width Wise'!L491-'2024-25'!U490)</f>
        <v>0</v>
      </c>
      <c r="Q491" s="273">
        <f t="shared" si="78"/>
        <v>0</v>
      </c>
    </row>
    <row r="492" spans="1:17" ht="87" customHeight="1">
      <c r="A492" s="1246"/>
      <c r="B492" s="1246"/>
      <c r="C492" s="296" t="s">
        <v>143</v>
      </c>
      <c r="D492" s="297" t="s">
        <v>1026</v>
      </c>
      <c r="E492" s="298" t="s">
        <v>420</v>
      </c>
      <c r="F492" s="278">
        <v>1.35</v>
      </c>
      <c r="G492" s="277">
        <v>1.35</v>
      </c>
      <c r="H492" s="238"/>
      <c r="I492" s="277">
        <v>1.35</v>
      </c>
      <c r="J492" s="277"/>
      <c r="K492" s="246"/>
      <c r="L492" s="278">
        <f t="shared" si="80"/>
        <v>1.35</v>
      </c>
      <c r="N492" s="412">
        <f>IF(G492='2024-25'!A:AA,0,'Width Wise'!G492-'2024-25'!T491)</f>
        <v>0</v>
      </c>
      <c r="O492" s="412">
        <f>IF(L492='2024-25'!U491,0,'Width Wise'!L492-'2024-25'!U491)</f>
        <v>0</v>
      </c>
      <c r="Q492" s="273">
        <f t="shared" si="78"/>
        <v>0</v>
      </c>
    </row>
    <row r="493" spans="1:17" ht="87" customHeight="1">
      <c r="A493" s="1246"/>
      <c r="B493" s="1246"/>
      <c r="C493" s="296" t="s">
        <v>306</v>
      </c>
      <c r="D493" s="297" t="s">
        <v>1027</v>
      </c>
      <c r="E493" s="298" t="s">
        <v>96</v>
      </c>
      <c r="F493" s="278">
        <v>0.8</v>
      </c>
      <c r="G493" s="277">
        <v>0.8</v>
      </c>
      <c r="H493" s="238"/>
      <c r="I493" s="277">
        <v>0.8</v>
      </c>
      <c r="J493" s="277"/>
      <c r="K493" s="246"/>
      <c r="L493" s="278">
        <f t="shared" si="80"/>
        <v>0.8</v>
      </c>
      <c r="N493" s="412">
        <f>IF(G493='2024-25'!A:AA,0,'Width Wise'!G493-'2024-25'!T492)</f>
        <v>0</v>
      </c>
      <c r="O493" s="412">
        <f>IF(L493='2024-25'!U492,0,'Width Wise'!L493-'2024-25'!U492)</f>
        <v>0</v>
      </c>
      <c r="Q493" s="273">
        <f t="shared" si="78"/>
        <v>5.0000000000007816E-3</v>
      </c>
    </row>
    <row r="494" spans="1:17" s="217" customFormat="1" ht="87" customHeight="1">
      <c r="A494" s="1246"/>
      <c r="B494" s="1246"/>
      <c r="C494" s="246" t="s">
        <v>309</v>
      </c>
      <c r="D494" s="253" t="s">
        <v>1405</v>
      </c>
      <c r="E494" s="252" t="s">
        <v>96</v>
      </c>
      <c r="F494" s="278">
        <v>6.5</v>
      </c>
      <c r="G494" s="277">
        <v>6.5</v>
      </c>
      <c r="H494" s="238"/>
      <c r="I494" s="239"/>
      <c r="J494" s="410"/>
      <c r="K494" s="239">
        <v>6.5</v>
      </c>
      <c r="L494" s="239">
        <f t="shared" si="80"/>
        <v>6.5</v>
      </c>
      <c r="N494" s="412">
        <f>IF(G494='2024-25'!A:AA,0,'Width Wise'!G494-'2024-25'!T493)</f>
        <v>0</v>
      </c>
      <c r="O494" s="412">
        <f>IF(L494='2024-25'!U493,0,'Width Wise'!L494-'2024-25'!U493)</f>
        <v>0</v>
      </c>
      <c r="P494" s="412"/>
      <c r="Q494" s="398">
        <f t="shared" si="78"/>
        <v>4.49999999999946E-2</v>
      </c>
    </row>
    <row r="495" spans="1:17" ht="87" customHeight="1">
      <c r="A495" s="1246">
        <v>162</v>
      </c>
      <c r="B495" s="1246">
        <v>595</v>
      </c>
      <c r="C495" s="296" t="s">
        <v>32</v>
      </c>
      <c r="D495" s="300" t="s">
        <v>1029</v>
      </c>
      <c r="E495" s="296" t="s">
        <v>420</v>
      </c>
      <c r="F495" s="278">
        <v>0.75</v>
      </c>
      <c r="G495" s="277">
        <v>0.75</v>
      </c>
      <c r="H495" s="238"/>
      <c r="I495" s="278">
        <v>0.75</v>
      </c>
      <c r="J495" s="355"/>
      <c r="K495" s="246"/>
      <c r="L495" s="278">
        <f t="shared" si="80"/>
        <v>0.75</v>
      </c>
      <c r="N495" s="412">
        <f>IF(G495='2024-25'!A:AA,0,'Width Wise'!G495-'2024-25'!T494)</f>
        <v>0</v>
      </c>
      <c r="O495" s="412">
        <f>IF(L495='2024-25'!U494,0,'Width Wise'!L495-'2024-25'!U494)</f>
        <v>0</v>
      </c>
      <c r="Q495" s="273">
        <f t="shared" si="78"/>
        <v>0</v>
      </c>
    </row>
    <row r="496" spans="1:17" ht="87" customHeight="1">
      <c r="A496" s="1246"/>
      <c r="B496" s="1246"/>
      <c r="C496" s="296" t="s">
        <v>38</v>
      </c>
      <c r="D496" s="300" t="s">
        <v>1031</v>
      </c>
      <c r="E496" s="298" t="s">
        <v>96</v>
      </c>
      <c r="F496" s="278">
        <v>5.98</v>
      </c>
      <c r="G496" s="278">
        <v>5.98</v>
      </c>
      <c r="H496" s="238"/>
      <c r="J496" s="278">
        <v>5.9749999999999996</v>
      </c>
      <c r="K496" s="246"/>
      <c r="L496" s="278">
        <f t="shared" si="80"/>
        <v>5.9749999999999996</v>
      </c>
      <c r="N496" s="412">
        <f>IF(G496='2024-25'!A:AA,0,'Width Wise'!G496-'2024-25'!T495)</f>
        <v>0</v>
      </c>
      <c r="O496" s="412">
        <f>IF(L496='2024-25'!U495,0,'Width Wise'!L496-'2024-25'!U495)</f>
        <v>0</v>
      </c>
      <c r="Q496" s="273">
        <f t="shared" si="78"/>
        <v>0</v>
      </c>
    </row>
    <row r="497" spans="1:17" ht="37.5">
      <c r="A497" s="246"/>
      <c r="B497" s="246"/>
      <c r="C497" s="246"/>
      <c r="D497" s="1278" t="s">
        <v>1014</v>
      </c>
      <c r="E497" s="1278"/>
      <c r="F497" s="359">
        <f>SUM(F485:F496)</f>
        <v>40.644999999999996</v>
      </c>
      <c r="G497" s="360">
        <f t="shared" ref="G497:L497" si="81">SUM(G485:G496)</f>
        <v>40.605000000000004</v>
      </c>
      <c r="H497" s="730">
        <f t="shared" si="81"/>
        <v>2.41</v>
      </c>
      <c r="I497" s="360">
        <f t="shared" si="81"/>
        <v>16.380000000000003</v>
      </c>
      <c r="J497" s="360">
        <f t="shared" si="81"/>
        <v>15.309999999999999</v>
      </c>
      <c r="K497" s="360">
        <f t="shared" si="81"/>
        <v>6.5</v>
      </c>
      <c r="L497" s="359">
        <f t="shared" si="81"/>
        <v>40.6</v>
      </c>
      <c r="N497" s="412">
        <f>IF(G497='2024-25'!A:AA,0,'Width Wise'!G497-'2024-25'!T496)</f>
        <v>0</v>
      </c>
      <c r="O497" s="412">
        <f>IF(L497='2024-25'!U496,0,'Width Wise'!L497-'2024-25'!U496)</f>
        <v>0</v>
      </c>
      <c r="Q497" s="273">
        <f t="shared" si="78"/>
        <v>0</v>
      </c>
    </row>
    <row r="498" spans="1:17" ht="30.75">
      <c r="A498" s="294" t="s">
        <v>1032</v>
      </c>
      <c r="B498" s="354"/>
      <c r="C498" s="354"/>
      <c r="D498" s="300"/>
      <c r="E498" s="296"/>
      <c r="F498" s="323"/>
      <c r="G498" s="277"/>
      <c r="H498" s="238"/>
      <c r="I498" s="246"/>
      <c r="J498" s="246"/>
      <c r="K498" s="246"/>
      <c r="L498" s="278"/>
      <c r="N498" s="412">
        <f>IF(G498='2024-25'!A:AA,0,'Width Wise'!G498-'2024-25'!T497)</f>
        <v>0</v>
      </c>
      <c r="O498" s="412">
        <f>IF(L498='2024-25'!U497,0,'Width Wise'!L498-'2024-25'!U497)</f>
        <v>0</v>
      </c>
      <c r="Q498" s="273">
        <f t="shared" si="78"/>
        <v>0</v>
      </c>
    </row>
    <row r="499" spans="1:17" ht="87" customHeight="1">
      <c r="A499" s="1246">
        <f>A495+1</f>
        <v>163</v>
      </c>
      <c r="B499" s="1246">
        <v>578</v>
      </c>
      <c r="C499" s="296" t="s">
        <v>32</v>
      </c>
      <c r="D499" s="300" t="s">
        <v>1033</v>
      </c>
      <c r="E499" s="296"/>
      <c r="F499" s="303">
        <v>2.4249999999999998</v>
      </c>
      <c r="G499" s="250">
        <v>2.4249999999999998</v>
      </c>
      <c r="H499" s="731"/>
      <c r="I499" s="361"/>
      <c r="J499" s="361">
        <v>2.4249999999999998</v>
      </c>
      <c r="K499" s="362"/>
      <c r="L499" s="278">
        <f>SUM(H499:K499)</f>
        <v>2.4249999999999998</v>
      </c>
      <c r="N499" s="412">
        <f>IF(G499='2024-25'!A:AA,0,'Width Wise'!G499-'2024-25'!T498)</f>
        <v>0</v>
      </c>
      <c r="O499" s="412">
        <f>IF(L499='2024-25'!U498,0,'Width Wise'!L499-'2024-25'!U498)</f>
        <v>0</v>
      </c>
      <c r="Q499" s="273">
        <f t="shared" si="78"/>
        <v>0</v>
      </c>
    </row>
    <row r="500" spans="1:17" ht="87" customHeight="1">
      <c r="A500" s="1246"/>
      <c r="B500" s="1246"/>
      <c r="C500" s="296" t="s">
        <v>38</v>
      </c>
      <c r="D500" s="300" t="s">
        <v>1035</v>
      </c>
      <c r="E500" s="296"/>
      <c r="F500" s="303">
        <v>1.82</v>
      </c>
      <c r="G500" s="251">
        <v>1.82</v>
      </c>
      <c r="H500" s="731"/>
      <c r="I500" s="278">
        <v>0.75</v>
      </c>
      <c r="J500" s="278">
        <v>1.07</v>
      </c>
      <c r="K500" s="362"/>
      <c r="L500" s="278">
        <f t="shared" ref="L500:L508" si="82">SUM(H500:K500)</f>
        <v>1.82</v>
      </c>
      <c r="N500" s="412">
        <f>IF(G500='2024-25'!A:AA,0,'Width Wise'!G500-'2024-25'!T499)</f>
        <v>0</v>
      </c>
      <c r="O500" s="412">
        <f>IF(L500='2024-25'!U499,0,'Width Wise'!L500-'2024-25'!U499)</f>
        <v>0</v>
      </c>
      <c r="Q500" s="273">
        <f t="shared" si="78"/>
        <v>0</v>
      </c>
    </row>
    <row r="501" spans="1:17" ht="87" customHeight="1">
      <c r="A501" s="1246"/>
      <c r="B501" s="1246"/>
      <c r="C501" s="296" t="s">
        <v>77</v>
      </c>
      <c r="D501" s="300" t="s">
        <v>1036</v>
      </c>
      <c r="E501" s="296"/>
      <c r="F501" s="303">
        <v>1.85</v>
      </c>
      <c r="G501" s="251">
        <v>1.85</v>
      </c>
      <c r="H501" s="731"/>
      <c r="I501" s="361"/>
      <c r="J501" s="278">
        <v>1.85</v>
      </c>
      <c r="K501" s="362"/>
      <c r="L501" s="278">
        <f t="shared" si="82"/>
        <v>1.85</v>
      </c>
      <c r="N501" s="412">
        <f>IF(G501='2024-25'!A:AA,0,'Width Wise'!G501-'2024-25'!T500)</f>
        <v>0</v>
      </c>
      <c r="O501" s="412">
        <f>IF(L501='2024-25'!U500,0,'Width Wise'!L501-'2024-25'!U500)</f>
        <v>0</v>
      </c>
      <c r="Q501" s="273">
        <f t="shared" si="78"/>
        <v>0</v>
      </c>
    </row>
    <row r="502" spans="1:17" ht="87" customHeight="1">
      <c r="A502" s="1246"/>
      <c r="B502" s="1246"/>
      <c r="C502" s="296" t="s">
        <v>143</v>
      </c>
      <c r="D502" s="300" t="s">
        <v>1037</v>
      </c>
      <c r="E502" s="296"/>
      <c r="F502" s="303">
        <v>1.88</v>
      </c>
      <c r="G502" s="251">
        <v>1.88</v>
      </c>
      <c r="H502" s="731"/>
      <c r="I502" s="361"/>
      <c r="J502" s="278">
        <v>1.88</v>
      </c>
      <c r="K502" s="362"/>
      <c r="L502" s="278">
        <f t="shared" si="82"/>
        <v>1.88</v>
      </c>
      <c r="N502" s="412">
        <f>IF(G502='2024-25'!A:AA,0,'Width Wise'!G502-'2024-25'!T501)</f>
        <v>0</v>
      </c>
      <c r="O502" s="412">
        <f>IF(L502='2024-25'!U501,0,'Width Wise'!L502-'2024-25'!U501)</f>
        <v>0</v>
      </c>
      <c r="Q502" s="273">
        <f t="shared" si="78"/>
        <v>0</v>
      </c>
    </row>
    <row r="503" spans="1:17" ht="87" customHeight="1">
      <c r="A503" s="1246"/>
      <c r="B503" s="1246"/>
      <c r="C503" s="296" t="s">
        <v>306</v>
      </c>
      <c r="D503" s="300" t="s">
        <v>1038</v>
      </c>
      <c r="E503" s="296"/>
      <c r="F503" s="303">
        <v>2.7</v>
      </c>
      <c r="G503" s="251">
        <v>2.7</v>
      </c>
      <c r="H503" s="731"/>
      <c r="I503" s="361"/>
      <c r="J503" s="278">
        <v>2.7</v>
      </c>
      <c r="K503" s="362"/>
      <c r="L503" s="278">
        <f t="shared" si="82"/>
        <v>2.7</v>
      </c>
      <c r="N503" s="412">
        <f>IF(G503='2024-25'!A:AA,0,'Width Wise'!G503-'2024-25'!T502)</f>
        <v>0</v>
      </c>
      <c r="O503" s="412">
        <f>IF(L503='2024-25'!U502,0,'Width Wise'!L503-'2024-25'!U502)</f>
        <v>0</v>
      </c>
      <c r="Q503" s="273">
        <f t="shared" si="78"/>
        <v>0</v>
      </c>
    </row>
    <row r="504" spans="1:17" ht="87" customHeight="1">
      <c r="A504" s="1246"/>
      <c r="B504" s="1246"/>
      <c r="C504" s="296" t="s">
        <v>309</v>
      </c>
      <c r="D504" s="300" t="s">
        <v>1039</v>
      </c>
      <c r="E504" s="296"/>
      <c r="F504" s="303">
        <v>3.8</v>
      </c>
      <c r="G504" s="251">
        <v>3.8</v>
      </c>
      <c r="H504" s="731"/>
      <c r="I504" s="361"/>
      <c r="J504" s="278">
        <v>3.8</v>
      </c>
      <c r="K504" s="362"/>
      <c r="L504" s="278">
        <f t="shared" si="82"/>
        <v>3.8</v>
      </c>
      <c r="N504" s="412">
        <f>IF(G504='2024-25'!A:AA,0,'Width Wise'!G504-'2024-25'!T503)</f>
        <v>0</v>
      </c>
      <c r="O504" s="412">
        <f>IF(L504='2024-25'!U503,0,'Width Wise'!L504-'2024-25'!U503)</f>
        <v>0</v>
      </c>
      <c r="Q504" s="273">
        <f t="shared" si="78"/>
        <v>0</v>
      </c>
    </row>
    <row r="505" spans="1:17" ht="87" customHeight="1">
      <c r="A505" s="1246"/>
      <c r="B505" s="1246"/>
      <c r="C505" s="296" t="s">
        <v>312</v>
      </c>
      <c r="D505" s="300" t="s">
        <v>1040</v>
      </c>
      <c r="E505" s="296"/>
      <c r="F505" s="303">
        <v>6.2</v>
      </c>
      <c r="G505" s="278">
        <v>6.2</v>
      </c>
      <c r="H505" s="238">
        <v>0.4</v>
      </c>
      <c r="I505" s="278">
        <v>5.8</v>
      </c>
      <c r="J505" s="361"/>
      <c r="K505" s="362"/>
      <c r="L505" s="278">
        <f t="shared" si="82"/>
        <v>6.2</v>
      </c>
      <c r="N505" s="412">
        <f>IF(G505='2024-25'!A:AA,0,'Width Wise'!G505-'2024-25'!T504)</f>
        <v>0</v>
      </c>
      <c r="O505" s="412">
        <f>IF(L505='2024-25'!U504,0,'Width Wise'!L505-'2024-25'!U504)</f>
        <v>0</v>
      </c>
      <c r="Q505" s="273">
        <f t="shared" si="78"/>
        <v>0</v>
      </c>
    </row>
    <row r="506" spans="1:17" s="217" customFormat="1" ht="87" customHeight="1">
      <c r="A506" s="1246">
        <v>164</v>
      </c>
      <c r="B506" s="1246">
        <v>579</v>
      </c>
      <c r="C506" s="296" t="s">
        <v>32</v>
      </c>
      <c r="D506" s="300" t="s">
        <v>1041</v>
      </c>
      <c r="E506" s="296"/>
      <c r="F506" s="303">
        <v>2.7</v>
      </c>
      <c r="G506" s="251">
        <v>2.7</v>
      </c>
      <c r="H506" s="723"/>
      <c r="I506" s="362">
        <v>2.7</v>
      </c>
      <c r="J506" s="362"/>
      <c r="K506" s="362"/>
      <c r="L506" s="278">
        <f t="shared" si="82"/>
        <v>2.7</v>
      </c>
      <c r="N506" s="412">
        <f>IF(G506='2024-25'!A:AA,0,'Width Wise'!G506-'2024-25'!T505)</f>
        <v>0</v>
      </c>
      <c r="O506" s="412">
        <f>IF(L506='2024-25'!U505,0,'Width Wise'!L506-'2024-25'!U505)</f>
        <v>0</v>
      </c>
      <c r="P506" s="412"/>
      <c r="Q506" s="273">
        <f t="shared" si="78"/>
        <v>0</v>
      </c>
    </row>
    <row r="507" spans="1:17" ht="87" customHeight="1">
      <c r="A507" s="1246"/>
      <c r="B507" s="1246"/>
      <c r="C507" s="296" t="s">
        <v>38</v>
      </c>
      <c r="D507" s="300" t="s">
        <v>1043</v>
      </c>
      <c r="E507" s="296"/>
      <c r="F507" s="303">
        <v>2.2749999999999999</v>
      </c>
      <c r="G507" s="250">
        <v>2.2749999999999999</v>
      </c>
      <c r="H507" s="723"/>
      <c r="I507" s="362"/>
      <c r="J507" s="362">
        <v>2.2749999999999999</v>
      </c>
      <c r="K507" s="362"/>
      <c r="L507" s="278">
        <f t="shared" si="82"/>
        <v>2.2749999999999999</v>
      </c>
      <c r="N507" s="412">
        <f>IF(G507='2024-25'!A:AA,0,'Width Wise'!G507-'2024-25'!T506)</f>
        <v>0</v>
      </c>
      <c r="O507" s="412">
        <f>IF(L507='2024-25'!U506,0,'Width Wise'!L507-'2024-25'!U506)</f>
        <v>0</v>
      </c>
      <c r="Q507" s="273">
        <f t="shared" si="78"/>
        <v>0</v>
      </c>
    </row>
    <row r="508" spans="1:17" ht="87" customHeight="1">
      <c r="A508" s="1246"/>
      <c r="B508" s="1246"/>
      <c r="C508" s="296" t="s">
        <v>77</v>
      </c>
      <c r="D508" s="300" t="s">
        <v>1044</v>
      </c>
      <c r="E508" s="296"/>
      <c r="F508" s="303">
        <v>2.1</v>
      </c>
      <c r="G508" s="278">
        <v>2.1</v>
      </c>
      <c r="H508" s="723"/>
      <c r="I508" s="362"/>
      <c r="J508" s="278">
        <v>2.1</v>
      </c>
      <c r="K508" s="362"/>
      <c r="L508" s="278">
        <f t="shared" si="82"/>
        <v>2.1</v>
      </c>
      <c r="N508" s="412">
        <f>IF(G508='2024-25'!A:AA,0,'Width Wise'!G508-'2024-25'!T507)</f>
        <v>0</v>
      </c>
      <c r="O508" s="412">
        <f>IF(L508='2024-25'!U507,0,'Width Wise'!L508-'2024-25'!U507)</f>
        <v>0</v>
      </c>
      <c r="Q508" s="273">
        <f t="shared" si="78"/>
        <v>0</v>
      </c>
    </row>
    <row r="509" spans="1:17" ht="37.5">
      <c r="A509" s="246"/>
      <c r="B509" s="246"/>
      <c r="C509" s="246"/>
      <c r="D509" s="1278" t="s">
        <v>1014</v>
      </c>
      <c r="E509" s="1278"/>
      <c r="F509" s="359">
        <f>SUM(F499:F508)</f>
        <v>27.75</v>
      </c>
      <c r="G509" s="360">
        <f t="shared" ref="G509:L509" si="83">SUM(G499:G508)</f>
        <v>27.75</v>
      </c>
      <c r="H509" s="730">
        <f t="shared" si="83"/>
        <v>0.4</v>
      </c>
      <c r="I509" s="360">
        <f t="shared" si="83"/>
        <v>9.25</v>
      </c>
      <c r="J509" s="360">
        <f t="shared" si="83"/>
        <v>18.100000000000001</v>
      </c>
      <c r="K509" s="360">
        <f t="shared" si="83"/>
        <v>0</v>
      </c>
      <c r="L509" s="359">
        <f t="shared" si="83"/>
        <v>27.75</v>
      </c>
      <c r="N509" s="412">
        <f>IF(G509='2024-25'!A:AA,0,'Width Wise'!G509-'2024-25'!T508)</f>
        <v>0</v>
      </c>
      <c r="O509" s="412">
        <f>IF(L509='2024-25'!U508,0,'Width Wise'!L509-'2024-25'!U508)</f>
        <v>0</v>
      </c>
      <c r="Q509" s="273">
        <f t="shared" si="78"/>
        <v>0</v>
      </c>
    </row>
    <row r="510" spans="1:17" ht="30.75">
      <c r="A510" s="294" t="s">
        <v>1045</v>
      </c>
      <c r="B510" s="354"/>
      <c r="C510" s="354"/>
      <c r="D510" s="300"/>
      <c r="E510" s="296"/>
      <c r="F510" s="323"/>
      <c r="G510" s="277"/>
      <c r="H510" s="238"/>
      <c r="I510" s="246"/>
      <c r="J510" s="246"/>
      <c r="K510" s="246"/>
      <c r="L510" s="278"/>
      <c r="N510" s="412">
        <f>IF(G510='2024-25'!A:AA,0,'Width Wise'!G510-'2024-25'!T509)</f>
        <v>0</v>
      </c>
      <c r="O510" s="412">
        <f>IF(L510='2024-25'!U509,0,'Width Wise'!L510-'2024-25'!U509)</f>
        <v>0</v>
      </c>
      <c r="Q510" s="273">
        <f t="shared" si="78"/>
        <v>0</v>
      </c>
    </row>
    <row r="511" spans="1:17" ht="87" customHeight="1">
      <c r="A511" s="1246">
        <v>165</v>
      </c>
      <c r="B511" s="1246">
        <v>580</v>
      </c>
      <c r="C511" s="296" t="s">
        <v>32</v>
      </c>
      <c r="D511" s="248" t="s">
        <v>1046</v>
      </c>
      <c r="E511" s="296" t="s">
        <v>96</v>
      </c>
      <c r="F511" s="278">
        <v>1.64</v>
      </c>
      <c r="G511" s="251">
        <v>1.64</v>
      </c>
      <c r="H511" s="233"/>
      <c r="I511" s="252"/>
      <c r="J511" s="252">
        <v>1.64</v>
      </c>
      <c r="K511" s="246"/>
      <c r="L511" s="278">
        <f>SUM(H511:K511)</f>
        <v>1.64</v>
      </c>
      <c r="N511" s="412">
        <f>IF(G511='2024-25'!A:AA,0,'Width Wise'!G511-'2024-25'!T510)</f>
        <v>0</v>
      </c>
      <c r="O511" s="412">
        <f>IF(L511='2024-25'!U510,0,'Width Wise'!L511-'2024-25'!U510)</f>
        <v>0</v>
      </c>
      <c r="Q511" s="273">
        <f t="shared" si="78"/>
        <v>0</v>
      </c>
    </row>
    <row r="512" spans="1:17" ht="87" customHeight="1">
      <c r="A512" s="1246"/>
      <c r="B512" s="1246"/>
      <c r="C512" s="296" t="s">
        <v>38</v>
      </c>
      <c r="D512" s="248" t="s">
        <v>1051</v>
      </c>
      <c r="E512" s="296" t="s">
        <v>96</v>
      </c>
      <c r="F512" s="278">
        <v>4.32</v>
      </c>
      <c r="G512" s="251">
        <v>4.32</v>
      </c>
      <c r="H512" s="233"/>
      <c r="I512" s="252"/>
      <c r="J512" s="250">
        <v>4.32</v>
      </c>
      <c r="K512" s="246"/>
      <c r="L512" s="278">
        <f t="shared" ref="L512:L525" si="84">SUM(H512:K512)</f>
        <v>4.32</v>
      </c>
      <c r="N512" s="412">
        <f>IF(G512='2024-25'!A:AA,0,'Width Wise'!G512-'2024-25'!T511)</f>
        <v>0</v>
      </c>
      <c r="O512" s="412">
        <f>IF(L512='2024-25'!U511,0,'Width Wise'!L512-'2024-25'!U511)</f>
        <v>0</v>
      </c>
      <c r="Q512" s="273">
        <f t="shared" si="78"/>
        <v>0</v>
      </c>
    </row>
    <row r="513" spans="1:17" ht="87" customHeight="1">
      <c r="A513" s="1246"/>
      <c r="B513" s="1246"/>
      <c r="C513" s="296" t="s">
        <v>77</v>
      </c>
      <c r="D513" s="248" t="s">
        <v>1052</v>
      </c>
      <c r="E513" s="296" t="s">
        <v>96</v>
      </c>
      <c r="F513" s="278">
        <v>1.06</v>
      </c>
      <c r="G513" s="251">
        <v>1.06</v>
      </c>
      <c r="H513" s="233"/>
      <c r="I513" s="252"/>
      <c r="J513" s="252">
        <v>1.06</v>
      </c>
      <c r="K513" s="246"/>
      <c r="L513" s="278">
        <f t="shared" si="84"/>
        <v>1.06</v>
      </c>
      <c r="N513" s="412">
        <f>IF(G513='2024-25'!A:AA,0,'Width Wise'!G513-'2024-25'!T512)</f>
        <v>0</v>
      </c>
      <c r="O513" s="412">
        <f>IF(L513='2024-25'!U512,0,'Width Wise'!L513-'2024-25'!U512)</f>
        <v>0</v>
      </c>
      <c r="Q513" s="273">
        <f t="shared" si="78"/>
        <v>-2.8999999999999915E-2</v>
      </c>
    </row>
    <row r="514" spans="1:17" ht="87" customHeight="1">
      <c r="A514" s="1246"/>
      <c r="B514" s="1246"/>
      <c r="C514" s="296" t="s">
        <v>143</v>
      </c>
      <c r="D514" s="248" t="s">
        <v>1053</v>
      </c>
      <c r="E514" s="296" t="s">
        <v>96</v>
      </c>
      <c r="F514" s="278">
        <v>0.98</v>
      </c>
      <c r="G514" s="251">
        <v>0.98</v>
      </c>
      <c r="H514" s="233"/>
      <c r="I514" s="252"/>
      <c r="J514" s="252">
        <v>0.98</v>
      </c>
      <c r="K514" s="246"/>
      <c r="L514" s="278">
        <f t="shared" si="84"/>
        <v>0.98</v>
      </c>
      <c r="N514" s="412">
        <f>IF(G514='2024-25'!A:AA,0,'Width Wise'!G514-'2024-25'!T513)</f>
        <v>0</v>
      </c>
      <c r="O514" s="412">
        <f>IF(L514='2024-25'!U513,0,'Width Wise'!L514-'2024-25'!U513)</f>
        <v>0</v>
      </c>
      <c r="Q514" s="273">
        <f t="shared" si="78"/>
        <v>0</v>
      </c>
    </row>
    <row r="515" spans="1:17" ht="87" customHeight="1">
      <c r="A515" s="1246">
        <v>166</v>
      </c>
      <c r="B515" s="1246">
        <v>581</v>
      </c>
      <c r="C515" s="296" t="s">
        <v>32</v>
      </c>
      <c r="D515" s="300" t="s">
        <v>1056</v>
      </c>
      <c r="E515" s="296" t="s">
        <v>420</v>
      </c>
      <c r="F515" s="278">
        <v>3.49</v>
      </c>
      <c r="G515" s="277">
        <v>3.49</v>
      </c>
      <c r="H515" s="238"/>
      <c r="I515" s="246">
        <v>3.49</v>
      </c>
      <c r="J515" s="246"/>
      <c r="K515" s="246"/>
      <c r="L515" s="278">
        <f t="shared" si="84"/>
        <v>3.49</v>
      </c>
      <c r="N515" s="412">
        <f>IF(G515='2024-25'!A:AA,0,'Width Wise'!G515-'2024-25'!T514)</f>
        <v>0</v>
      </c>
      <c r="O515" s="412">
        <f>IF(L515='2024-25'!U514,0,'Width Wise'!L515-'2024-25'!U514)</f>
        <v>0</v>
      </c>
      <c r="Q515" s="273">
        <f t="shared" si="78"/>
        <v>0</v>
      </c>
    </row>
    <row r="516" spans="1:17" ht="87" customHeight="1">
      <c r="A516" s="1246"/>
      <c r="B516" s="1246"/>
      <c r="C516" s="296" t="s">
        <v>38</v>
      </c>
      <c r="D516" s="300" t="s">
        <v>1058</v>
      </c>
      <c r="E516" s="296" t="s">
        <v>96</v>
      </c>
      <c r="F516" s="278">
        <v>6.03</v>
      </c>
      <c r="G516" s="278">
        <v>6.0590000000000002</v>
      </c>
      <c r="H516" s="238"/>
      <c r="I516" s="246"/>
      <c r="J516" s="246">
        <v>6.0590000000000002</v>
      </c>
      <c r="K516" s="246"/>
      <c r="L516" s="278">
        <f t="shared" si="84"/>
        <v>6.0590000000000002</v>
      </c>
      <c r="N516" s="412">
        <f>IF(G516='2024-25'!A:AA,0,'Width Wise'!G516-'2024-25'!T515)</f>
        <v>0</v>
      </c>
      <c r="O516" s="412">
        <f>IF(L516='2024-25'!U515,0,'Width Wise'!L516-'2024-25'!U515)</f>
        <v>0</v>
      </c>
      <c r="Q516" s="273">
        <f t="shared" si="78"/>
        <v>0</v>
      </c>
    </row>
    <row r="517" spans="1:17" ht="87" customHeight="1">
      <c r="A517" s="1246">
        <v>167</v>
      </c>
      <c r="B517" s="1246">
        <v>582</v>
      </c>
      <c r="C517" s="296" t="s">
        <v>32</v>
      </c>
      <c r="D517" s="300" t="s">
        <v>1059</v>
      </c>
      <c r="E517" s="296" t="s">
        <v>420</v>
      </c>
      <c r="F517" s="278">
        <v>5.14</v>
      </c>
      <c r="G517" s="277">
        <v>5.14</v>
      </c>
      <c r="H517" s="238"/>
      <c r="I517" s="246"/>
      <c r="J517" s="246">
        <v>5.14</v>
      </c>
      <c r="K517" s="246"/>
      <c r="L517" s="278">
        <f t="shared" si="84"/>
        <v>5.14</v>
      </c>
      <c r="N517" s="412">
        <f>IF(G517='2024-25'!A:AA,0,'Width Wise'!G517-'2024-25'!T516)</f>
        <v>0</v>
      </c>
      <c r="O517" s="412">
        <f>IF(L517='2024-25'!U516,0,'Width Wise'!L517-'2024-25'!U516)</f>
        <v>0</v>
      </c>
      <c r="Q517" s="273">
        <f t="shared" si="78"/>
        <v>0</v>
      </c>
    </row>
    <row r="518" spans="1:17" ht="87" customHeight="1">
      <c r="A518" s="1246"/>
      <c r="B518" s="1246"/>
      <c r="C518" s="296" t="s">
        <v>38</v>
      </c>
      <c r="D518" s="300" t="s">
        <v>1061</v>
      </c>
      <c r="E518" s="296" t="s">
        <v>96</v>
      </c>
      <c r="F518" s="278">
        <v>2.1</v>
      </c>
      <c r="G518" s="277">
        <v>2.1</v>
      </c>
      <c r="H518" s="238"/>
      <c r="I518" s="246"/>
      <c r="J518" s="246">
        <v>2.1</v>
      </c>
      <c r="K518" s="246"/>
      <c r="L518" s="278">
        <f t="shared" si="84"/>
        <v>2.1</v>
      </c>
      <c r="N518" s="412">
        <f>IF(G518='2024-25'!A:AA,0,'Width Wise'!G518-'2024-25'!T517)</f>
        <v>0</v>
      </c>
      <c r="O518" s="412">
        <f>IF(L518='2024-25'!U517,0,'Width Wise'!L518-'2024-25'!U517)</f>
        <v>0</v>
      </c>
      <c r="Q518" s="273">
        <f t="shared" si="78"/>
        <v>0</v>
      </c>
    </row>
    <row r="519" spans="1:17" ht="87" customHeight="1">
      <c r="A519" s="1246"/>
      <c r="B519" s="1246"/>
      <c r="C519" s="296" t="s">
        <v>77</v>
      </c>
      <c r="D519" s="300" t="s">
        <v>1063</v>
      </c>
      <c r="E519" s="296" t="s">
        <v>96</v>
      </c>
      <c r="F519" s="278">
        <v>0.55000000000000004</v>
      </c>
      <c r="G519" s="277">
        <v>0.55000000000000004</v>
      </c>
      <c r="H519" s="238"/>
      <c r="I519" s="246"/>
      <c r="J519" s="246">
        <v>0.55000000000000004</v>
      </c>
      <c r="K519" s="246"/>
      <c r="L519" s="278">
        <f t="shared" si="84"/>
        <v>0.55000000000000004</v>
      </c>
      <c r="N519" s="412">
        <f>IF(G519='2024-25'!A:AA,0,'Width Wise'!G519-'2024-25'!T518)</f>
        <v>0</v>
      </c>
      <c r="O519" s="412">
        <f>IF(L519='2024-25'!U518,0,'Width Wise'!L519-'2024-25'!U518)</f>
        <v>0</v>
      </c>
      <c r="Q519" s="273">
        <f t="shared" si="78"/>
        <v>0.71</v>
      </c>
    </row>
    <row r="520" spans="1:17" ht="87" customHeight="1">
      <c r="A520" s="1246"/>
      <c r="B520" s="1246"/>
      <c r="C520" s="296" t="s">
        <v>143</v>
      </c>
      <c r="D520" s="300" t="s">
        <v>1064</v>
      </c>
      <c r="E520" s="296" t="s">
        <v>96</v>
      </c>
      <c r="F520" s="278">
        <v>0.86499999999999999</v>
      </c>
      <c r="G520" s="278">
        <v>0.86499999999999999</v>
      </c>
      <c r="H520" s="238"/>
      <c r="I520" s="246"/>
      <c r="J520" s="246">
        <v>0.86499999999999999</v>
      </c>
      <c r="K520" s="246"/>
      <c r="L520" s="278">
        <f t="shared" si="84"/>
        <v>0.86499999999999999</v>
      </c>
      <c r="N520" s="412">
        <f>IF(G520='2024-25'!A:AA,0,'Width Wise'!G520-'2024-25'!T519)</f>
        <v>0</v>
      </c>
      <c r="O520" s="412">
        <f>IF(L520='2024-25'!U519,0,'Width Wise'!L520-'2024-25'!U519)</f>
        <v>0</v>
      </c>
      <c r="Q520" s="273">
        <f t="shared" si="78"/>
        <v>0</v>
      </c>
    </row>
    <row r="521" spans="1:17" ht="87" customHeight="1">
      <c r="A521" s="1246"/>
      <c r="B521" s="1246"/>
      <c r="C521" s="296" t="s">
        <v>306</v>
      </c>
      <c r="D521" s="300" t="s">
        <v>1065</v>
      </c>
      <c r="E521" s="296" t="s">
        <v>96</v>
      </c>
      <c r="F521" s="277">
        <v>0.96499999999999997</v>
      </c>
      <c r="G521" s="278">
        <v>0.96499999999999997</v>
      </c>
      <c r="H521" s="238"/>
      <c r="I521" s="246"/>
      <c r="J521" s="246">
        <v>0.96499999999999997</v>
      </c>
      <c r="K521" s="246"/>
      <c r="L521" s="278">
        <f t="shared" si="84"/>
        <v>0.96499999999999997</v>
      </c>
      <c r="N521" s="412">
        <f>IF(G521='2024-25'!A:AA,0,'Width Wise'!G521-'2024-25'!T520)</f>
        <v>0</v>
      </c>
      <c r="O521" s="412">
        <f>IF(L521='2024-25'!U520,0,'Width Wise'!L521-'2024-25'!U520)</f>
        <v>0</v>
      </c>
      <c r="Q521" s="273">
        <f t="shared" si="78"/>
        <v>0</v>
      </c>
    </row>
    <row r="522" spans="1:17" s="566" customFormat="1" ht="87" customHeight="1">
      <c r="A522" s="1246"/>
      <c r="B522" s="1246"/>
      <c r="C522" s="562" t="s">
        <v>309</v>
      </c>
      <c r="D522" s="563" t="s">
        <v>1066</v>
      </c>
      <c r="E522" s="562" t="s">
        <v>96</v>
      </c>
      <c r="F522" s="565">
        <v>6.15</v>
      </c>
      <c r="G522" s="541">
        <v>6.15</v>
      </c>
      <c r="H522" s="238"/>
      <c r="I522" s="505"/>
      <c r="J522" s="505">
        <v>5.44</v>
      </c>
      <c r="K522" s="505"/>
      <c r="L522" s="565">
        <f t="shared" si="84"/>
        <v>5.44</v>
      </c>
      <c r="N522" s="567">
        <f>IF(G522='2024-25'!A:AA,0,'Width Wise'!G522-'2024-25'!T521)</f>
        <v>0</v>
      </c>
      <c r="O522" s="567">
        <f>IF(L522='2024-25'!U521,0,'Width Wise'!L522-'2024-25'!U521)</f>
        <v>0</v>
      </c>
      <c r="P522" s="567"/>
      <c r="Q522" s="568">
        <f t="shared" si="78"/>
        <v>0</v>
      </c>
    </row>
    <row r="523" spans="1:17" s="217" customFormat="1" ht="87" customHeight="1">
      <c r="A523" s="1246"/>
      <c r="B523" s="1246"/>
      <c r="C523" s="296" t="s">
        <v>312</v>
      </c>
      <c r="D523" s="300" t="s">
        <v>1067</v>
      </c>
      <c r="E523" s="296" t="s">
        <v>96</v>
      </c>
      <c r="F523" s="277">
        <v>1.5349999999999999</v>
      </c>
      <c r="G523" s="278">
        <v>1.5349999999999999</v>
      </c>
      <c r="H523" s="238"/>
      <c r="I523" s="246"/>
      <c r="J523" s="246">
        <v>1.5349999999999999</v>
      </c>
      <c r="K523" s="246"/>
      <c r="L523" s="278">
        <f t="shared" si="84"/>
        <v>1.5349999999999999</v>
      </c>
      <c r="N523" s="412">
        <f>IF(G523='2024-25'!A:AA,0,'Width Wise'!G523-'2024-25'!T522)</f>
        <v>0</v>
      </c>
      <c r="O523" s="412">
        <f>IF(L523='2024-25'!U522,0,'Width Wise'!L523-'2024-25'!U522)</f>
        <v>0</v>
      </c>
      <c r="P523" s="412"/>
      <c r="Q523" s="273">
        <f t="shared" si="78"/>
        <v>0.68099999999999739</v>
      </c>
    </row>
    <row r="524" spans="1:17" s="590" customFormat="1" ht="87" customHeight="1">
      <c r="A524" s="1246">
        <v>168</v>
      </c>
      <c r="B524" s="1246">
        <v>583</v>
      </c>
      <c r="C524" s="562" t="s">
        <v>32</v>
      </c>
      <c r="D524" s="563" t="s">
        <v>1068</v>
      </c>
      <c r="E524" s="562" t="s">
        <v>96</v>
      </c>
      <c r="F524" s="565">
        <v>6</v>
      </c>
      <c r="G524" s="541">
        <v>6</v>
      </c>
      <c r="H524" s="238"/>
      <c r="I524" s="505">
        <v>6</v>
      </c>
      <c r="J524" s="505"/>
      <c r="K524" s="505"/>
      <c r="L524" s="565">
        <f t="shared" si="84"/>
        <v>6</v>
      </c>
      <c r="N524" s="567">
        <f>IF(G524='2024-25'!A:AA,0,'Width Wise'!G524-'2024-25'!T523)</f>
        <v>0</v>
      </c>
      <c r="O524" s="567">
        <f>IF(L524='2024-25'!U523,0,'Width Wise'!L524-'2024-25'!U523)</f>
        <v>0</v>
      </c>
      <c r="P524" s="567"/>
      <c r="Q524" s="568">
        <f t="shared" si="78"/>
        <v>-8.0589999999999975</v>
      </c>
    </row>
    <row r="525" spans="1:17" s="217" customFormat="1" ht="87" customHeight="1">
      <c r="A525" s="1246"/>
      <c r="B525" s="1246"/>
      <c r="C525" s="296" t="s">
        <v>38</v>
      </c>
      <c r="D525" s="300" t="s">
        <v>1069</v>
      </c>
      <c r="E525" s="296" t="s">
        <v>420</v>
      </c>
      <c r="F525" s="278">
        <v>6.6</v>
      </c>
      <c r="G525" s="277">
        <v>6.6</v>
      </c>
      <c r="H525" s="238"/>
      <c r="I525" s="246"/>
      <c r="J525" s="246">
        <v>6.6</v>
      </c>
      <c r="K525" s="246"/>
      <c r="L525" s="278">
        <f t="shared" si="84"/>
        <v>6.6</v>
      </c>
      <c r="N525" s="412">
        <f>IF(G525='2024-25'!A:AA,0,'Width Wise'!G525-'2024-25'!T524)</f>
        <v>0</v>
      </c>
      <c r="O525" s="412">
        <f>IF(L525='2024-25'!U524,0,'Width Wise'!L525-'2024-25'!U524)</f>
        <v>0</v>
      </c>
      <c r="P525" s="412"/>
      <c r="Q525" s="273">
        <f t="shared" si="78"/>
        <v>0</v>
      </c>
    </row>
    <row r="526" spans="1:17" ht="37.5">
      <c r="A526" s="246"/>
      <c r="B526" s="246"/>
      <c r="C526" s="246"/>
      <c r="D526" s="1278" t="s">
        <v>1014</v>
      </c>
      <c r="E526" s="1278"/>
      <c r="F526" s="359">
        <f>SUM(F511:F525)</f>
        <v>47.424999999999997</v>
      </c>
      <c r="G526" s="360">
        <f t="shared" ref="G526:L526" si="85">SUM(G511:G525)</f>
        <v>47.454000000000001</v>
      </c>
      <c r="H526" s="730">
        <f t="shared" si="85"/>
        <v>0</v>
      </c>
      <c r="I526" s="360">
        <f t="shared" si="85"/>
        <v>9.49</v>
      </c>
      <c r="J526" s="359">
        <f t="shared" si="85"/>
        <v>37.254000000000005</v>
      </c>
      <c r="K526" s="360">
        <f t="shared" si="85"/>
        <v>0</v>
      </c>
      <c r="L526" s="359">
        <f t="shared" si="85"/>
        <v>46.744</v>
      </c>
      <c r="N526" s="412">
        <f>IF(G526='2024-25'!A:AA,0,'Width Wise'!G526-'2024-25'!T525)</f>
        <v>0</v>
      </c>
      <c r="O526" s="412">
        <f>IF(L526='2024-25'!U525,0,'Width Wise'!L526-'2024-25'!U525)</f>
        <v>0</v>
      </c>
      <c r="Q526" s="273">
        <f t="shared" ref="Q526:Q557" si="86">F529-L529</f>
        <v>0</v>
      </c>
    </row>
    <row r="527" spans="1:17" ht="37.5">
      <c r="A527" s="246"/>
      <c r="B527" s="246"/>
      <c r="C527" s="246"/>
      <c r="D527" s="1278" t="s">
        <v>1070</v>
      </c>
      <c r="E527" s="1278"/>
      <c r="F527" s="359">
        <f>F526+F509+F497+F483</f>
        <v>175.86</v>
      </c>
      <c r="G527" s="359">
        <f t="shared" ref="G527:L527" si="87">G526+G509+G497+G483</f>
        <v>186.89100000000002</v>
      </c>
      <c r="H527" s="730">
        <f t="shared" si="87"/>
        <v>2.81</v>
      </c>
      <c r="I527" s="360">
        <f t="shared" si="87"/>
        <v>36.910000000000004</v>
      </c>
      <c r="J527" s="360">
        <f t="shared" si="87"/>
        <v>134.71899999999999</v>
      </c>
      <c r="K527" s="360">
        <f t="shared" si="87"/>
        <v>9.48</v>
      </c>
      <c r="L527" s="401">
        <f t="shared" si="87"/>
        <v>183.91900000000001</v>
      </c>
      <c r="N527" s="412">
        <f>IF(G527='2024-25'!A:AA,0,'Width Wise'!G527-'2024-25'!T526)</f>
        <v>0</v>
      </c>
      <c r="O527" s="412">
        <f>IF(L527='2024-25'!U526,0,'Width Wise'!L527-'2024-25'!U526)</f>
        <v>0</v>
      </c>
      <c r="Q527" s="273">
        <f t="shared" si="86"/>
        <v>0</v>
      </c>
    </row>
    <row r="528" spans="1:17" ht="30.75">
      <c r="A528" s="1270" t="s">
        <v>1071</v>
      </c>
      <c r="B528" s="1270"/>
      <c r="C528" s="1270"/>
      <c r="D528" s="1270"/>
      <c r="E528" s="1270"/>
      <c r="F528" s="250"/>
      <c r="G528" s="277"/>
      <c r="H528" s="238"/>
      <c r="I528" s="277"/>
      <c r="J528" s="277"/>
      <c r="K528" s="246"/>
      <c r="L528" s="278"/>
      <c r="N528" s="412">
        <f>IF(G528='2024-25'!A:AA,0,'Width Wise'!G528-'2024-25'!T527)</f>
        <v>0</v>
      </c>
      <c r="O528" s="412">
        <f>IF(L528='2024-25'!U527,0,'Width Wise'!L528-'2024-25'!U527)</f>
        <v>0</v>
      </c>
      <c r="Q528" s="273">
        <f t="shared" si="86"/>
        <v>0</v>
      </c>
    </row>
    <row r="529" spans="1:17" ht="30.75">
      <c r="A529" s="1255" t="s">
        <v>1072</v>
      </c>
      <c r="B529" s="1256"/>
      <c r="C529" s="1256"/>
      <c r="D529" s="1257"/>
      <c r="E529" s="296"/>
      <c r="F529" s="278"/>
      <c r="G529" s="277"/>
      <c r="H529" s="238"/>
      <c r="I529" s="246"/>
      <c r="J529" s="246"/>
      <c r="K529" s="246"/>
      <c r="L529" s="278"/>
      <c r="N529" s="412">
        <f>IF(G529='2024-25'!A:AA,0,'Width Wise'!G529-'2024-25'!T528)</f>
        <v>0</v>
      </c>
      <c r="O529" s="412">
        <f>IF(L529='2024-25'!U528,0,'Width Wise'!L529-'2024-25'!U528)</f>
        <v>0</v>
      </c>
      <c r="Q529" s="273">
        <f t="shared" si="86"/>
        <v>0</v>
      </c>
    </row>
    <row r="530" spans="1:17" ht="87" customHeight="1">
      <c r="A530" s="296">
        <v>169</v>
      </c>
      <c r="B530" s="1246">
        <v>584</v>
      </c>
      <c r="C530" s="1246"/>
      <c r="D530" s="297" t="s">
        <v>1155</v>
      </c>
      <c r="E530" s="298" t="s">
        <v>1074</v>
      </c>
      <c r="F530" s="278">
        <v>12.234999999999999</v>
      </c>
      <c r="G530" s="303">
        <v>12.234999999999999</v>
      </c>
      <c r="H530" s="289"/>
      <c r="I530" s="303">
        <v>12.234999999999999</v>
      </c>
      <c r="J530" s="296"/>
      <c r="K530" s="371"/>
      <c r="L530" s="278">
        <v>12.234999999999999</v>
      </c>
      <c r="N530" s="412">
        <f>IF(G530='2024-25'!A:AA,0,'Width Wise'!G530-'2024-25'!T529)</f>
        <v>0</v>
      </c>
      <c r="O530" s="412">
        <f>IF(L530='2024-25'!U529,0,'Width Wise'!L530-'2024-25'!U529)</f>
        <v>0</v>
      </c>
      <c r="Q530" s="273">
        <f t="shared" si="86"/>
        <v>0</v>
      </c>
    </row>
    <row r="531" spans="1:17" ht="87" customHeight="1">
      <c r="A531" s="296">
        <v>170</v>
      </c>
      <c r="B531" s="1246">
        <v>585</v>
      </c>
      <c r="C531" s="1246"/>
      <c r="D531" s="297" t="s">
        <v>1076</v>
      </c>
      <c r="E531" s="298" t="s">
        <v>1077</v>
      </c>
      <c r="F531" s="278">
        <v>16.86</v>
      </c>
      <c r="G531" s="356">
        <v>16.86</v>
      </c>
      <c r="H531" s="289"/>
      <c r="I531" s="296"/>
      <c r="J531" s="296">
        <v>16.86</v>
      </c>
      <c r="K531" s="371"/>
      <c r="L531" s="278">
        <f t="shared" ref="L531:L547" si="88">SUM(H531:K531)</f>
        <v>16.86</v>
      </c>
      <c r="N531" s="412">
        <f>IF(G531='2024-25'!A:AA,0,'Width Wise'!G531-'2024-25'!T530)</f>
        <v>0</v>
      </c>
      <c r="O531" s="412">
        <f>IF(L531='2024-25'!U530,0,'Width Wise'!L531-'2024-25'!U530)</f>
        <v>0</v>
      </c>
      <c r="Q531" s="273">
        <f t="shared" si="86"/>
        <v>0</v>
      </c>
    </row>
    <row r="532" spans="1:17" ht="87" customHeight="1">
      <c r="A532" s="1246">
        <v>171</v>
      </c>
      <c r="B532" s="1246">
        <v>586</v>
      </c>
      <c r="C532" s="296" t="s">
        <v>32</v>
      </c>
      <c r="D532" s="297" t="s">
        <v>1079</v>
      </c>
      <c r="E532" s="298" t="s">
        <v>1080</v>
      </c>
      <c r="F532" s="278">
        <v>5.04</v>
      </c>
      <c r="G532" s="356">
        <v>5.04</v>
      </c>
      <c r="H532" s="732"/>
      <c r="I532" s="364"/>
      <c r="J532" s="296">
        <v>3.38</v>
      </c>
      <c r="K532" s="296">
        <v>1.66</v>
      </c>
      <c r="L532" s="278">
        <f t="shared" si="88"/>
        <v>5.04</v>
      </c>
      <c r="N532" s="412">
        <f>IF(G532='2024-25'!A:AA,0,'Width Wise'!G532-'2024-25'!T531)</f>
        <v>0</v>
      </c>
      <c r="O532" s="412">
        <f>IF(L532='2024-25'!U531,0,'Width Wise'!L532-'2024-25'!U531)</f>
        <v>0</v>
      </c>
      <c r="Q532" s="273">
        <f t="shared" si="86"/>
        <v>-0.90000000000000036</v>
      </c>
    </row>
    <row r="533" spans="1:17" ht="87" customHeight="1">
      <c r="A533" s="1246"/>
      <c r="B533" s="1246"/>
      <c r="C533" s="296" t="s">
        <v>38</v>
      </c>
      <c r="D533" s="297" t="s">
        <v>1081</v>
      </c>
      <c r="E533" s="365" t="s">
        <v>96</v>
      </c>
      <c r="F533" s="278">
        <v>5.4279999999999999</v>
      </c>
      <c r="G533" s="303">
        <v>5.4279999999999999</v>
      </c>
      <c r="H533" s="732"/>
      <c r="I533" s="364"/>
      <c r="J533" s="296">
        <v>0.65</v>
      </c>
      <c r="K533" s="278">
        <f>G533-J533</f>
        <v>4.7779999999999996</v>
      </c>
      <c r="L533" s="278">
        <f t="shared" si="88"/>
        <v>5.4279999999999999</v>
      </c>
      <c r="N533" s="412">
        <f>IF(G533='2024-25'!A:AA,0,'Width Wise'!G533-'2024-25'!T532)</f>
        <v>0</v>
      </c>
      <c r="O533" s="412">
        <f>IF(L533='2024-25'!U532,0,'Width Wise'!L533-'2024-25'!U532)</f>
        <v>0</v>
      </c>
      <c r="Q533" s="273">
        <f t="shared" si="86"/>
        <v>0.35000000000000009</v>
      </c>
    </row>
    <row r="534" spans="1:17" ht="87" customHeight="1">
      <c r="A534" s="1246"/>
      <c r="B534" s="1246"/>
      <c r="C534" s="296" t="s">
        <v>77</v>
      </c>
      <c r="D534" s="297" t="s">
        <v>1082</v>
      </c>
      <c r="E534" s="298" t="s">
        <v>1083</v>
      </c>
      <c r="F534" s="278">
        <v>9.4700000000000006</v>
      </c>
      <c r="G534" s="356">
        <v>9.4700000000000006</v>
      </c>
      <c r="H534" s="732"/>
      <c r="I534" s="364"/>
      <c r="J534" s="296">
        <v>9.4700000000000006</v>
      </c>
      <c r="K534" s="278"/>
      <c r="L534" s="278">
        <f t="shared" si="88"/>
        <v>9.4700000000000006</v>
      </c>
      <c r="N534" s="412">
        <f>IF(G534='2024-25'!A:AA,0,'Width Wise'!G534-'2024-25'!T533)</f>
        <v>0</v>
      </c>
      <c r="O534" s="412">
        <f>IF(L534='2024-25'!U533,0,'Width Wise'!L534-'2024-25'!U533)</f>
        <v>0</v>
      </c>
      <c r="Q534" s="273">
        <f t="shared" si="86"/>
        <v>0</v>
      </c>
    </row>
    <row r="535" spans="1:17" ht="87" customHeight="1">
      <c r="A535" s="1246">
        <v>172</v>
      </c>
      <c r="B535" s="1246">
        <v>587</v>
      </c>
      <c r="C535" s="296" t="s">
        <v>32</v>
      </c>
      <c r="D535" s="297" t="s">
        <v>1084</v>
      </c>
      <c r="E535" s="298" t="s">
        <v>1085</v>
      </c>
      <c r="F535" s="278">
        <v>4.6399999999999997</v>
      </c>
      <c r="G535" s="356">
        <v>5.54</v>
      </c>
      <c r="H535" s="732"/>
      <c r="I535" s="364"/>
      <c r="J535" s="356">
        <v>5.54</v>
      </c>
      <c r="K535" s="371"/>
      <c r="L535" s="278">
        <f t="shared" si="88"/>
        <v>5.54</v>
      </c>
      <c r="N535" s="412">
        <f>IF(G535='2024-25'!A:AA,0,'Width Wise'!G535-'2024-25'!T534)</f>
        <v>0</v>
      </c>
      <c r="O535" s="412">
        <f>IF(L535='2024-25'!U534,0,'Width Wise'!L535-'2024-25'!U534)</f>
        <v>0</v>
      </c>
      <c r="Q535" s="273">
        <f t="shared" si="86"/>
        <v>0</v>
      </c>
    </row>
    <row r="536" spans="1:17" ht="87" customHeight="1">
      <c r="A536" s="1246"/>
      <c r="B536" s="1246"/>
      <c r="C536" s="296" t="s">
        <v>38</v>
      </c>
      <c r="D536" s="297" t="s">
        <v>1088</v>
      </c>
      <c r="E536" s="298" t="s">
        <v>1089</v>
      </c>
      <c r="F536" s="278">
        <v>4.16</v>
      </c>
      <c r="G536" s="356">
        <v>3.81</v>
      </c>
      <c r="H536" s="732"/>
      <c r="I536" s="364"/>
      <c r="J536" s="356">
        <v>3.81</v>
      </c>
      <c r="K536" s="371"/>
      <c r="L536" s="278">
        <f t="shared" si="88"/>
        <v>3.81</v>
      </c>
      <c r="N536" s="412">
        <f>IF(G536='2024-25'!A:AA,0,'Width Wise'!G536-'2024-25'!T535)</f>
        <v>0</v>
      </c>
      <c r="O536" s="412">
        <f>IF(L536='2024-25'!U535,0,'Width Wise'!L536-'2024-25'!U535)</f>
        <v>0</v>
      </c>
      <c r="Q536" s="273">
        <f t="shared" si="86"/>
        <v>0</v>
      </c>
    </row>
    <row r="537" spans="1:17" ht="87" customHeight="1">
      <c r="A537" s="1246">
        <v>173</v>
      </c>
      <c r="B537" s="1246">
        <v>588</v>
      </c>
      <c r="C537" s="296" t="s">
        <v>32</v>
      </c>
      <c r="D537" s="297" t="s">
        <v>1090</v>
      </c>
      <c r="E537" s="298" t="s">
        <v>1091</v>
      </c>
      <c r="F537" s="278">
        <v>7.0380000000000003</v>
      </c>
      <c r="G537" s="303">
        <v>7.0380000000000003</v>
      </c>
      <c r="H537" s="732"/>
      <c r="I537" s="364"/>
      <c r="J537" s="303">
        <v>7.0380000000000003</v>
      </c>
      <c r="K537" s="371"/>
      <c r="L537" s="278">
        <f t="shared" si="88"/>
        <v>7.0380000000000003</v>
      </c>
      <c r="N537" s="412">
        <f>IF(G537='2024-25'!A:AA,0,'Width Wise'!G537-'2024-25'!T536)</f>
        <v>0</v>
      </c>
      <c r="O537" s="412">
        <f>IF(L537='2024-25'!U536,0,'Width Wise'!L537-'2024-25'!U536)</f>
        <v>0</v>
      </c>
      <c r="Q537" s="273">
        <f t="shared" si="86"/>
        <v>0</v>
      </c>
    </row>
    <row r="538" spans="1:17" ht="87" customHeight="1">
      <c r="A538" s="1246"/>
      <c r="B538" s="1246"/>
      <c r="C538" s="296" t="s">
        <v>38</v>
      </c>
      <c r="D538" s="297" t="s">
        <v>1093</v>
      </c>
      <c r="E538" s="298" t="s">
        <v>42</v>
      </c>
      <c r="F538" s="278">
        <v>3.71</v>
      </c>
      <c r="G538" s="356">
        <v>3.71</v>
      </c>
      <c r="H538" s="732"/>
      <c r="I538" s="364"/>
      <c r="J538" s="296">
        <v>3.71</v>
      </c>
      <c r="K538" s="371"/>
      <c r="L538" s="278">
        <f t="shared" si="88"/>
        <v>3.71</v>
      </c>
      <c r="N538" s="412">
        <f>IF(G538='2024-25'!A:AA,0,'Width Wise'!G538-'2024-25'!T537)</f>
        <v>0</v>
      </c>
      <c r="O538" s="412">
        <f>IF(L538='2024-25'!U537,0,'Width Wise'!L538-'2024-25'!U537)</f>
        <v>0</v>
      </c>
      <c r="Q538" s="273">
        <f t="shared" si="86"/>
        <v>-4.9999999999998934E-3</v>
      </c>
    </row>
    <row r="539" spans="1:17" ht="87" customHeight="1">
      <c r="A539" s="1246"/>
      <c r="B539" s="1246"/>
      <c r="C539" s="296" t="s">
        <v>77</v>
      </c>
      <c r="D539" s="297" t="s">
        <v>1094</v>
      </c>
      <c r="E539" s="298" t="s">
        <v>1095</v>
      </c>
      <c r="F539" s="278">
        <v>2.5499999999999998</v>
      </c>
      <c r="G539" s="356">
        <v>2.5499999999999998</v>
      </c>
      <c r="H539" s="732"/>
      <c r="I539" s="364"/>
      <c r="J539" s="296">
        <v>2.5499999999999998</v>
      </c>
      <c r="K539" s="371"/>
      <c r="L539" s="278">
        <f t="shared" si="88"/>
        <v>2.5499999999999998</v>
      </c>
      <c r="N539" s="412">
        <f>IF(G539='2024-25'!A:AA,0,'Width Wise'!G539-'2024-25'!T538)</f>
        <v>0</v>
      </c>
      <c r="O539" s="412">
        <f>IF(L539='2024-25'!U538,0,'Width Wise'!L539-'2024-25'!U538)</f>
        <v>0</v>
      </c>
      <c r="Q539" s="273">
        <f t="shared" si="86"/>
        <v>0</v>
      </c>
    </row>
    <row r="540" spans="1:17" ht="87" customHeight="1">
      <c r="A540" s="1246"/>
      <c r="B540" s="1246"/>
      <c r="C540" s="296" t="s">
        <v>143</v>
      </c>
      <c r="D540" s="297" t="s">
        <v>1096</v>
      </c>
      <c r="E540" s="298" t="s">
        <v>1097</v>
      </c>
      <c r="F540" s="278">
        <v>2.4</v>
      </c>
      <c r="G540" s="356">
        <v>2.4</v>
      </c>
      <c r="H540" s="732"/>
      <c r="I540" s="364"/>
      <c r="J540" s="296">
        <v>2.4</v>
      </c>
      <c r="K540" s="371"/>
      <c r="L540" s="278">
        <f t="shared" si="88"/>
        <v>2.4</v>
      </c>
      <c r="N540" s="412">
        <f>IF(G540='2024-25'!A:AA,0,'Width Wise'!G540-'2024-25'!T539)</f>
        <v>0</v>
      </c>
      <c r="O540" s="412">
        <f>IF(L540='2024-25'!U539,0,'Width Wise'!L540-'2024-25'!U539)</f>
        <v>0</v>
      </c>
      <c r="Q540" s="273">
        <f t="shared" si="86"/>
        <v>0</v>
      </c>
    </row>
    <row r="541" spans="1:17" ht="87" customHeight="1">
      <c r="A541" s="1246">
        <v>174</v>
      </c>
      <c r="B541" s="1246">
        <v>589</v>
      </c>
      <c r="C541" s="296" t="s">
        <v>32</v>
      </c>
      <c r="D541" s="297" t="s">
        <v>1098</v>
      </c>
      <c r="E541" s="298" t="s">
        <v>1099</v>
      </c>
      <c r="F541" s="277">
        <v>3.9950000000000001</v>
      </c>
      <c r="G541" s="356">
        <v>3.9950000000000001</v>
      </c>
      <c r="H541" s="732"/>
      <c r="I541" s="364"/>
      <c r="J541" s="296">
        <v>4</v>
      </c>
      <c r="K541" s="371"/>
      <c r="L541" s="278">
        <f t="shared" si="88"/>
        <v>4</v>
      </c>
      <c r="N541" s="412">
        <f>IF(G541='2024-25'!A:AA,0,'Width Wise'!G541-'2024-25'!T540)</f>
        <v>0</v>
      </c>
      <c r="O541" s="412">
        <f>IF(L541='2024-25'!U540,0,'Width Wise'!L541-'2024-25'!U540)</f>
        <v>0</v>
      </c>
      <c r="Q541" s="273">
        <f t="shared" si="86"/>
        <v>0</v>
      </c>
    </row>
    <row r="542" spans="1:17" ht="87" customHeight="1">
      <c r="A542" s="1246"/>
      <c r="B542" s="1246"/>
      <c r="C542" s="296" t="s">
        <v>38</v>
      </c>
      <c r="D542" s="297" t="s">
        <v>1156</v>
      </c>
      <c r="E542" s="298" t="s">
        <v>42</v>
      </c>
      <c r="F542" s="278">
        <v>5.67</v>
      </c>
      <c r="G542" s="356">
        <v>5.67</v>
      </c>
      <c r="H542" s="732"/>
      <c r="I542" s="364"/>
      <c r="J542" s="296">
        <v>5.67</v>
      </c>
      <c r="K542" s="371"/>
      <c r="L542" s="278">
        <f t="shared" si="88"/>
        <v>5.67</v>
      </c>
      <c r="N542" s="412">
        <f>IF(G542='2024-25'!A:AA,0,'Width Wise'!G542-'2024-25'!T541)</f>
        <v>0</v>
      </c>
      <c r="O542" s="412">
        <f>IF(L542='2024-25'!U541,0,'Width Wise'!L542-'2024-25'!U541)</f>
        <v>0</v>
      </c>
      <c r="Q542" s="273">
        <f t="shared" si="86"/>
        <v>0</v>
      </c>
    </row>
    <row r="543" spans="1:17" ht="87" customHeight="1">
      <c r="A543" s="1246"/>
      <c r="B543" s="1246"/>
      <c r="C543" s="296" t="s">
        <v>77</v>
      </c>
      <c r="D543" s="297" t="s">
        <v>1101</v>
      </c>
      <c r="E543" s="298" t="s">
        <v>1102</v>
      </c>
      <c r="F543" s="278">
        <v>0.93</v>
      </c>
      <c r="G543" s="356">
        <v>0.93</v>
      </c>
      <c r="H543" s="732"/>
      <c r="I543" s="364"/>
      <c r="J543" s="296">
        <v>0.93</v>
      </c>
      <c r="K543" s="371"/>
      <c r="L543" s="278">
        <f t="shared" si="88"/>
        <v>0.93</v>
      </c>
      <c r="N543" s="412">
        <f>IF(G543='2024-25'!A:AA,0,'Width Wise'!G543-'2024-25'!T542)</f>
        <v>0</v>
      </c>
      <c r="O543" s="412">
        <f>IF(L543='2024-25'!U542,0,'Width Wise'!L543-'2024-25'!U542)</f>
        <v>0</v>
      </c>
      <c r="Q543" s="273">
        <f t="shared" si="86"/>
        <v>0</v>
      </c>
    </row>
    <row r="544" spans="1:17" ht="87" customHeight="1">
      <c r="A544" s="1246"/>
      <c r="B544" s="1246"/>
      <c r="C544" s="296" t="s">
        <v>143</v>
      </c>
      <c r="D544" s="297" t="s">
        <v>1103</v>
      </c>
      <c r="E544" s="298" t="s">
        <v>1104</v>
      </c>
      <c r="F544" s="278">
        <v>1.5</v>
      </c>
      <c r="G544" s="356">
        <v>1.5</v>
      </c>
      <c r="H544" s="732"/>
      <c r="I544" s="364"/>
      <c r="J544" s="296">
        <v>1.5</v>
      </c>
      <c r="K544" s="371"/>
      <c r="L544" s="278">
        <f t="shared" si="88"/>
        <v>1.5</v>
      </c>
      <c r="N544" s="412">
        <f>IF(G544='2024-25'!A:AA,0,'Width Wise'!G544-'2024-25'!T543)</f>
        <v>0</v>
      </c>
      <c r="O544" s="412">
        <f>IF(L544='2024-25'!U543,0,'Width Wise'!L544-'2024-25'!U543)</f>
        <v>0</v>
      </c>
      <c r="Q544" s="273">
        <f t="shared" si="86"/>
        <v>0</v>
      </c>
    </row>
    <row r="545" spans="1:28" ht="87" customHeight="1">
      <c r="A545" s="1246"/>
      <c r="B545" s="1246"/>
      <c r="C545" s="296" t="s">
        <v>306</v>
      </c>
      <c r="D545" s="297" t="s">
        <v>1105</v>
      </c>
      <c r="E545" s="298" t="s">
        <v>1106</v>
      </c>
      <c r="F545" s="278">
        <v>1.3</v>
      </c>
      <c r="G545" s="356">
        <v>1.3</v>
      </c>
      <c r="H545" s="732"/>
      <c r="I545" s="364"/>
      <c r="J545" s="296">
        <v>1.3</v>
      </c>
      <c r="K545" s="371"/>
      <c r="L545" s="278">
        <f t="shared" si="88"/>
        <v>1.3</v>
      </c>
      <c r="N545" s="412">
        <f>IF(G545='2024-25'!A:AA,0,'Width Wise'!G545-'2024-25'!T544)</f>
        <v>0</v>
      </c>
      <c r="O545" s="412">
        <f>IF(L545='2024-25'!U544,0,'Width Wise'!L545-'2024-25'!U544)</f>
        <v>0</v>
      </c>
      <c r="Q545" s="273">
        <f t="shared" si="86"/>
        <v>-0.55499999999999261</v>
      </c>
    </row>
    <row r="546" spans="1:28" ht="87" customHeight="1">
      <c r="A546" s="1246">
        <v>175</v>
      </c>
      <c r="B546" s="1246">
        <v>597</v>
      </c>
      <c r="C546" s="296" t="s">
        <v>32</v>
      </c>
      <c r="D546" s="300" t="s">
        <v>1107</v>
      </c>
      <c r="E546" s="296"/>
      <c r="F546" s="278">
        <v>5.62</v>
      </c>
      <c r="G546" s="356">
        <v>5.62</v>
      </c>
      <c r="H546" s="732"/>
      <c r="I546" s="364"/>
      <c r="J546" s="296">
        <v>5.62</v>
      </c>
      <c r="K546" s="371"/>
      <c r="L546" s="278">
        <f t="shared" si="88"/>
        <v>5.62</v>
      </c>
      <c r="N546" s="412">
        <f>IF(G546='2024-25'!A:AA,0,'Width Wise'!G546-'2024-25'!T545)</f>
        <v>0</v>
      </c>
      <c r="O546" s="412">
        <f>IF(L546='2024-25'!U545,0,'Width Wise'!L546-'2024-25'!U545)</f>
        <v>0</v>
      </c>
      <c r="Q546" s="273">
        <f t="shared" si="86"/>
        <v>0</v>
      </c>
    </row>
    <row r="547" spans="1:28" ht="87" customHeight="1">
      <c r="A547" s="1246"/>
      <c r="B547" s="1246"/>
      <c r="C547" s="296" t="s">
        <v>38</v>
      </c>
      <c r="D547" s="297" t="s">
        <v>1110</v>
      </c>
      <c r="E547" s="298"/>
      <c r="F547" s="278">
        <v>5.8730000000000002</v>
      </c>
      <c r="G547" s="303">
        <v>5.8730000000000002</v>
      </c>
      <c r="H547" s="732"/>
      <c r="I547" s="364"/>
      <c r="J547" s="303">
        <v>5.8730000000000002</v>
      </c>
      <c r="K547" s="371"/>
      <c r="L547" s="278">
        <f t="shared" si="88"/>
        <v>5.8730000000000002</v>
      </c>
      <c r="N547" s="412">
        <f>IF(G547='2024-25'!A:AA,0,'Width Wise'!G547-'2024-25'!T546)</f>
        <v>0</v>
      </c>
      <c r="O547" s="412">
        <f>IF(L547='2024-25'!U546,0,'Width Wise'!L547-'2024-25'!U546)</f>
        <v>0</v>
      </c>
      <c r="Q547" s="273">
        <f t="shared" si="86"/>
        <v>-1.3500000000000014</v>
      </c>
    </row>
    <row r="548" spans="1:28" ht="30.75">
      <c r="A548" s="296"/>
      <c r="B548" s="296"/>
      <c r="C548" s="296"/>
      <c r="D548" s="1252" t="s">
        <v>53</v>
      </c>
      <c r="E548" s="1252"/>
      <c r="F548" s="366">
        <f>SUM(F530:F547)</f>
        <v>98.419000000000011</v>
      </c>
      <c r="G548" s="367">
        <f t="shared" ref="G548:L548" si="89">SUM(G530:G547)</f>
        <v>98.969000000000008</v>
      </c>
      <c r="H548" s="733">
        <f t="shared" si="89"/>
        <v>0</v>
      </c>
      <c r="I548" s="367">
        <f t="shared" si="89"/>
        <v>12.234999999999999</v>
      </c>
      <c r="J548" s="367">
        <f t="shared" si="89"/>
        <v>80.301000000000016</v>
      </c>
      <c r="K548" s="367">
        <f t="shared" si="89"/>
        <v>6.4379999999999997</v>
      </c>
      <c r="L548" s="366">
        <f t="shared" si="89"/>
        <v>98.974000000000004</v>
      </c>
      <c r="N548" s="412">
        <f>IF('2024-25'!T547,0,'Width Wise'!G548-'2024-25'!T547)</f>
        <v>0</v>
      </c>
      <c r="O548" s="412">
        <f>IF(L548='2024-25'!U547,0,'Width Wise'!L548-'2024-25'!U547)</f>
        <v>0</v>
      </c>
      <c r="Q548" s="273">
        <f t="shared" si="86"/>
        <v>-0.28800000000000026</v>
      </c>
    </row>
    <row r="549" spans="1:28" ht="30.75">
      <c r="A549" s="1261" t="s">
        <v>1111</v>
      </c>
      <c r="B549" s="1261"/>
      <c r="C549" s="1261"/>
      <c r="D549" s="1261"/>
      <c r="E549" s="225"/>
      <c r="F549" s="323"/>
      <c r="G549" s="277"/>
      <c r="H549" s="238"/>
      <c r="I549" s="246"/>
      <c r="J549" s="246"/>
      <c r="K549" s="246"/>
      <c r="L549" s="278"/>
      <c r="N549" s="412">
        <f>IF(G549='2024-25'!A:AA,0,'Width Wise'!G549-'2024-25'!T548)</f>
        <v>0</v>
      </c>
      <c r="O549" s="412">
        <f>IF(L549='2024-25'!U548,0,'Width Wise'!L549-'2024-25'!U548)</f>
        <v>0</v>
      </c>
      <c r="Q549" s="273">
        <f t="shared" si="86"/>
        <v>-2.4000000000000004</v>
      </c>
    </row>
    <row r="550" spans="1:28" ht="87" customHeight="1">
      <c r="A550" s="1250">
        <v>176</v>
      </c>
      <c r="B550" s="1250">
        <v>590</v>
      </c>
      <c r="C550" s="296" t="s">
        <v>32</v>
      </c>
      <c r="D550" s="297" t="s">
        <v>1112</v>
      </c>
      <c r="E550" s="368" t="s">
        <v>1113</v>
      </c>
      <c r="F550" s="278">
        <v>16</v>
      </c>
      <c r="G550" s="251">
        <v>17.350000000000001</v>
      </c>
      <c r="H550" s="238">
        <v>1.55</v>
      </c>
      <c r="I550" s="278">
        <v>15.8</v>
      </c>
      <c r="J550" s="361"/>
      <c r="K550" s="362"/>
      <c r="L550" s="278">
        <f>SUM(H550:K550)</f>
        <v>17.350000000000001</v>
      </c>
      <c r="N550" s="412">
        <f>IF(G550='2024-25'!A:AA,0,'Width Wise'!G550-'2024-25'!T549)</f>
        <v>0</v>
      </c>
      <c r="O550" s="412">
        <f>IF(L550='2024-25'!U549,0,'Width Wise'!L550-'2024-25'!U549)</f>
        <v>0</v>
      </c>
      <c r="Q550" s="273">
        <f t="shared" si="86"/>
        <v>0</v>
      </c>
    </row>
    <row r="551" spans="1:28" ht="87" customHeight="1">
      <c r="A551" s="1250"/>
      <c r="B551" s="1250"/>
      <c r="C551" s="296" t="s">
        <v>38</v>
      </c>
      <c r="D551" s="297" t="s">
        <v>1117</v>
      </c>
      <c r="E551" s="298" t="s">
        <v>1118</v>
      </c>
      <c r="F551" s="278">
        <v>5.83</v>
      </c>
      <c r="G551" s="251">
        <v>6.1180000000000003</v>
      </c>
      <c r="H551" s="731"/>
      <c r="I551" s="361"/>
      <c r="J551" s="278">
        <v>6.1180000000000003</v>
      </c>
      <c r="K551" s="362"/>
      <c r="L551" s="278">
        <f t="shared" ref="L551:L555" si="90">SUM(H551:K551)</f>
        <v>6.1180000000000003</v>
      </c>
      <c r="N551" s="412">
        <f>IF(G551='2024-25'!A:AA,0,'Width Wise'!G551-'2024-25'!T550)</f>
        <v>0</v>
      </c>
      <c r="O551" s="412">
        <f>IF(L551='2024-25'!U550,0,'Width Wise'!L551-'2024-25'!U550)</f>
        <v>0</v>
      </c>
      <c r="Q551" s="273">
        <f t="shared" si="86"/>
        <v>-4.0000000000000036E-2</v>
      </c>
    </row>
    <row r="552" spans="1:28" ht="87" customHeight="1">
      <c r="A552" s="296">
        <v>177</v>
      </c>
      <c r="B552" s="1250">
        <f>B550+1</f>
        <v>591</v>
      </c>
      <c r="C552" s="1250"/>
      <c r="D552" s="297" t="s">
        <v>1119</v>
      </c>
      <c r="E552" s="298" t="s">
        <v>1120</v>
      </c>
      <c r="F552" s="278">
        <v>14.37</v>
      </c>
      <c r="G552" s="277">
        <v>16.77</v>
      </c>
      <c r="H552" s="238">
        <v>2.4</v>
      </c>
      <c r="I552" s="278">
        <v>0.83</v>
      </c>
      <c r="J552" s="278">
        <v>13.54</v>
      </c>
      <c r="K552" s="362"/>
      <c r="L552" s="278">
        <f t="shared" si="90"/>
        <v>16.77</v>
      </c>
      <c r="N552" s="412">
        <f>IF(G552='2024-25'!A:AA,0,'Width Wise'!G552-'2024-25'!T551)</f>
        <v>0</v>
      </c>
      <c r="O552" s="412">
        <f>IF(L552='2024-25'!U551,0,'Width Wise'!L552-'2024-25'!U551)</f>
        <v>0</v>
      </c>
      <c r="Q552" s="273">
        <f t="shared" si="86"/>
        <v>-0.45999999999999996</v>
      </c>
    </row>
    <row r="553" spans="1:28" ht="71.25" customHeight="1">
      <c r="A553" s="1250">
        <v>178</v>
      </c>
      <c r="B553" s="1250">
        <f>B552+1</f>
        <v>592</v>
      </c>
      <c r="C553" s="296" t="s">
        <v>32</v>
      </c>
      <c r="D553" s="297" t="s">
        <v>1122</v>
      </c>
      <c r="E553" s="298" t="s">
        <v>1120</v>
      </c>
      <c r="F553" s="278">
        <v>4.5</v>
      </c>
      <c r="G553" s="251">
        <v>4.5</v>
      </c>
      <c r="H553" s="731"/>
      <c r="I553" s="361"/>
      <c r="J553" s="278">
        <v>4.5</v>
      </c>
      <c r="K553" s="362"/>
      <c r="L553" s="278">
        <f t="shared" si="90"/>
        <v>4.5</v>
      </c>
      <c r="N553" s="412">
        <f>IF(G553='2024-25'!A:AA,0,'Width Wise'!G553-'2024-25'!T552)</f>
        <v>0</v>
      </c>
      <c r="O553" s="412">
        <f>IF(L553='2024-25'!U552,0,'Width Wise'!L553-'2024-25'!U552)</f>
        <v>0</v>
      </c>
      <c r="Q553" s="273">
        <f t="shared" si="86"/>
        <v>-4.5380000000000109</v>
      </c>
    </row>
    <row r="554" spans="1:28" ht="60.75" customHeight="1">
      <c r="A554" s="1250"/>
      <c r="B554" s="1250"/>
      <c r="C554" s="296" t="s">
        <v>38</v>
      </c>
      <c r="D554" s="297" t="s">
        <v>1126</v>
      </c>
      <c r="E554" s="298" t="s">
        <v>1127</v>
      </c>
      <c r="F554" s="278">
        <v>3.3</v>
      </c>
      <c r="G554" s="251">
        <v>3.34</v>
      </c>
      <c r="H554" s="731"/>
      <c r="I554" s="361"/>
      <c r="J554" s="278">
        <v>3.34</v>
      </c>
      <c r="K554" s="362"/>
      <c r="L554" s="278">
        <f t="shared" si="90"/>
        <v>3.34</v>
      </c>
      <c r="N554" s="412">
        <f>IF(G554='2024-25'!A:AA,0,'Width Wise'!G554-'2024-25'!T553)</f>
        <v>0</v>
      </c>
      <c r="O554" s="412">
        <f>IF(L554='2024-25'!U553,0,'Width Wise'!L554-'2024-25'!U553)</f>
        <v>0</v>
      </c>
      <c r="Q554" s="273">
        <f t="shared" si="86"/>
        <v>-5.0930000000000177</v>
      </c>
    </row>
    <row r="555" spans="1:28" ht="66" customHeight="1">
      <c r="A555" s="1250"/>
      <c r="B555" s="1250"/>
      <c r="C555" s="296" t="s">
        <v>77</v>
      </c>
      <c r="D555" s="297" t="s">
        <v>1128</v>
      </c>
      <c r="E555" s="298" t="s">
        <v>1129</v>
      </c>
      <c r="F555" s="278">
        <v>2.85</v>
      </c>
      <c r="G555" s="251">
        <v>3.31</v>
      </c>
      <c r="H555" s="731"/>
      <c r="I555" s="361">
        <v>3.31</v>
      </c>
      <c r="J555" s="361"/>
      <c r="K555" s="362"/>
      <c r="L555" s="278">
        <f t="shared" si="90"/>
        <v>3.31</v>
      </c>
      <c r="N555" s="412">
        <f>IF(G555='2024-25'!A:AA,0,'Width Wise'!G555-'2024-25'!T554)</f>
        <v>0</v>
      </c>
      <c r="O555" s="412">
        <f>IF(L555='2024-25'!U554,0,'Width Wise'!L555-'2024-25'!U554)</f>
        <v>0</v>
      </c>
      <c r="Q555" s="273">
        <f t="shared" si="86"/>
        <v>-2.0290000000002237</v>
      </c>
      <c r="U555" s="550"/>
    </row>
    <row r="556" spans="1:28" ht="30.75">
      <c r="A556" s="298"/>
      <c r="B556" s="298"/>
      <c r="C556" s="296"/>
      <c r="D556" s="1274" t="s">
        <v>53</v>
      </c>
      <c r="E556" s="1274"/>
      <c r="F556" s="244">
        <f>SUM(F550:F555)</f>
        <v>46.849999999999994</v>
      </c>
      <c r="G556" s="245">
        <f t="shared" ref="G556:L556" si="91">SUM(G550:G555)</f>
        <v>51.388000000000005</v>
      </c>
      <c r="H556" s="228">
        <f t="shared" si="91"/>
        <v>3.95</v>
      </c>
      <c r="I556" s="245">
        <f t="shared" si="91"/>
        <v>19.939999999999998</v>
      </c>
      <c r="J556" s="245">
        <f t="shared" si="91"/>
        <v>27.498000000000001</v>
      </c>
      <c r="K556" s="245">
        <f t="shared" si="91"/>
        <v>0</v>
      </c>
      <c r="L556" s="244">
        <f t="shared" si="91"/>
        <v>51.388000000000005</v>
      </c>
      <c r="N556" s="412">
        <f>IF(G556='2024-25'!A:AA,0,'Width Wise'!G556-'2024-25'!T555)</f>
        <v>0</v>
      </c>
      <c r="O556" s="412">
        <f>IF(L556='2024-25'!U555,0,'Width Wise'!L556-'2024-25'!U555)</f>
        <v>0</v>
      </c>
      <c r="Q556" s="273">
        <f t="shared" si="86"/>
        <v>-20.23700000000008</v>
      </c>
    </row>
    <row r="557" spans="1:28" ht="30.75">
      <c r="A557" s="296"/>
      <c r="B557" s="296"/>
      <c r="C557" s="296"/>
      <c r="D557" s="1252" t="s">
        <v>1130</v>
      </c>
      <c r="E557" s="1252"/>
      <c r="F557" s="244">
        <f>F556+F548</f>
        <v>145.26900000000001</v>
      </c>
      <c r="G557" s="244">
        <f t="shared" ref="G557:L557" si="92">G556+G548</f>
        <v>150.35700000000003</v>
      </c>
      <c r="H557" s="228">
        <f t="shared" si="92"/>
        <v>3.95</v>
      </c>
      <c r="I557" s="245">
        <f t="shared" si="92"/>
        <v>32.174999999999997</v>
      </c>
      <c r="J557" s="245">
        <f t="shared" si="92"/>
        <v>107.79900000000002</v>
      </c>
      <c r="K557" s="245">
        <f t="shared" si="92"/>
        <v>6.4379999999999997</v>
      </c>
      <c r="L557" s="400">
        <f t="shared" si="92"/>
        <v>150.36200000000002</v>
      </c>
      <c r="N557" s="412">
        <f>IF(G557='2024-25'!A:AA,0,'Width Wise'!G557-'2024-25'!T556)</f>
        <v>0</v>
      </c>
      <c r="O557" s="412">
        <f>IF(L557='2024-25'!U556,0,'Width Wise'!L557-'2024-25'!U556)</f>
        <v>0</v>
      </c>
      <c r="Q557" s="273">
        <f t="shared" si="86"/>
        <v>-49.411000000000058</v>
      </c>
    </row>
    <row r="558" spans="1:28" ht="30.75">
      <c r="A558" s="296"/>
      <c r="B558" s="296"/>
      <c r="C558" s="296"/>
      <c r="D558" s="1253" t="s">
        <v>1131</v>
      </c>
      <c r="E558" s="1254"/>
      <c r="F558" s="244">
        <f>F557+F527+F452+F358+F315</f>
        <v>1237.7379999999998</v>
      </c>
      <c r="G558" s="245">
        <f t="shared" ref="G558:L558" si="93">G557+G527+G452+G358+G315</f>
        <v>1270.098</v>
      </c>
      <c r="H558" s="228">
        <f t="shared" si="93"/>
        <v>41.260999999999996</v>
      </c>
      <c r="I558" s="245">
        <f t="shared" si="93"/>
        <v>471.56600000000003</v>
      </c>
      <c r="J558" s="245">
        <f t="shared" si="93"/>
        <v>685.79600000000005</v>
      </c>
      <c r="K558" s="245">
        <f t="shared" si="93"/>
        <v>41.143999999999998</v>
      </c>
      <c r="L558" s="228">
        <f t="shared" si="93"/>
        <v>1239.7670000000001</v>
      </c>
      <c r="N558" s="412">
        <f>IF(G558='2024-25'!A:AA,0,'Width Wise'!G558-'2024-25'!T557)</f>
        <v>0</v>
      </c>
      <c r="O558" s="412">
        <f>IF(L558='2024-25'!U557,0,'Width Wise'!L558-'2024-25'!U557)</f>
        <v>0</v>
      </c>
      <c r="Q558" s="273">
        <f>F561-L561</f>
        <v>0</v>
      </c>
      <c r="W558" s="273">
        <v>1644.886</v>
      </c>
    </row>
    <row r="559" spans="1:28" ht="30.75">
      <c r="A559" s="296"/>
      <c r="B559" s="296"/>
      <c r="C559" s="296"/>
      <c r="D559" s="1252" t="s">
        <v>1132</v>
      </c>
      <c r="E559" s="1252"/>
      <c r="F559" s="244">
        <f>F558+F236</f>
        <v>2249.41</v>
      </c>
      <c r="G559" s="229">
        <f t="shared" ref="G559" si="94">G558+G236</f>
        <v>2319.058</v>
      </c>
      <c r="H559" s="228">
        <f>H558+H236</f>
        <v>77.956999999999994</v>
      </c>
      <c r="I559" s="244">
        <f>I558+I236</f>
        <v>771.62599999999998</v>
      </c>
      <c r="J559" s="244">
        <f>J558+J236</f>
        <v>1344.3820000000001</v>
      </c>
      <c r="K559" s="244">
        <f>K558+K236</f>
        <v>75.681999999999988</v>
      </c>
      <c r="L559" s="402">
        <f>L558+L236</f>
        <v>2269.6469999999999</v>
      </c>
      <c r="M559" s="245"/>
      <c r="N559" s="507">
        <f>IF(G559='2024-25'!A:AA,0,'Width Wise'!G559-'2024-25'!T558)</f>
        <v>0</v>
      </c>
      <c r="O559" s="507">
        <f>IF(L559='2024-25'!U558,0,'Width Wise'!L559-'2024-25'!U558)</f>
        <v>0</v>
      </c>
      <c r="P559" s="507"/>
      <c r="Q559" s="273">
        <f>F562-L562</f>
        <v>-0.16499999999996362</v>
      </c>
      <c r="S559" s="222" t="s">
        <v>1462</v>
      </c>
    </row>
    <row r="560" spans="1:28" ht="125.25" customHeight="1">
      <c r="D560" s="543"/>
      <c r="G560" s="221">
        <f>G559-L559</f>
        <v>49.411000000000058</v>
      </c>
      <c r="H560" s="800">
        <f>G559-L559+0.685</f>
        <v>50.09600000000006</v>
      </c>
      <c r="J560" s="544"/>
      <c r="L560" s="223">
        <f>G559-L559</f>
        <v>49.411000000000058</v>
      </c>
      <c r="Q560" s="273">
        <f>F564-L564</f>
        <v>-73.514000000000038</v>
      </c>
      <c r="X560" s="226" t="s">
        <v>1136</v>
      </c>
      <c r="Y560" s="226" t="s">
        <v>1137</v>
      </c>
      <c r="Z560" s="226" t="s">
        <v>1138</v>
      </c>
      <c r="AA560" s="226" t="s">
        <v>1139</v>
      </c>
      <c r="AB560" s="549" t="s">
        <v>1199</v>
      </c>
    </row>
    <row r="561" spans="7:30" ht="87" customHeight="1">
      <c r="G561" s="972" t="s">
        <v>1417</v>
      </c>
      <c r="H561" s="735">
        <v>0</v>
      </c>
      <c r="I561" s="370">
        <v>0</v>
      </c>
      <c r="J561" s="370">
        <v>0</v>
      </c>
      <c r="K561" s="370">
        <v>0</v>
      </c>
      <c r="L561" s="370">
        <f>H561+I561+J561+K561</f>
        <v>0</v>
      </c>
      <c r="M561" s="308">
        <f>H561+I561+J561+K561</f>
        <v>0</v>
      </c>
      <c r="N561" s="414"/>
      <c r="O561" s="414"/>
      <c r="P561" s="414"/>
      <c r="Q561" s="273">
        <f>F565-L565</f>
        <v>0</v>
      </c>
      <c r="S561" s="372">
        <f>1728.847-L559</f>
        <v>-540.79999999999995</v>
      </c>
      <c r="V561" s="551"/>
      <c r="W561" s="552" t="s">
        <v>1463</v>
      </c>
      <c r="X561" s="551">
        <v>0</v>
      </c>
      <c r="Y561" s="551">
        <v>23.83</v>
      </c>
      <c r="Z561" s="551">
        <v>21.222999999999999</v>
      </c>
      <c r="AA561" s="551">
        <v>0</v>
      </c>
      <c r="AB561" s="551">
        <f>AA561+Z561+Y561+X561</f>
        <v>45.052999999999997</v>
      </c>
    </row>
    <row r="562" spans="7:30" ht="87" customHeight="1">
      <c r="G562" s="835" t="s">
        <v>1157</v>
      </c>
      <c r="H562" s="735">
        <f>H559-'[4]Width Wise'!$H$559</f>
        <v>0.14999999999999147</v>
      </c>
      <c r="I562" s="370">
        <f>I559-'[4]Width Wise'!$I$559</f>
        <v>0</v>
      </c>
      <c r="J562" s="370">
        <f>J559-'[4]Width Wise'!$J$559</f>
        <v>1.5000000000100044E-2</v>
      </c>
      <c r="K562" s="370">
        <f>K559-'[4]Width Wise'!$K$559</f>
        <v>0</v>
      </c>
      <c r="L562" s="370">
        <f>L559-'[4]Width Wise'!$L$559</f>
        <v>0.16499999999996362</v>
      </c>
      <c r="M562" s="308">
        <f>SUM(H562:L562)</f>
        <v>0.33000000000005514</v>
      </c>
      <c r="N562" s="415"/>
      <c r="O562" s="415"/>
      <c r="P562" s="415"/>
      <c r="Q562" s="273">
        <f>F566-L566</f>
        <v>0</v>
      </c>
      <c r="V562" s="551"/>
      <c r="W562" s="552" t="s">
        <v>1466</v>
      </c>
      <c r="X562" s="551">
        <v>0</v>
      </c>
      <c r="Y562" s="551">
        <v>11.9</v>
      </c>
      <c r="Z562" s="551">
        <v>11.26</v>
      </c>
      <c r="AA562" s="551">
        <v>0</v>
      </c>
      <c r="AB562" s="551">
        <v>23.16</v>
      </c>
      <c r="AD562" s="308">
        <f>11.26+3.963+1.1+2+1.9+1</f>
        <v>21.222999999999999</v>
      </c>
    </row>
    <row r="563" spans="7:30" ht="87" customHeight="1">
      <c r="G563" s="673" t="s">
        <v>1455</v>
      </c>
      <c r="H563" s="735">
        <v>1.1259999999999977</v>
      </c>
      <c r="I563" s="735">
        <v>30.706000000000017</v>
      </c>
      <c r="J563" s="735">
        <v>41.516999999999939</v>
      </c>
      <c r="K563" s="735">
        <v>0</v>
      </c>
      <c r="L563" s="370">
        <v>73.349000000000046</v>
      </c>
      <c r="N563" s="415" t="s">
        <v>1468</v>
      </c>
      <c r="O563" s="415"/>
      <c r="P563" s="415"/>
      <c r="Q563" s="279"/>
      <c r="V563" s="551"/>
      <c r="W563" s="552" t="s">
        <v>1467</v>
      </c>
      <c r="X563" s="551">
        <f>X561-X562</f>
        <v>0</v>
      </c>
      <c r="Y563" s="551">
        <f>Y561-Y562</f>
        <v>11.929999999999998</v>
      </c>
      <c r="Z563" s="551">
        <f>Z561-Z562</f>
        <v>9.9629999999999992</v>
      </c>
      <c r="AA563" s="551">
        <f>AA561-AA562</f>
        <v>0</v>
      </c>
      <c r="AB563" s="551">
        <f>AB561-AB562</f>
        <v>21.892999999999997</v>
      </c>
    </row>
    <row r="564" spans="7:30" ht="87" customHeight="1">
      <c r="G564" s="673" t="s">
        <v>1199</v>
      </c>
      <c r="H564" s="735">
        <f>SUM(H561:H563)</f>
        <v>1.2759999999999891</v>
      </c>
      <c r="I564" s="735">
        <f t="shared" ref="I564:K564" si="95">SUM(I561:I563)</f>
        <v>30.706000000000017</v>
      </c>
      <c r="J564" s="735">
        <f t="shared" si="95"/>
        <v>41.532000000000039</v>
      </c>
      <c r="K564" s="735">
        <f t="shared" si="95"/>
        <v>0</v>
      </c>
      <c r="L564" s="735">
        <f>SUM(H564:K564)</f>
        <v>73.514000000000038</v>
      </c>
      <c r="P564" s="787">
        <f>L561-3.806</f>
        <v>-3.806</v>
      </c>
      <c r="Y564" s="222">
        <v>0</v>
      </c>
      <c r="Z564" s="222">
        <v>23.83</v>
      </c>
      <c r="AA564" s="222">
        <v>15.223000000000001</v>
      </c>
      <c r="AB564" s="222">
        <v>0</v>
      </c>
      <c r="AC564" s="222">
        <v>39.052999999999997</v>
      </c>
    </row>
    <row r="565" spans="7:30" ht="87" customHeight="1">
      <c r="G565" s="369"/>
      <c r="H565" s="735"/>
      <c r="I565" s="545"/>
      <c r="J565" s="545"/>
      <c r="K565" s="370"/>
      <c r="L565" s="370"/>
      <c r="Q565" s="308">
        <v>517.18900000000008</v>
      </c>
      <c r="S565" s="222">
        <f>3.59+3.57</f>
        <v>7.16</v>
      </c>
    </row>
    <row r="566" spans="7:30" ht="87" customHeight="1">
      <c r="K566" s="308">
        <f>L559-'[5]Width Wise'!$L$559</f>
        <v>110.29999999999973</v>
      </c>
      <c r="M566" s="308"/>
      <c r="N566" s="412">
        <f>512.976+207.282</f>
        <v>720.25800000000004</v>
      </c>
    </row>
    <row r="567" spans="7:30" ht="87" customHeight="1">
      <c r="H567" s="734">
        <f>H558-'[3]Width Wise'!$H$558</f>
        <v>2.1700000000000017</v>
      </c>
      <c r="I567" s="221">
        <f>I558-'[3]Width Wise'!$I$558</f>
        <v>15.814000000000078</v>
      </c>
      <c r="J567" s="221">
        <f>J558-'[3]Width Wise'!$J$558</f>
        <v>22.603000000000065</v>
      </c>
      <c r="K567" s="923">
        <f>K558-'[3]Width Wise'!$K$558</f>
        <v>1.6529999999999987</v>
      </c>
      <c r="M567" s="308"/>
      <c r="N567" s="787">
        <f>L562-J562</f>
        <v>0.14999999999986358</v>
      </c>
    </row>
    <row r="568" spans="7:30" ht="87" customHeight="1">
      <c r="I568" s="223"/>
      <c r="J568" s="223"/>
      <c r="K568" s="308"/>
    </row>
    <row r="569" spans="7:30" ht="87" customHeight="1">
      <c r="K569" s="510" t="s">
        <v>1454</v>
      </c>
      <c r="P569" s="412">
        <v>36.670999999999999</v>
      </c>
      <c r="Q569" s="222">
        <v>286.18499999999995</v>
      </c>
      <c r="R569" s="222">
        <v>632.76400000000001</v>
      </c>
      <c r="S569" s="222">
        <v>30.38</v>
      </c>
      <c r="T569" s="222">
        <v>985.99999999999989</v>
      </c>
    </row>
    <row r="570" spans="7:30" ht="87" customHeight="1">
      <c r="H570" s="734">
        <f>5.45-4.07</f>
        <v>1.38</v>
      </c>
      <c r="I570" s="218">
        <f>298.17-219.12</f>
        <v>79.050000000000011</v>
      </c>
      <c r="J570" s="221">
        <f>J559-289.55</f>
        <v>1054.8320000000001</v>
      </c>
      <c r="K570" s="273">
        <f>K559-3.3</f>
        <v>72.381999999999991</v>
      </c>
      <c r="L570" s="223">
        <f>720.26-516.04</f>
        <v>204.22000000000003</v>
      </c>
    </row>
    <row r="573" spans="7:30" ht="87" customHeight="1">
      <c r="J573" s="218">
        <f>827.593+277.486</f>
        <v>1105.079</v>
      </c>
    </row>
    <row r="577" spans="12:12" ht="87" customHeight="1">
      <c r="L577" s="223">
        <f>720.258+387.881</f>
        <v>1108.1390000000001</v>
      </c>
    </row>
  </sheetData>
  <mergeCells count="373">
    <mergeCell ref="A1:L1"/>
    <mergeCell ref="A2:L2"/>
    <mergeCell ref="A3:L3"/>
    <mergeCell ref="A4:L4"/>
    <mergeCell ref="A5:L5"/>
    <mergeCell ref="H6:K6"/>
    <mergeCell ref="A8:D8"/>
    <mergeCell ref="A9:E9"/>
    <mergeCell ref="D15:E15"/>
    <mergeCell ref="B10:B11"/>
    <mergeCell ref="D6:D7"/>
    <mergeCell ref="E6:E7"/>
    <mergeCell ref="F6:F7"/>
    <mergeCell ref="A16:E16"/>
    <mergeCell ref="D25:E25"/>
    <mergeCell ref="A26:D26"/>
    <mergeCell ref="D30:E30"/>
    <mergeCell ref="A31:D31"/>
    <mergeCell ref="D39:E39"/>
    <mergeCell ref="D40:E40"/>
    <mergeCell ref="A41:D41"/>
    <mergeCell ref="A42:E42"/>
    <mergeCell ref="B18:B19"/>
    <mergeCell ref="B22:B24"/>
    <mergeCell ref="B32:B34"/>
    <mergeCell ref="B36:B37"/>
    <mergeCell ref="B78:B79"/>
    <mergeCell ref="B80:B82"/>
    <mergeCell ref="B83:B86"/>
    <mergeCell ref="B91:B92"/>
    <mergeCell ref="B93:B95"/>
    <mergeCell ref="B96:B99"/>
    <mergeCell ref="B101:B103"/>
    <mergeCell ref="B105:B108"/>
    <mergeCell ref="B111:B113"/>
    <mergeCell ref="D88:E88"/>
    <mergeCell ref="A89:D89"/>
    <mergeCell ref="A90:D90"/>
    <mergeCell ref="D109:E109"/>
    <mergeCell ref="A110:D110"/>
    <mergeCell ref="D125:E125"/>
    <mergeCell ref="A105:A108"/>
    <mergeCell ref="A111:A113"/>
    <mergeCell ref="A114:A115"/>
    <mergeCell ref="A116:A121"/>
    <mergeCell ref="A123:A124"/>
    <mergeCell ref="B114:B115"/>
    <mergeCell ref="B116:B121"/>
    <mergeCell ref="B123:B124"/>
    <mergeCell ref="D160:E160"/>
    <mergeCell ref="A161:D161"/>
    <mergeCell ref="B162:C162"/>
    <mergeCell ref="B168:C168"/>
    <mergeCell ref="D170:E170"/>
    <mergeCell ref="A171:D171"/>
    <mergeCell ref="A127:A128"/>
    <mergeCell ref="A129:A131"/>
    <mergeCell ref="A133:A137"/>
    <mergeCell ref="A138:A140"/>
    <mergeCell ref="A141:A143"/>
    <mergeCell ref="A144:A146"/>
    <mergeCell ref="A149:A150"/>
    <mergeCell ref="A151:A156"/>
    <mergeCell ref="A157:A159"/>
    <mergeCell ref="A163:A164"/>
    <mergeCell ref="A165:A167"/>
    <mergeCell ref="B151:B156"/>
    <mergeCell ref="B157:B159"/>
    <mergeCell ref="B163:B164"/>
    <mergeCell ref="B165:B167"/>
    <mergeCell ref="B127:B128"/>
    <mergeCell ref="B129:B131"/>
    <mergeCell ref="B133:B137"/>
    <mergeCell ref="A172:D172"/>
    <mergeCell ref="B175:C175"/>
    <mergeCell ref="B176:C176"/>
    <mergeCell ref="B177:C177"/>
    <mergeCell ref="B178:C178"/>
    <mergeCell ref="B179:C179"/>
    <mergeCell ref="B180:C180"/>
    <mergeCell ref="B181:C181"/>
    <mergeCell ref="D182:E182"/>
    <mergeCell ref="A173:A174"/>
    <mergeCell ref="B173:B174"/>
    <mergeCell ref="A208:A210"/>
    <mergeCell ref="A211:A212"/>
    <mergeCell ref="B186:B191"/>
    <mergeCell ref="B192:B193"/>
    <mergeCell ref="B195:B197"/>
    <mergeCell ref="B201:B202"/>
    <mergeCell ref="B203:B204"/>
    <mergeCell ref="B206:B207"/>
    <mergeCell ref="B208:B210"/>
    <mergeCell ref="D258:E258"/>
    <mergeCell ref="A259:E259"/>
    <mergeCell ref="B275:C275"/>
    <mergeCell ref="D276:E276"/>
    <mergeCell ref="A277:D277"/>
    <mergeCell ref="D287:E287"/>
    <mergeCell ref="A288:D288"/>
    <mergeCell ref="B289:C289"/>
    <mergeCell ref="A239:A241"/>
    <mergeCell ref="A242:A245"/>
    <mergeCell ref="A246:A247"/>
    <mergeCell ref="A248:A252"/>
    <mergeCell ref="A253:A257"/>
    <mergeCell ref="A260:A262"/>
    <mergeCell ref="A263:A265"/>
    <mergeCell ref="A266:A267"/>
    <mergeCell ref="A268:A270"/>
    <mergeCell ref="A271:A272"/>
    <mergeCell ref="A273:A274"/>
    <mergeCell ref="A278:A281"/>
    <mergeCell ref="A282:A283"/>
    <mergeCell ref="A284:A286"/>
    <mergeCell ref="B246:B247"/>
    <mergeCell ref="B248:B252"/>
    <mergeCell ref="D296:E296"/>
    <mergeCell ref="A297:D297"/>
    <mergeCell ref="D314:E314"/>
    <mergeCell ref="D315:E315"/>
    <mergeCell ref="A316:E316"/>
    <mergeCell ref="A317:E317"/>
    <mergeCell ref="D332:E332"/>
    <mergeCell ref="A333:E333"/>
    <mergeCell ref="A291:A292"/>
    <mergeCell ref="A293:A295"/>
    <mergeCell ref="A298:A299"/>
    <mergeCell ref="A300:A301"/>
    <mergeCell ref="A302:A303"/>
    <mergeCell ref="A304:A313"/>
    <mergeCell ref="A318:A322"/>
    <mergeCell ref="A323:A324"/>
    <mergeCell ref="A325:A329"/>
    <mergeCell ref="A330:A331"/>
    <mergeCell ref="B323:B324"/>
    <mergeCell ref="B325:B329"/>
    <mergeCell ref="B330:B331"/>
    <mergeCell ref="B376:C376"/>
    <mergeCell ref="D386:E386"/>
    <mergeCell ref="A387:E387"/>
    <mergeCell ref="B392:C392"/>
    <mergeCell ref="D393:E393"/>
    <mergeCell ref="D398:E398"/>
    <mergeCell ref="A399:E399"/>
    <mergeCell ref="A377:A378"/>
    <mergeCell ref="A379:A385"/>
    <mergeCell ref="A388:A391"/>
    <mergeCell ref="A395:A397"/>
    <mergeCell ref="B377:B378"/>
    <mergeCell ref="B379:B385"/>
    <mergeCell ref="B388:B391"/>
    <mergeCell ref="B395:B397"/>
    <mergeCell ref="D418:E418"/>
    <mergeCell ref="A419:E419"/>
    <mergeCell ref="B420:C420"/>
    <mergeCell ref="B421:C421"/>
    <mergeCell ref="D427:E427"/>
    <mergeCell ref="A428:E428"/>
    <mergeCell ref="B432:C432"/>
    <mergeCell ref="D437:E437"/>
    <mergeCell ref="A433:A436"/>
    <mergeCell ref="B433:B436"/>
    <mergeCell ref="A479:A481"/>
    <mergeCell ref="A485:A488"/>
    <mergeCell ref="A489:A494"/>
    <mergeCell ref="A495:A496"/>
    <mergeCell ref="A499:A505"/>
    <mergeCell ref="A506:A508"/>
    <mergeCell ref="A511:A514"/>
    <mergeCell ref="A515:A516"/>
    <mergeCell ref="B417:C417"/>
    <mergeCell ref="B515:B516"/>
    <mergeCell ref="B439:B444"/>
    <mergeCell ref="B446:B450"/>
    <mergeCell ref="B455:B461"/>
    <mergeCell ref="B462:B463"/>
    <mergeCell ref="B464:B466"/>
    <mergeCell ref="B467:B475"/>
    <mergeCell ref="B476:B478"/>
    <mergeCell ref="B479:B481"/>
    <mergeCell ref="B485:B488"/>
    <mergeCell ref="D556:E556"/>
    <mergeCell ref="D557:E557"/>
    <mergeCell ref="B535:B536"/>
    <mergeCell ref="B537:B540"/>
    <mergeCell ref="B541:B545"/>
    <mergeCell ref="B546:B547"/>
    <mergeCell ref="B550:B551"/>
    <mergeCell ref="B553:B555"/>
    <mergeCell ref="A438:E438"/>
    <mergeCell ref="B445:C445"/>
    <mergeCell ref="D451:E451"/>
    <mergeCell ref="D452:E452"/>
    <mergeCell ref="D483:E483"/>
    <mergeCell ref="D497:E497"/>
    <mergeCell ref="D509:E509"/>
    <mergeCell ref="D526:E526"/>
    <mergeCell ref="D527:E527"/>
    <mergeCell ref="A439:A444"/>
    <mergeCell ref="A446:A450"/>
    <mergeCell ref="A455:A461"/>
    <mergeCell ref="A462:A463"/>
    <mergeCell ref="A464:A466"/>
    <mergeCell ref="A467:A475"/>
    <mergeCell ref="A476:A478"/>
    <mergeCell ref="D558:E558"/>
    <mergeCell ref="D559:E559"/>
    <mergeCell ref="A6:A7"/>
    <mergeCell ref="A10:A11"/>
    <mergeCell ref="A18:A19"/>
    <mergeCell ref="A22:A24"/>
    <mergeCell ref="A32:A34"/>
    <mergeCell ref="A36:A37"/>
    <mergeCell ref="A43:A44"/>
    <mergeCell ref="A45:A47"/>
    <mergeCell ref="A48:A49"/>
    <mergeCell ref="A52:A55"/>
    <mergeCell ref="A56:A57"/>
    <mergeCell ref="A59:A60"/>
    <mergeCell ref="A65:A67"/>
    <mergeCell ref="A69:A70"/>
    <mergeCell ref="A74:A76"/>
    <mergeCell ref="A78:A79"/>
    <mergeCell ref="A80:A82"/>
    <mergeCell ref="A83:A86"/>
    <mergeCell ref="A91:A92"/>
    <mergeCell ref="A93:A95"/>
    <mergeCell ref="A96:A99"/>
    <mergeCell ref="A101:A103"/>
    <mergeCell ref="A334:A335"/>
    <mergeCell ref="A336:A337"/>
    <mergeCell ref="A339:A344"/>
    <mergeCell ref="A345:A347"/>
    <mergeCell ref="A348:A351"/>
    <mergeCell ref="A352:A356"/>
    <mergeCell ref="A361:A370"/>
    <mergeCell ref="A371:A373"/>
    <mergeCell ref="A374:A375"/>
    <mergeCell ref="A359:E359"/>
    <mergeCell ref="A360:D360"/>
    <mergeCell ref="B371:B373"/>
    <mergeCell ref="B374:B375"/>
    <mergeCell ref="A400:A402"/>
    <mergeCell ref="A403:A405"/>
    <mergeCell ref="A406:A410"/>
    <mergeCell ref="A411:A412"/>
    <mergeCell ref="A413:A414"/>
    <mergeCell ref="A415:A416"/>
    <mergeCell ref="A422:A424"/>
    <mergeCell ref="A425:A426"/>
    <mergeCell ref="A429:A431"/>
    <mergeCell ref="A517:A523"/>
    <mergeCell ref="A524:A525"/>
    <mergeCell ref="A532:A534"/>
    <mergeCell ref="A535:A536"/>
    <mergeCell ref="A537:A540"/>
    <mergeCell ref="A541:A545"/>
    <mergeCell ref="A546:A547"/>
    <mergeCell ref="A550:A551"/>
    <mergeCell ref="A553:A555"/>
    <mergeCell ref="A528:E528"/>
    <mergeCell ref="A529:D529"/>
    <mergeCell ref="B530:C530"/>
    <mergeCell ref="B531:C531"/>
    <mergeCell ref="D548:E548"/>
    <mergeCell ref="A549:D549"/>
    <mergeCell ref="B552:C552"/>
    <mergeCell ref="B517:B523"/>
    <mergeCell ref="B524:B525"/>
    <mergeCell ref="B532:B534"/>
    <mergeCell ref="B43:B44"/>
    <mergeCell ref="B45:B47"/>
    <mergeCell ref="B48:B49"/>
    <mergeCell ref="B52:B55"/>
    <mergeCell ref="B56:B57"/>
    <mergeCell ref="B59:B60"/>
    <mergeCell ref="B65:B67"/>
    <mergeCell ref="B69:B70"/>
    <mergeCell ref="B74:B76"/>
    <mergeCell ref="A51:D51"/>
    <mergeCell ref="A62:D62"/>
    <mergeCell ref="A72:D72"/>
    <mergeCell ref="B138:B140"/>
    <mergeCell ref="B141:B143"/>
    <mergeCell ref="B144:B146"/>
    <mergeCell ref="B149:B150"/>
    <mergeCell ref="A126:E126"/>
    <mergeCell ref="D147:E147"/>
    <mergeCell ref="A148:D148"/>
    <mergeCell ref="B211:B212"/>
    <mergeCell ref="B218:B220"/>
    <mergeCell ref="A183:E183"/>
    <mergeCell ref="B184:C184"/>
    <mergeCell ref="B185:C185"/>
    <mergeCell ref="D198:E198"/>
    <mergeCell ref="B200:C200"/>
    <mergeCell ref="B205:C205"/>
    <mergeCell ref="B213:C213"/>
    <mergeCell ref="D214:E214"/>
    <mergeCell ref="A215:D215"/>
    <mergeCell ref="A186:A191"/>
    <mergeCell ref="A192:A193"/>
    <mergeCell ref="A195:A197"/>
    <mergeCell ref="A201:A202"/>
    <mergeCell ref="A203:A204"/>
    <mergeCell ref="A206:A207"/>
    <mergeCell ref="B221:B222"/>
    <mergeCell ref="B223:B224"/>
    <mergeCell ref="B225:B226"/>
    <mergeCell ref="B227:B228"/>
    <mergeCell ref="B232:B233"/>
    <mergeCell ref="B239:B241"/>
    <mergeCell ref="B242:B245"/>
    <mergeCell ref="A238:E238"/>
    <mergeCell ref="B216:C216"/>
    <mergeCell ref="B217:C217"/>
    <mergeCell ref="B229:C229"/>
    <mergeCell ref="B230:C230"/>
    <mergeCell ref="B231:C231"/>
    <mergeCell ref="D234:E234"/>
    <mergeCell ref="D235:E235"/>
    <mergeCell ref="D236:E236"/>
    <mergeCell ref="A237:D237"/>
    <mergeCell ref="A218:A220"/>
    <mergeCell ref="A221:A222"/>
    <mergeCell ref="A223:A224"/>
    <mergeCell ref="A225:A226"/>
    <mergeCell ref="A227:A228"/>
    <mergeCell ref="A232:A233"/>
    <mergeCell ref="B253:B257"/>
    <mergeCell ref="B260:B262"/>
    <mergeCell ref="B263:B265"/>
    <mergeCell ref="B266:B267"/>
    <mergeCell ref="B268:B270"/>
    <mergeCell ref="B271:B272"/>
    <mergeCell ref="B273:B274"/>
    <mergeCell ref="B278:B281"/>
    <mergeCell ref="B361:B370"/>
    <mergeCell ref="B282:B283"/>
    <mergeCell ref="B284:B286"/>
    <mergeCell ref="B291:B292"/>
    <mergeCell ref="B293:B295"/>
    <mergeCell ref="B298:B299"/>
    <mergeCell ref="B300:B301"/>
    <mergeCell ref="B302:B303"/>
    <mergeCell ref="B304:B313"/>
    <mergeCell ref="B318:B322"/>
    <mergeCell ref="B290:C290"/>
    <mergeCell ref="F396:F397"/>
    <mergeCell ref="G6:G7"/>
    <mergeCell ref="L6:L7"/>
    <mergeCell ref="B6:C7"/>
    <mergeCell ref="B489:B494"/>
    <mergeCell ref="B495:B496"/>
    <mergeCell ref="B499:B505"/>
    <mergeCell ref="B506:B508"/>
    <mergeCell ref="B511:B514"/>
    <mergeCell ref="B400:B402"/>
    <mergeCell ref="B403:B405"/>
    <mergeCell ref="B406:B410"/>
    <mergeCell ref="B411:B412"/>
    <mergeCell ref="B413:B414"/>
    <mergeCell ref="B415:B416"/>
    <mergeCell ref="B422:B424"/>
    <mergeCell ref="B425:B426"/>
    <mergeCell ref="B429:B431"/>
    <mergeCell ref="B334:B335"/>
    <mergeCell ref="B336:B337"/>
    <mergeCell ref="B339:B344"/>
    <mergeCell ref="B345:B347"/>
    <mergeCell ref="B348:B351"/>
    <mergeCell ref="B352:B356"/>
  </mergeCells>
  <printOptions horizontalCentered="1"/>
  <pageMargins left="0.511811023622047" right="0.511811023622047" top="0.55118110236220497" bottom="0.55118110236220497" header="0" footer="0"/>
  <pageSetup paperSize="9" scale="30" fitToHeight="0" orientation="portrait" r:id="rId1"/>
  <rowBreaks count="20" manualBreakCount="20">
    <brk id="40" max="11" man="1"/>
    <brk id="68" max="11" man="1"/>
    <brk id="88" max="11" man="1"/>
    <brk id="115" max="11" man="1"/>
    <brk id="143" max="11" man="1"/>
    <brk id="170" max="11" man="1"/>
    <brk id="198" max="11" man="1"/>
    <brk id="226" max="11" man="1"/>
    <brk id="236" max="11" man="1"/>
    <brk id="287" max="11" man="1"/>
    <brk id="315" max="11" man="1"/>
    <brk id="344" max="11" man="1"/>
    <brk id="358" max="11" man="1"/>
    <brk id="386" max="11" man="1"/>
    <brk id="398" max="11" man="1"/>
    <brk id="427" max="11" man="1"/>
    <brk id="452" max="11" man="1"/>
    <brk id="480" max="11" man="1"/>
    <brk id="509" max="11" man="1"/>
    <brk id="527" max="11" man="1"/>
  </rowBreaks>
  <ignoredErrors>
    <ignoredError sqref="L374" formulaRange="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WVR48"/>
  <sheetViews>
    <sheetView view="pageBreakPreview" topLeftCell="A7" zoomScale="71" zoomScaleSheetLayoutView="71" workbookViewId="0">
      <selection activeCell="N29" sqref="N29"/>
    </sheetView>
  </sheetViews>
  <sheetFormatPr defaultColWidth="9" defaultRowHeight="18.75"/>
  <cols>
    <col min="1" max="1" width="9.140625" style="208"/>
    <col min="2" max="2" width="27.5703125" style="208" customWidth="1"/>
    <col min="3" max="3" width="15.140625" style="208" customWidth="1"/>
    <col min="4" max="4" width="14.85546875" style="208" hidden="1" customWidth="1"/>
    <col min="5" max="5" width="22.28515625" style="208" customWidth="1"/>
    <col min="6" max="6" width="17.85546875" style="208" customWidth="1"/>
    <col min="7" max="7" width="21.140625" style="208" hidden="1" customWidth="1"/>
    <col min="8" max="8" width="16.5703125" style="208" hidden="1" customWidth="1"/>
    <col min="9" max="9" width="17.140625" style="208" customWidth="1"/>
    <col min="10" max="10" width="13.85546875" style="208" customWidth="1"/>
    <col min="11" max="11" width="17.7109375" style="577" customWidth="1"/>
    <col min="12" max="12" width="29.140625" style="577" customWidth="1"/>
    <col min="13" max="13" width="9.28515625" style="208" customWidth="1"/>
    <col min="14" max="14" width="10.85546875" style="208" customWidth="1"/>
    <col min="15" max="17" width="9.140625" style="208"/>
    <col min="18" max="18" width="16.140625" style="208" customWidth="1"/>
    <col min="19" max="261" width="9.140625" style="208"/>
    <col min="262" max="262" width="24.42578125" style="208" customWidth="1"/>
    <col min="263" max="263" width="12.5703125" style="208" customWidth="1"/>
    <col min="264" max="264" width="9" style="208" hidden="1" customWidth="1"/>
    <col min="265" max="265" width="16.42578125" style="208" customWidth="1"/>
    <col min="266" max="266" width="9" style="208" hidden="1" customWidth="1"/>
    <col min="267" max="267" width="9.7109375" style="208" customWidth="1"/>
    <col min="268" max="268" width="9.140625" style="208"/>
    <col min="269" max="269" width="9.28515625" style="208" customWidth="1"/>
    <col min="270" max="517" width="9.140625" style="208"/>
    <col min="518" max="518" width="24.42578125" style="208" customWidth="1"/>
    <col min="519" max="519" width="12.5703125" style="208" customWidth="1"/>
    <col min="520" max="520" width="9" style="208" hidden="1" customWidth="1"/>
    <col min="521" max="521" width="16.42578125" style="208" customWidth="1"/>
    <col min="522" max="522" width="9" style="208" hidden="1" customWidth="1"/>
    <col min="523" max="523" width="9.7109375" style="208" customWidth="1"/>
    <col min="524" max="524" width="9.140625" style="208"/>
    <col min="525" max="525" width="9.28515625" style="208" customWidth="1"/>
    <col min="526" max="773" width="9.140625" style="208"/>
    <col min="774" max="774" width="24.42578125" style="208" customWidth="1"/>
    <col min="775" max="775" width="12.5703125" style="208" customWidth="1"/>
    <col min="776" max="776" width="9" style="208" hidden="1" customWidth="1"/>
    <col min="777" max="777" width="16.42578125" style="208" customWidth="1"/>
    <col min="778" max="778" width="9" style="208" hidden="1" customWidth="1"/>
    <col min="779" max="779" width="9.7109375" style="208" customWidth="1"/>
    <col min="780" max="780" width="9.140625" style="208"/>
    <col min="781" max="781" width="9.28515625" style="208" customWidth="1"/>
    <col min="782" max="1029" width="9.140625" style="208"/>
    <col min="1030" max="1030" width="24.42578125" style="208" customWidth="1"/>
    <col min="1031" max="1031" width="12.5703125" style="208" customWidth="1"/>
    <col min="1032" max="1032" width="9" style="208" hidden="1" customWidth="1"/>
    <col min="1033" max="1033" width="16.42578125" style="208" customWidth="1"/>
    <col min="1034" max="1034" width="9" style="208" hidden="1" customWidth="1"/>
    <col min="1035" max="1035" width="9.7109375" style="208" customWidth="1"/>
    <col min="1036" max="1036" width="9.140625" style="208"/>
    <col min="1037" max="1037" width="9.28515625" style="208" customWidth="1"/>
    <col min="1038" max="1285" width="9.140625" style="208"/>
    <col min="1286" max="1286" width="24.42578125" style="208" customWidth="1"/>
    <col min="1287" max="1287" width="12.5703125" style="208" customWidth="1"/>
    <col min="1288" max="1288" width="9" style="208" hidden="1" customWidth="1"/>
    <col min="1289" max="1289" width="16.42578125" style="208" customWidth="1"/>
    <col min="1290" max="1290" width="9" style="208" hidden="1" customWidth="1"/>
    <col min="1291" max="1291" width="9.7109375" style="208" customWidth="1"/>
    <col min="1292" max="1292" width="9.140625" style="208"/>
    <col min="1293" max="1293" width="9.28515625" style="208" customWidth="1"/>
    <col min="1294" max="1541" width="9.140625" style="208"/>
    <col min="1542" max="1542" width="24.42578125" style="208" customWidth="1"/>
    <col min="1543" max="1543" width="12.5703125" style="208" customWidth="1"/>
    <col min="1544" max="1544" width="9" style="208" hidden="1" customWidth="1"/>
    <col min="1545" max="1545" width="16.42578125" style="208" customWidth="1"/>
    <col min="1546" max="1546" width="9" style="208" hidden="1" customWidth="1"/>
    <col min="1547" max="1547" width="9.7109375" style="208" customWidth="1"/>
    <col min="1548" max="1548" width="9.140625" style="208"/>
    <col min="1549" max="1549" width="9.28515625" style="208" customWidth="1"/>
    <col min="1550" max="1797" width="9.140625" style="208"/>
    <col min="1798" max="1798" width="24.42578125" style="208" customWidth="1"/>
    <col min="1799" max="1799" width="12.5703125" style="208" customWidth="1"/>
    <col min="1800" max="1800" width="9" style="208" hidden="1" customWidth="1"/>
    <col min="1801" max="1801" width="16.42578125" style="208" customWidth="1"/>
    <col min="1802" max="1802" width="9" style="208" hidden="1" customWidth="1"/>
    <col min="1803" max="1803" width="9.7109375" style="208" customWidth="1"/>
    <col min="1804" max="1804" width="9.140625" style="208"/>
    <col min="1805" max="1805" width="9.28515625" style="208" customWidth="1"/>
    <col min="1806" max="2053" width="9.140625" style="208"/>
    <col min="2054" max="2054" width="24.42578125" style="208" customWidth="1"/>
    <col min="2055" max="2055" width="12.5703125" style="208" customWidth="1"/>
    <col min="2056" max="2056" width="9" style="208" hidden="1" customWidth="1"/>
    <col min="2057" max="2057" width="16.42578125" style="208" customWidth="1"/>
    <col min="2058" max="2058" width="9" style="208" hidden="1" customWidth="1"/>
    <col min="2059" max="2059" width="9.7109375" style="208" customWidth="1"/>
    <col min="2060" max="2060" width="9.140625" style="208"/>
    <col min="2061" max="2061" width="9.28515625" style="208" customWidth="1"/>
    <col min="2062" max="2309" width="9.140625" style="208"/>
    <col min="2310" max="2310" width="24.42578125" style="208" customWidth="1"/>
    <col min="2311" max="2311" width="12.5703125" style="208" customWidth="1"/>
    <col min="2312" max="2312" width="9" style="208" hidden="1" customWidth="1"/>
    <col min="2313" max="2313" width="16.42578125" style="208" customWidth="1"/>
    <col min="2314" max="2314" width="9" style="208" hidden="1" customWidth="1"/>
    <col min="2315" max="2315" width="9.7109375" style="208" customWidth="1"/>
    <col min="2316" max="2316" width="9.140625" style="208"/>
    <col min="2317" max="2317" width="9.28515625" style="208" customWidth="1"/>
    <col min="2318" max="2565" width="9.140625" style="208"/>
    <col min="2566" max="2566" width="24.42578125" style="208" customWidth="1"/>
    <col min="2567" max="2567" width="12.5703125" style="208" customWidth="1"/>
    <col min="2568" max="2568" width="9" style="208" hidden="1" customWidth="1"/>
    <col min="2569" max="2569" width="16.42578125" style="208" customWidth="1"/>
    <col min="2570" max="2570" width="9" style="208" hidden="1" customWidth="1"/>
    <col min="2571" max="2571" width="9.7109375" style="208" customWidth="1"/>
    <col min="2572" max="2572" width="9.140625" style="208"/>
    <col min="2573" max="2573" width="9.28515625" style="208" customWidth="1"/>
    <col min="2574" max="2821" width="9.140625" style="208"/>
    <col min="2822" max="2822" width="24.42578125" style="208" customWidth="1"/>
    <col min="2823" max="2823" width="12.5703125" style="208" customWidth="1"/>
    <col min="2824" max="2824" width="9" style="208" hidden="1" customWidth="1"/>
    <col min="2825" max="2825" width="16.42578125" style="208" customWidth="1"/>
    <col min="2826" max="2826" width="9" style="208" hidden="1" customWidth="1"/>
    <col min="2827" max="2827" width="9.7109375" style="208" customWidth="1"/>
    <col min="2828" max="2828" width="9.140625" style="208"/>
    <col min="2829" max="2829" width="9.28515625" style="208" customWidth="1"/>
    <col min="2830" max="3077" width="9.140625" style="208"/>
    <col min="3078" max="3078" width="24.42578125" style="208" customWidth="1"/>
    <col min="3079" max="3079" width="12.5703125" style="208" customWidth="1"/>
    <col min="3080" max="3080" width="9" style="208" hidden="1" customWidth="1"/>
    <col min="3081" max="3081" width="16.42578125" style="208" customWidth="1"/>
    <col min="3082" max="3082" width="9" style="208" hidden="1" customWidth="1"/>
    <col min="3083" max="3083" width="9.7109375" style="208" customWidth="1"/>
    <col min="3084" max="3084" width="9.140625" style="208"/>
    <col min="3085" max="3085" width="9.28515625" style="208" customWidth="1"/>
    <col min="3086" max="3333" width="9.140625" style="208"/>
    <col min="3334" max="3334" width="24.42578125" style="208" customWidth="1"/>
    <col min="3335" max="3335" width="12.5703125" style="208" customWidth="1"/>
    <col min="3336" max="3336" width="9" style="208" hidden="1" customWidth="1"/>
    <col min="3337" max="3337" width="16.42578125" style="208" customWidth="1"/>
    <col min="3338" max="3338" width="9" style="208" hidden="1" customWidth="1"/>
    <col min="3339" max="3339" width="9.7109375" style="208" customWidth="1"/>
    <col min="3340" max="3340" width="9.140625" style="208"/>
    <col min="3341" max="3341" width="9.28515625" style="208" customWidth="1"/>
    <col min="3342" max="3589" width="9.140625" style="208"/>
    <col min="3590" max="3590" width="24.42578125" style="208" customWidth="1"/>
    <col min="3591" max="3591" width="12.5703125" style="208" customWidth="1"/>
    <col min="3592" max="3592" width="9" style="208" hidden="1" customWidth="1"/>
    <col min="3593" max="3593" width="16.42578125" style="208" customWidth="1"/>
    <col min="3594" max="3594" width="9" style="208" hidden="1" customWidth="1"/>
    <col min="3595" max="3595" width="9.7109375" style="208" customWidth="1"/>
    <col min="3596" max="3596" width="9.140625" style="208"/>
    <col min="3597" max="3597" width="9.28515625" style="208" customWidth="1"/>
    <col min="3598" max="3845" width="9.140625" style="208"/>
    <col min="3846" max="3846" width="24.42578125" style="208" customWidth="1"/>
    <col min="3847" max="3847" width="12.5703125" style="208" customWidth="1"/>
    <col min="3848" max="3848" width="9" style="208" hidden="1" customWidth="1"/>
    <col min="3849" max="3849" width="16.42578125" style="208" customWidth="1"/>
    <col min="3850" max="3850" width="9" style="208" hidden="1" customWidth="1"/>
    <col min="3851" max="3851" width="9.7109375" style="208" customWidth="1"/>
    <col min="3852" max="3852" width="9.140625" style="208"/>
    <col min="3853" max="3853" width="9.28515625" style="208" customWidth="1"/>
    <col min="3854" max="4101" width="9.140625" style="208"/>
    <col min="4102" max="4102" width="24.42578125" style="208" customWidth="1"/>
    <col min="4103" max="4103" width="12.5703125" style="208" customWidth="1"/>
    <col min="4104" max="4104" width="9" style="208" hidden="1" customWidth="1"/>
    <col min="4105" max="4105" width="16.42578125" style="208" customWidth="1"/>
    <col min="4106" max="4106" width="9" style="208" hidden="1" customWidth="1"/>
    <col min="4107" max="4107" width="9.7109375" style="208" customWidth="1"/>
    <col min="4108" max="4108" width="9.140625" style="208"/>
    <col min="4109" max="4109" width="9.28515625" style="208" customWidth="1"/>
    <col min="4110" max="4357" width="9.140625" style="208"/>
    <col min="4358" max="4358" width="24.42578125" style="208" customWidth="1"/>
    <col min="4359" max="4359" width="12.5703125" style="208" customWidth="1"/>
    <col min="4360" max="4360" width="9" style="208" hidden="1" customWidth="1"/>
    <col min="4361" max="4361" width="16.42578125" style="208" customWidth="1"/>
    <col min="4362" max="4362" width="9" style="208" hidden="1" customWidth="1"/>
    <col min="4363" max="4363" width="9.7109375" style="208" customWidth="1"/>
    <col min="4364" max="4364" width="9.140625" style="208"/>
    <col min="4365" max="4365" width="9.28515625" style="208" customWidth="1"/>
    <col min="4366" max="4613" width="9.140625" style="208"/>
    <col min="4614" max="4614" width="24.42578125" style="208" customWidth="1"/>
    <col min="4615" max="4615" width="12.5703125" style="208" customWidth="1"/>
    <col min="4616" max="4616" width="9" style="208" hidden="1" customWidth="1"/>
    <col min="4617" max="4617" width="16.42578125" style="208" customWidth="1"/>
    <col min="4618" max="4618" width="9" style="208" hidden="1" customWidth="1"/>
    <col min="4619" max="4619" width="9.7109375" style="208" customWidth="1"/>
    <col min="4620" max="4620" width="9.140625" style="208"/>
    <col min="4621" max="4621" width="9.28515625" style="208" customWidth="1"/>
    <col min="4622" max="4869" width="9.140625" style="208"/>
    <col min="4870" max="4870" width="24.42578125" style="208" customWidth="1"/>
    <col min="4871" max="4871" width="12.5703125" style="208" customWidth="1"/>
    <col min="4872" max="4872" width="9" style="208" hidden="1" customWidth="1"/>
    <col min="4873" max="4873" width="16.42578125" style="208" customWidth="1"/>
    <col min="4874" max="4874" width="9" style="208" hidden="1" customWidth="1"/>
    <col min="4875" max="4875" width="9.7109375" style="208" customWidth="1"/>
    <col min="4876" max="4876" width="9.140625" style="208"/>
    <col min="4877" max="4877" width="9.28515625" style="208" customWidth="1"/>
    <col min="4878" max="5125" width="9.140625" style="208"/>
    <col min="5126" max="5126" width="24.42578125" style="208" customWidth="1"/>
    <col min="5127" max="5127" width="12.5703125" style="208" customWidth="1"/>
    <col min="5128" max="5128" width="9" style="208" hidden="1" customWidth="1"/>
    <col min="5129" max="5129" width="16.42578125" style="208" customWidth="1"/>
    <col min="5130" max="5130" width="9" style="208" hidden="1" customWidth="1"/>
    <col min="5131" max="5131" width="9.7109375" style="208" customWidth="1"/>
    <col min="5132" max="5132" width="9.140625" style="208"/>
    <col min="5133" max="5133" width="9.28515625" style="208" customWidth="1"/>
    <col min="5134" max="5381" width="9.140625" style="208"/>
    <col min="5382" max="5382" width="24.42578125" style="208" customWidth="1"/>
    <col min="5383" max="5383" width="12.5703125" style="208" customWidth="1"/>
    <col min="5384" max="5384" width="9" style="208" hidden="1" customWidth="1"/>
    <col min="5385" max="5385" width="16.42578125" style="208" customWidth="1"/>
    <col min="5386" max="5386" width="9" style="208" hidden="1" customWidth="1"/>
    <col min="5387" max="5387" width="9.7109375" style="208" customWidth="1"/>
    <col min="5388" max="5388" width="9.140625" style="208"/>
    <col min="5389" max="5389" width="9.28515625" style="208" customWidth="1"/>
    <col min="5390" max="5637" width="9.140625" style="208"/>
    <col min="5638" max="5638" width="24.42578125" style="208" customWidth="1"/>
    <col min="5639" max="5639" width="12.5703125" style="208" customWidth="1"/>
    <col min="5640" max="5640" width="9" style="208" hidden="1" customWidth="1"/>
    <col min="5641" max="5641" width="16.42578125" style="208" customWidth="1"/>
    <col min="5642" max="5642" width="9" style="208" hidden="1" customWidth="1"/>
    <col min="5643" max="5643" width="9.7109375" style="208" customWidth="1"/>
    <col min="5644" max="5644" width="9.140625" style="208"/>
    <col min="5645" max="5645" width="9.28515625" style="208" customWidth="1"/>
    <col min="5646" max="5893" width="9.140625" style="208"/>
    <col min="5894" max="5894" width="24.42578125" style="208" customWidth="1"/>
    <col min="5895" max="5895" width="12.5703125" style="208" customWidth="1"/>
    <col min="5896" max="5896" width="9" style="208" hidden="1" customWidth="1"/>
    <col min="5897" max="5897" width="16.42578125" style="208" customWidth="1"/>
    <col min="5898" max="5898" width="9" style="208" hidden="1" customWidth="1"/>
    <col min="5899" max="5899" width="9.7109375" style="208" customWidth="1"/>
    <col min="5900" max="5900" width="9.140625" style="208"/>
    <col min="5901" max="5901" width="9.28515625" style="208" customWidth="1"/>
    <col min="5902" max="6149" width="9.140625" style="208"/>
    <col min="6150" max="6150" width="24.42578125" style="208" customWidth="1"/>
    <col min="6151" max="6151" width="12.5703125" style="208" customWidth="1"/>
    <col min="6152" max="6152" width="9" style="208" hidden="1" customWidth="1"/>
    <col min="6153" max="6153" width="16.42578125" style="208" customWidth="1"/>
    <col min="6154" max="6154" width="9" style="208" hidden="1" customWidth="1"/>
    <col min="6155" max="6155" width="9.7109375" style="208" customWidth="1"/>
    <col min="6156" max="6156" width="9.140625" style="208"/>
    <col min="6157" max="6157" width="9.28515625" style="208" customWidth="1"/>
    <col min="6158" max="6405" width="9.140625" style="208"/>
    <col min="6406" max="6406" width="24.42578125" style="208" customWidth="1"/>
    <col min="6407" max="6407" width="12.5703125" style="208" customWidth="1"/>
    <col min="6408" max="6408" width="9" style="208" hidden="1" customWidth="1"/>
    <col min="6409" max="6409" width="16.42578125" style="208" customWidth="1"/>
    <col min="6410" max="6410" width="9" style="208" hidden="1" customWidth="1"/>
    <col min="6411" max="6411" width="9.7109375" style="208" customWidth="1"/>
    <col min="6412" max="6412" width="9.140625" style="208"/>
    <col min="6413" max="6413" width="9.28515625" style="208" customWidth="1"/>
    <col min="6414" max="6661" width="9.140625" style="208"/>
    <col min="6662" max="6662" width="24.42578125" style="208" customWidth="1"/>
    <col min="6663" max="6663" width="12.5703125" style="208" customWidth="1"/>
    <col min="6664" max="6664" width="9" style="208" hidden="1" customWidth="1"/>
    <col min="6665" max="6665" width="16.42578125" style="208" customWidth="1"/>
    <col min="6666" max="6666" width="9" style="208" hidden="1" customWidth="1"/>
    <col min="6667" max="6667" width="9.7109375" style="208" customWidth="1"/>
    <col min="6668" max="6668" width="9.140625" style="208"/>
    <col min="6669" max="6669" width="9.28515625" style="208" customWidth="1"/>
    <col min="6670" max="6917" width="9.140625" style="208"/>
    <col min="6918" max="6918" width="24.42578125" style="208" customWidth="1"/>
    <col min="6919" max="6919" width="12.5703125" style="208" customWidth="1"/>
    <col min="6920" max="6920" width="9" style="208" hidden="1" customWidth="1"/>
    <col min="6921" max="6921" width="16.42578125" style="208" customWidth="1"/>
    <col min="6922" max="6922" width="9" style="208" hidden="1" customWidth="1"/>
    <col min="6923" max="6923" width="9.7109375" style="208" customWidth="1"/>
    <col min="6924" max="6924" width="9.140625" style="208"/>
    <col min="6925" max="6925" width="9.28515625" style="208" customWidth="1"/>
    <col min="6926" max="7173" width="9.140625" style="208"/>
    <col min="7174" max="7174" width="24.42578125" style="208" customWidth="1"/>
    <col min="7175" max="7175" width="12.5703125" style="208" customWidth="1"/>
    <col min="7176" max="7176" width="9" style="208" hidden="1" customWidth="1"/>
    <col min="7177" max="7177" width="16.42578125" style="208" customWidth="1"/>
    <col min="7178" max="7178" width="9" style="208" hidden="1" customWidth="1"/>
    <col min="7179" max="7179" width="9.7109375" style="208" customWidth="1"/>
    <col min="7180" max="7180" width="9.140625" style="208"/>
    <col min="7181" max="7181" width="9.28515625" style="208" customWidth="1"/>
    <col min="7182" max="7429" width="9.140625" style="208"/>
    <col min="7430" max="7430" width="24.42578125" style="208" customWidth="1"/>
    <col min="7431" max="7431" width="12.5703125" style="208" customWidth="1"/>
    <col min="7432" max="7432" width="9" style="208" hidden="1" customWidth="1"/>
    <col min="7433" max="7433" width="16.42578125" style="208" customWidth="1"/>
    <col min="7434" max="7434" width="9" style="208" hidden="1" customWidth="1"/>
    <col min="7435" max="7435" width="9.7109375" style="208" customWidth="1"/>
    <col min="7436" max="7436" width="9.140625" style="208"/>
    <col min="7437" max="7437" width="9.28515625" style="208" customWidth="1"/>
    <col min="7438" max="7685" width="9.140625" style="208"/>
    <col min="7686" max="7686" width="24.42578125" style="208" customWidth="1"/>
    <col min="7687" max="7687" width="12.5703125" style="208" customWidth="1"/>
    <col min="7688" max="7688" width="9" style="208" hidden="1" customWidth="1"/>
    <col min="7689" max="7689" width="16.42578125" style="208" customWidth="1"/>
    <col min="7690" max="7690" width="9" style="208" hidden="1" customWidth="1"/>
    <col min="7691" max="7691" width="9.7109375" style="208" customWidth="1"/>
    <col min="7692" max="7692" width="9.140625" style="208"/>
    <col min="7693" max="7693" width="9.28515625" style="208" customWidth="1"/>
    <col min="7694" max="7941" width="9.140625" style="208"/>
    <col min="7942" max="7942" width="24.42578125" style="208" customWidth="1"/>
    <col min="7943" max="7943" width="12.5703125" style="208" customWidth="1"/>
    <col min="7944" max="7944" width="9" style="208" hidden="1" customWidth="1"/>
    <col min="7945" max="7945" width="16.42578125" style="208" customWidth="1"/>
    <col min="7946" max="7946" width="9" style="208" hidden="1" customWidth="1"/>
    <col min="7947" max="7947" width="9.7109375" style="208" customWidth="1"/>
    <col min="7948" max="7948" width="9.140625" style="208"/>
    <col min="7949" max="7949" width="9.28515625" style="208" customWidth="1"/>
    <col min="7950" max="8197" width="9.140625" style="208"/>
    <col min="8198" max="8198" width="24.42578125" style="208" customWidth="1"/>
    <col min="8199" max="8199" width="12.5703125" style="208" customWidth="1"/>
    <col min="8200" max="8200" width="9" style="208" hidden="1" customWidth="1"/>
    <col min="8201" max="8201" width="16.42578125" style="208" customWidth="1"/>
    <col min="8202" max="8202" width="9" style="208" hidden="1" customWidth="1"/>
    <col min="8203" max="8203" width="9.7109375" style="208" customWidth="1"/>
    <col min="8204" max="8204" width="9.140625" style="208"/>
    <col min="8205" max="8205" width="9.28515625" style="208" customWidth="1"/>
    <col min="8206" max="8453" width="9.140625" style="208"/>
    <col min="8454" max="8454" width="24.42578125" style="208" customWidth="1"/>
    <col min="8455" max="8455" width="12.5703125" style="208" customWidth="1"/>
    <col min="8456" max="8456" width="9" style="208" hidden="1" customWidth="1"/>
    <col min="8457" max="8457" width="16.42578125" style="208" customWidth="1"/>
    <col min="8458" max="8458" width="9" style="208" hidden="1" customWidth="1"/>
    <col min="8459" max="8459" width="9.7109375" style="208" customWidth="1"/>
    <col min="8460" max="8460" width="9.140625" style="208"/>
    <col min="8461" max="8461" width="9.28515625" style="208" customWidth="1"/>
    <col min="8462" max="8709" width="9.140625" style="208"/>
    <col min="8710" max="8710" width="24.42578125" style="208" customWidth="1"/>
    <col min="8711" max="8711" width="12.5703125" style="208" customWidth="1"/>
    <col min="8712" max="8712" width="9" style="208" hidden="1" customWidth="1"/>
    <col min="8713" max="8713" width="16.42578125" style="208" customWidth="1"/>
    <col min="8714" max="8714" width="9" style="208" hidden="1" customWidth="1"/>
    <col min="8715" max="8715" width="9.7109375" style="208" customWidth="1"/>
    <col min="8716" max="8716" width="9.140625" style="208"/>
    <col min="8717" max="8717" width="9.28515625" style="208" customWidth="1"/>
    <col min="8718" max="8965" width="9.140625" style="208"/>
    <col min="8966" max="8966" width="24.42578125" style="208" customWidth="1"/>
    <col min="8967" max="8967" width="12.5703125" style="208" customWidth="1"/>
    <col min="8968" max="8968" width="9" style="208" hidden="1" customWidth="1"/>
    <col min="8969" max="8969" width="16.42578125" style="208" customWidth="1"/>
    <col min="8970" max="8970" width="9" style="208" hidden="1" customWidth="1"/>
    <col min="8971" max="8971" width="9.7109375" style="208" customWidth="1"/>
    <col min="8972" max="8972" width="9.140625" style="208"/>
    <col min="8973" max="8973" width="9.28515625" style="208" customWidth="1"/>
    <col min="8974" max="9221" width="9.140625" style="208"/>
    <col min="9222" max="9222" width="24.42578125" style="208" customWidth="1"/>
    <col min="9223" max="9223" width="12.5703125" style="208" customWidth="1"/>
    <col min="9224" max="9224" width="9" style="208" hidden="1" customWidth="1"/>
    <col min="9225" max="9225" width="16.42578125" style="208" customWidth="1"/>
    <col min="9226" max="9226" width="9" style="208" hidden="1" customWidth="1"/>
    <col min="9227" max="9227" width="9.7109375" style="208" customWidth="1"/>
    <col min="9228" max="9228" width="9.140625" style="208"/>
    <col min="9229" max="9229" width="9.28515625" style="208" customWidth="1"/>
    <col min="9230" max="9477" width="9.140625" style="208"/>
    <col min="9478" max="9478" width="24.42578125" style="208" customWidth="1"/>
    <col min="9479" max="9479" width="12.5703125" style="208" customWidth="1"/>
    <col min="9480" max="9480" width="9" style="208" hidden="1" customWidth="1"/>
    <col min="9481" max="9481" width="16.42578125" style="208" customWidth="1"/>
    <col min="9482" max="9482" width="9" style="208" hidden="1" customWidth="1"/>
    <col min="9483" max="9483" width="9.7109375" style="208" customWidth="1"/>
    <col min="9484" max="9484" width="9.140625" style="208"/>
    <col min="9485" max="9485" width="9.28515625" style="208" customWidth="1"/>
    <col min="9486" max="9733" width="9.140625" style="208"/>
    <col min="9734" max="9734" width="24.42578125" style="208" customWidth="1"/>
    <col min="9735" max="9735" width="12.5703125" style="208" customWidth="1"/>
    <col min="9736" max="9736" width="9" style="208" hidden="1" customWidth="1"/>
    <col min="9737" max="9737" width="16.42578125" style="208" customWidth="1"/>
    <col min="9738" max="9738" width="9" style="208" hidden="1" customWidth="1"/>
    <col min="9739" max="9739" width="9.7109375" style="208" customWidth="1"/>
    <col min="9740" max="9740" width="9.140625" style="208"/>
    <col min="9741" max="9741" width="9.28515625" style="208" customWidth="1"/>
    <col min="9742" max="9989" width="9.140625" style="208"/>
    <col min="9990" max="9990" width="24.42578125" style="208" customWidth="1"/>
    <col min="9991" max="9991" width="12.5703125" style="208" customWidth="1"/>
    <col min="9992" max="9992" width="9" style="208" hidden="1" customWidth="1"/>
    <col min="9993" max="9993" width="16.42578125" style="208" customWidth="1"/>
    <col min="9994" max="9994" width="9" style="208" hidden="1" customWidth="1"/>
    <col min="9995" max="9995" width="9.7109375" style="208" customWidth="1"/>
    <col min="9996" max="9996" width="9.140625" style="208"/>
    <col min="9997" max="9997" width="9.28515625" style="208" customWidth="1"/>
    <col min="9998" max="10245" width="9.140625" style="208"/>
    <col min="10246" max="10246" width="24.42578125" style="208" customWidth="1"/>
    <col min="10247" max="10247" width="12.5703125" style="208" customWidth="1"/>
    <col min="10248" max="10248" width="9" style="208" hidden="1" customWidth="1"/>
    <col min="10249" max="10249" width="16.42578125" style="208" customWidth="1"/>
    <col min="10250" max="10250" width="9" style="208" hidden="1" customWidth="1"/>
    <col min="10251" max="10251" width="9.7109375" style="208" customWidth="1"/>
    <col min="10252" max="10252" width="9.140625" style="208"/>
    <col min="10253" max="10253" width="9.28515625" style="208" customWidth="1"/>
    <col min="10254" max="10501" width="9.140625" style="208"/>
    <col min="10502" max="10502" width="24.42578125" style="208" customWidth="1"/>
    <col min="10503" max="10503" width="12.5703125" style="208" customWidth="1"/>
    <col min="10504" max="10504" width="9" style="208" hidden="1" customWidth="1"/>
    <col min="10505" max="10505" width="16.42578125" style="208" customWidth="1"/>
    <col min="10506" max="10506" width="9" style="208" hidden="1" customWidth="1"/>
    <col min="10507" max="10507" width="9.7109375" style="208" customWidth="1"/>
    <col min="10508" max="10508" width="9.140625" style="208"/>
    <col min="10509" max="10509" width="9.28515625" style="208" customWidth="1"/>
    <col min="10510" max="10757" width="9.140625" style="208"/>
    <col min="10758" max="10758" width="24.42578125" style="208" customWidth="1"/>
    <col min="10759" max="10759" width="12.5703125" style="208" customWidth="1"/>
    <col min="10760" max="10760" width="9" style="208" hidden="1" customWidth="1"/>
    <col min="10761" max="10761" width="16.42578125" style="208" customWidth="1"/>
    <col min="10762" max="10762" width="9" style="208" hidden="1" customWidth="1"/>
    <col min="10763" max="10763" width="9.7109375" style="208" customWidth="1"/>
    <col min="10764" max="10764" width="9.140625" style="208"/>
    <col min="10765" max="10765" width="9.28515625" style="208" customWidth="1"/>
    <col min="10766" max="11013" width="9.140625" style="208"/>
    <col min="11014" max="11014" width="24.42578125" style="208" customWidth="1"/>
    <col min="11015" max="11015" width="12.5703125" style="208" customWidth="1"/>
    <col min="11016" max="11016" width="9" style="208" hidden="1" customWidth="1"/>
    <col min="11017" max="11017" width="16.42578125" style="208" customWidth="1"/>
    <col min="11018" max="11018" width="9" style="208" hidden="1" customWidth="1"/>
    <col min="11019" max="11019" width="9.7109375" style="208" customWidth="1"/>
    <col min="11020" max="11020" width="9.140625" style="208"/>
    <col min="11021" max="11021" width="9.28515625" style="208" customWidth="1"/>
    <col min="11022" max="11269" width="9.140625" style="208"/>
    <col min="11270" max="11270" width="24.42578125" style="208" customWidth="1"/>
    <col min="11271" max="11271" width="12.5703125" style="208" customWidth="1"/>
    <col min="11272" max="11272" width="9" style="208" hidden="1" customWidth="1"/>
    <col min="11273" max="11273" width="16.42578125" style="208" customWidth="1"/>
    <col min="11274" max="11274" width="9" style="208" hidden="1" customWidth="1"/>
    <col min="11275" max="11275" width="9.7109375" style="208" customWidth="1"/>
    <col min="11276" max="11276" width="9.140625" style="208"/>
    <col min="11277" max="11277" width="9.28515625" style="208" customWidth="1"/>
    <col min="11278" max="11525" width="9.140625" style="208"/>
    <col min="11526" max="11526" width="24.42578125" style="208" customWidth="1"/>
    <col min="11527" max="11527" width="12.5703125" style="208" customWidth="1"/>
    <col min="11528" max="11528" width="9" style="208" hidden="1" customWidth="1"/>
    <col min="11529" max="11529" width="16.42578125" style="208" customWidth="1"/>
    <col min="11530" max="11530" width="9" style="208" hidden="1" customWidth="1"/>
    <col min="11531" max="11531" width="9.7109375" style="208" customWidth="1"/>
    <col min="11532" max="11532" width="9.140625" style="208"/>
    <col min="11533" max="11533" width="9.28515625" style="208" customWidth="1"/>
    <col min="11534" max="11781" width="9.140625" style="208"/>
    <col min="11782" max="11782" width="24.42578125" style="208" customWidth="1"/>
    <col min="11783" max="11783" width="12.5703125" style="208" customWidth="1"/>
    <col min="11784" max="11784" width="9" style="208" hidden="1" customWidth="1"/>
    <col min="11785" max="11785" width="16.42578125" style="208" customWidth="1"/>
    <col min="11786" max="11786" width="9" style="208" hidden="1" customWidth="1"/>
    <col min="11787" max="11787" width="9.7109375" style="208" customWidth="1"/>
    <col min="11788" max="11788" width="9.140625" style="208"/>
    <col min="11789" max="11789" width="9.28515625" style="208" customWidth="1"/>
    <col min="11790" max="12037" width="9.140625" style="208"/>
    <col min="12038" max="12038" width="24.42578125" style="208" customWidth="1"/>
    <col min="12039" max="12039" width="12.5703125" style="208" customWidth="1"/>
    <col min="12040" max="12040" width="9" style="208" hidden="1" customWidth="1"/>
    <col min="12041" max="12041" width="16.42578125" style="208" customWidth="1"/>
    <col min="12042" max="12042" width="9" style="208" hidden="1" customWidth="1"/>
    <col min="12043" max="12043" width="9.7109375" style="208" customWidth="1"/>
    <col min="12044" max="12044" width="9.140625" style="208"/>
    <col min="12045" max="12045" width="9.28515625" style="208" customWidth="1"/>
    <col min="12046" max="12293" width="9.140625" style="208"/>
    <col min="12294" max="12294" width="24.42578125" style="208" customWidth="1"/>
    <col min="12295" max="12295" width="12.5703125" style="208" customWidth="1"/>
    <col min="12296" max="12296" width="9" style="208" hidden="1" customWidth="1"/>
    <col min="12297" max="12297" width="16.42578125" style="208" customWidth="1"/>
    <col min="12298" max="12298" width="9" style="208" hidden="1" customWidth="1"/>
    <col min="12299" max="12299" width="9.7109375" style="208" customWidth="1"/>
    <col min="12300" max="12300" width="9.140625" style="208"/>
    <col min="12301" max="12301" width="9.28515625" style="208" customWidth="1"/>
    <col min="12302" max="12549" width="9.140625" style="208"/>
    <col min="12550" max="12550" width="24.42578125" style="208" customWidth="1"/>
    <col min="12551" max="12551" width="12.5703125" style="208" customWidth="1"/>
    <col min="12552" max="12552" width="9" style="208" hidden="1" customWidth="1"/>
    <col min="12553" max="12553" width="16.42578125" style="208" customWidth="1"/>
    <col min="12554" max="12554" width="9" style="208" hidden="1" customWidth="1"/>
    <col min="12555" max="12555" width="9.7109375" style="208" customWidth="1"/>
    <col min="12556" max="12556" width="9.140625" style="208"/>
    <col min="12557" max="12557" width="9.28515625" style="208" customWidth="1"/>
    <col min="12558" max="12805" width="9.140625" style="208"/>
    <col min="12806" max="12806" width="24.42578125" style="208" customWidth="1"/>
    <col min="12807" max="12807" width="12.5703125" style="208" customWidth="1"/>
    <col min="12808" max="12808" width="9" style="208" hidden="1" customWidth="1"/>
    <col min="12809" max="12809" width="16.42578125" style="208" customWidth="1"/>
    <col min="12810" max="12810" width="9" style="208" hidden="1" customWidth="1"/>
    <col min="12811" max="12811" width="9.7109375" style="208" customWidth="1"/>
    <col min="12812" max="12812" width="9.140625" style="208"/>
    <col min="12813" max="12813" width="9.28515625" style="208" customWidth="1"/>
    <col min="12814" max="13061" width="9.140625" style="208"/>
    <col min="13062" max="13062" width="24.42578125" style="208" customWidth="1"/>
    <col min="13063" max="13063" width="12.5703125" style="208" customWidth="1"/>
    <col min="13064" max="13064" width="9" style="208" hidden="1" customWidth="1"/>
    <col min="13065" max="13065" width="16.42578125" style="208" customWidth="1"/>
    <col min="13066" max="13066" width="9" style="208" hidden="1" customWidth="1"/>
    <col min="13067" max="13067" width="9.7109375" style="208" customWidth="1"/>
    <col min="13068" max="13068" width="9.140625" style="208"/>
    <col min="13069" max="13069" width="9.28515625" style="208" customWidth="1"/>
    <col min="13070" max="13317" width="9.140625" style="208"/>
    <col min="13318" max="13318" width="24.42578125" style="208" customWidth="1"/>
    <col min="13319" max="13319" width="12.5703125" style="208" customWidth="1"/>
    <col min="13320" max="13320" width="9" style="208" hidden="1" customWidth="1"/>
    <col min="13321" max="13321" width="16.42578125" style="208" customWidth="1"/>
    <col min="13322" max="13322" width="9" style="208" hidden="1" customWidth="1"/>
    <col min="13323" max="13323" width="9.7109375" style="208" customWidth="1"/>
    <col min="13324" max="13324" width="9.140625" style="208"/>
    <col min="13325" max="13325" width="9.28515625" style="208" customWidth="1"/>
    <col min="13326" max="13573" width="9.140625" style="208"/>
    <col min="13574" max="13574" width="24.42578125" style="208" customWidth="1"/>
    <col min="13575" max="13575" width="12.5703125" style="208" customWidth="1"/>
    <col min="13576" max="13576" width="9" style="208" hidden="1" customWidth="1"/>
    <col min="13577" max="13577" width="16.42578125" style="208" customWidth="1"/>
    <col min="13578" max="13578" width="9" style="208" hidden="1" customWidth="1"/>
    <col min="13579" max="13579" width="9.7109375" style="208" customWidth="1"/>
    <col min="13580" max="13580" width="9.140625" style="208"/>
    <col min="13581" max="13581" width="9.28515625" style="208" customWidth="1"/>
    <col min="13582" max="13829" width="9.140625" style="208"/>
    <col min="13830" max="13830" width="24.42578125" style="208" customWidth="1"/>
    <col min="13831" max="13831" width="12.5703125" style="208" customWidth="1"/>
    <col min="13832" max="13832" width="9" style="208" hidden="1" customWidth="1"/>
    <col min="13833" max="13833" width="16.42578125" style="208" customWidth="1"/>
    <col min="13834" max="13834" width="9" style="208" hidden="1" customWidth="1"/>
    <col min="13835" max="13835" width="9.7109375" style="208" customWidth="1"/>
    <col min="13836" max="13836" width="9.140625" style="208"/>
    <col min="13837" max="13837" width="9.28515625" style="208" customWidth="1"/>
    <col min="13838" max="14085" width="9.140625" style="208"/>
    <col min="14086" max="14086" width="24.42578125" style="208" customWidth="1"/>
    <col min="14087" max="14087" width="12.5703125" style="208" customWidth="1"/>
    <col min="14088" max="14088" width="9" style="208" hidden="1" customWidth="1"/>
    <col min="14089" max="14089" width="16.42578125" style="208" customWidth="1"/>
    <col min="14090" max="14090" width="9" style="208" hidden="1" customWidth="1"/>
    <col min="14091" max="14091" width="9.7109375" style="208" customWidth="1"/>
    <col min="14092" max="14092" width="9.140625" style="208"/>
    <col min="14093" max="14093" width="9.28515625" style="208" customWidth="1"/>
    <col min="14094" max="14341" width="9.140625" style="208"/>
    <col min="14342" max="14342" width="24.42578125" style="208" customWidth="1"/>
    <col min="14343" max="14343" width="12.5703125" style="208" customWidth="1"/>
    <col min="14344" max="14344" width="9" style="208" hidden="1" customWidth="1"/>
    <col min="14345" max="14345" width="16.42578125" style="208" customWidth="1"/>
    <col min="14346" max="14346" width="9" style="208" hidden="1" customWidth="1"/>
    <col min="14347" max="14347" width="9.7109375" style="208" customWidth="1"/>
    <col min="14348" max="14348" width="9.140625" style="208"/>
    <col min="14349" max="14349" width="9.28515625" style="208" customWidth="1"/>
    <col min="14350" max="14597" width="9.140625" style="208"/>
    <col min="14598" max="14598" width="24.42578125" style="208" customWidth="1"/>
    <col min="14599" max="14599" width="12.5703125" style="208" customWidth="1"/>
    <col min="14600" max="14600" width="9" style="208" hidden="1" customWidth="1"/>
    <col min="14601" max="14601" width="16.42578125" style="208" customWidth="1"/>
    <col min="14602" max="14602" width="9" style="208" hidden="1" customWidth="1"/>
    <col min="14603" max="14603" width="9.7109375" style="208" customWidth="1"/>
    <col min="14604" max="14604" width="9.140625" style="208"/>
    <col min="14605" max="14605" width="9.28515625" style="208" customWidth="1"/>
    <col min="14606" max="14853" width="9.140625" style="208"/>
    <col min="14854" max="14854" width="24.42578125" style="208" customWidth="1"/>
    <col min="14855" max="14855" width="12.5703125" style="208" customWidth="1"/>
    <col min="14856" max="14856" width="9" style="208" hidden="1" customWidth="1"/>
    <col min="14857" max="14857" width="16.42578125" style="208" customWidth="1"/>
    <col min="14858" max="14858" width="9" style="208" hidden="1" customWidth="1"/>
    <col min="14859" max="14859" width="9.7109375" style="208" customWidth="1"/>
    <col min="14860" max="14860" width="9.140625" style="208"/>
    <col min="14861" max="14861" width="9.28515625" style="208" customWidth="1"/>
    <col min="14862" max="15109" width="9.140625" style="208"/>
    <col min="15110" max="15110" width="24.42578125" style="208" customWidth="1"/>
    <col min="15111" max="15111" width="12.5703125" style="208" customWidth="1"/>
    <col min="15112" max="15112" width="9" style="208" hidden="1" customWidth="1"/>
    <col min="15113" max="15113" width="16.42578125" style="208" customWidth="1"/>
    <col min="15114" max="15114" width="9" style="208" hidden="1" customWidth="1"/>
    <col min="15115" max="15115" width="9.7109375" style="208" customWidth="1"/>
    <col min="15116" max="15116" width="9.140625" style="208"/>
    <col min="15117" max="15117" width="9.28515625" style="208" customWidth="1"/>
    <col min="15118" max="15365" width="9.140625" style="208"/>
    <col min="15366" max="15366" width="24.42578125" style="208" customWidth="1"/>
    <col min="15367" max="15367" width="12.5703125" style="208" customWidth="1"/>
    <col min="15368" max="15368" width="9" style="208" hidden="1" customWidth="1"/>
    <col min="15369" max="15369" width="16.42578125" style="208" customWidth="1"/>
    <col min="15370" max="15370" width="9" style="208" hidden="1" customWidth="1"/>
    <col min="15371" max="15371" width="9.7109375" style="208" customWidth="1"/>
    <col min="15372" max="15372" width="9.140625" style="208"/>
    <col min="15373" max="15373" width="9.28515625" style="208" customWidth="1"/>
    <col min="15374" max="15621" width="9.140625" style="208"/>
    <col min="15622" max="15622" width="24.42578125" style="208" customWidth="1"/>
    <col min="15623" max="15623" width="12.5703125" style="208" customWidth="1"/>
    <col min="15624" max="15624" width="9" style="208" hidden="1" customWidth="1"/>
    <col min="15625" max="15625" width="16.42578125" style="208" customWidth="1"/>
    <col min="15626" max="15626" width="9" style="208" hidden="1" customWidth="1"/>
    <col min="15627" max="15627" width="9.7109375" style="208" customWidth="1"/>
    <col min="15628" max="15628" width="9.140625" style="208"/>
    <col min="15629" max="15629" width="9.28515625" style="208" customWidth="1"/>
    <col min="15630" max="15877" width="9.140625" style="208"/>
    <col min="15878" max="15878" width="24.42578125" style="208" customWidth="1"/>
    <col min="15879" max="15879" width="12.5703125" style="208" customWidth="1"/>
    <col min="15880" max="15880" width="9" style="208" hidden="1" customWidth="1"/>
    <col min="15881" max="15881" width="16.42578125" style="208" customWidth="1"/>
    <col min="15882" max="15882" width="9" style="208" hidden="1" customWidth="1"/>
    <col min="15883" max="15883" width="9.7109375" style="208" customWidth="1"/>
    <col min="15884" max="15884" width="9.140625" style="208"/>
    <col min="15885" max="15885" width="9.28515625" style="208" customWidth="1"/>
    <col min="15886" max="16133" width="9.140625" style="208"/>
    <col min="16134" max="16134" width="24.42578125" style="208" customWidth="1"/>
    <col min="16135" max="16135" width="12.5703125" style="208" customWidth="1"/>
    <col min="16136" max="16136" width="9" style="208" hidden="1" customWidth="1"/>
    <col min="16137" max="16137" width="16.42578125" style="208" customWidth="1"/>
    <col min="16138" max="16138" width="9" style="208" hidden="1" customWidth="1"/>
    <col min="16139" max="16139" width="9.7109375" style="208" customWidth="1"/>
    <col min="16140" max="16140" width="9.140625" style="208"/>
    <col min="16141" max="16141" width="9.28515625" style="208" customWidth="1"/>
    <col min="16142" max="16384" width="9.140625" style="208"/>
  </cols>
  <sheetData>
    <row r="1" spans="1:16">
      <c r="A1" s="1308">
        <v>46081</v>
      </c>
      <c r="B1" s="1309"/>
      <c r="C1" s="1309"/>
      <c r="D1" s="1309"/>
      <c r="E1" s="1309"/>
      <c r="F1" s="1309"/>
      <c r="G1" s="1309"/>
      <c r="H1" s="1309"/>
      <c r="I1" s="1309"/>
      <c r="J1" s="1310"/>
    </row>
    <row r="2" spans="1:16" ht="33" customHeight="1">
      <c r="A2" s="1303" t="s">
        <v>1158</v>
      </c>
      <c r="B2" s="1303"/>
      <c r="C2" s="1303"/>
      <c r="D2" s="1303"/>
      <c r="E2" s="1303"/>
      <c r="F2" s="1303"/>
      <c r="G2" s="1303"/>
      <c r="H2" s="1303"/>
      <c r="I2" s="1303"/>
      <c r="J2" s="962"/>
    </row>
    <row r="3" spans="1:16">
      <c r="A3" s="1304" t="s">
        <v>2</v>
      </c>
      <c r="B3" s="1304" t="s">
        <v>1159</v>
      </c>
      <c r="C3" s="1304" t="s">
        <v>1160</v>
      </c>
      <c r="D3" s="1304" t="s">
        <v>1161</v>
      </c>
      <c r="E3" s="1304" t="s">
        <v>1162</v>
      </c>
      <c r="F3" s="1304" t="s">
        <v>1163</v>
      </c>
      <c r="G3" s="1304" t="s">
        <v>21</v>
      </c>
      <c r="H3" s="1304" t="s">
        <v>49</v>
      </c>
      <c r="I3" s="1299" t="s">
        <v>1164</v>
      </c>
      <c r="J3" s="1306"/>
      <c r="K3" s="1311" t="s">
        <v>1539</v>
      </c>
    </row>
    <row r="4" spans="1:16" ht="37.5" customHeight="1">
      <c r="A4" s="1304"/>
      <c r="B4" s="1304"/>
      <c r="C4" s="1304"/>
      <c r="D4" s="1304"/>
      <c r="E4" s="1304"/>
      <c r="F4" s="1304"/>
      <c r="G4" s="1304"/>
      <c r="H4" s="1304"/>
      <c r="I4" s="1299"/>
      <c r="J4" s="1307"/>
      <c r="K4" s="1312"/>
    </row>
    <row r="5" spans="1:16" ht="20.25">
      <c r="A5" s="962">
        <v>1</v>
      </c>
      <c r="B5" s="963" t="s">
        <v>1165</v>
      </c>
      <c r="C5" s="964">
        <v>8</v>
      </c>
      <c r="D5" s="964"/>
      <c r="E5" s="1305">
        <v>29</v>
      </c>
      <c r="F5" s="965">
        <f>'2024-25'!U24+'2024-25'!U29</f>
        <v>68.655000000000001</v>
      </c>
      <c r="G5" s="965">
        <v>12615.97</v>
      </c>
      <c r="H5" s="965">
        <v>4</v>
      </c>
      <c r="I5" s="1298">
        <f>SUM(F5:F10)</f>
        <v>311.52499999999998</v>
      </c>
      <c r="J5" s="1299" t="s">
        <v>1166</v>
      </c>
      <c r="K5" s="1300">
        <v>5</v>
      </c>
      <c r="L5" s="1065">
        <v>433441593454456</v>
      </c>
    </row>
    <row r="6" spans="1:16" ht="20.25">
      <c r="A6" s="962">
        <v>2</v>
      </c>
      <c r="B6" s="963" t="s">
        <v>1168</v>
      </c>
      <c r="C6" s="964">
        <v>4</v>
      </c>
      <c r="D6" s="964"/>
      <c r="E6" s="1305"/>
      <c r="F6" s="965">
        <f>'2024-25'!U14</f>
        <v>30.21</v>
      </c>
      <c r="G6" s="965">
        <v>13763.220000000001</v>
      </c>
      <c r="H6" s="965">
        <v>2</v>
      </c>
      <c r="I6" s="1298"/>
      <c r="J6" s="1299"/>
      <c r="K6" s="1301"/>
    </row>
    <row r="7" spans="1:16" ht="20.25">
      <c r="A7" s="962">
        <v>3</v>
      </c>
      <c r="B7" s="963" t="s">
        <v>1169</v>
      </c>
      <c r="C7" s="964">
        <v>4</v>
      </c>
      <c r="D7" s="964"/>
      <c r="E7" s="1305"/>
      <c r="F7" s="965">
        <f>'2024-25'!U38</f>
        <v>45.72</v>
      </c>
      <c r="G7" s="965">
        <v>8736.1200000000008</v>
      </c>
      <c r="H7" s="965">
        <v>1</v>
      </c>
      <c r="I7" s="1298"/>
      <c r="J7" s="1299"/>
      <c r="K7" s="1301"/>
      <c r="N7" s="521"/>
    </row>
    <row r="8" spans="1:16" ht="26.25" customHeight="1">
      <c r="A8" s="962">
        <v>4</v>
      </c>
      <c r="B8" s="963" t="s">
        <v>1170</v>
      </c>
      <c r="C8" s="964">
        <v>7</v>
      </c>
      <c r="D8" s="964"/>
      <c r="E8" s="1305"/>
      <c r="F8" s="965">
        <f>'2024-25'!U49+'2024-25'!U60</f>
        <v>74.444000000000017</v>
      </c>
      <c r="G8" s="965">
        <v>15832.150000000001</v>
      </c>
      <c r="H8" s="965">
        <v>0</v>
      </c>
      <c r="I8" s="1298"/>
      <c r="J8" s="1299"/>
      <c r="K8" s="1301"/>
      <c r="N8" s="521"/>
      <c r="P8" s="208">
        <v>34</v>
      </c>
    </row>
    <row r="9" spans="1:16" ht="20.25">
      <c r="A9" s="962">
        <v>5</v>
      </c>
      <c r="B9" s="963" t="s">
        <v>1171</v>
      </c>
      <c r="C9" s="964">
        <v>6</v>
      </c>
      <c r="D9" s="964"/>
      <c r="E9" s="1305"/>
      <c r="F9" s="965">
        <f>'2024-25'!U86</f>
        <v>44.345999999999997</v>
      </c>
      <c r="G9" s="965">
        <v>13854.09</v>
      </c>
      <c r="H9" s="965">
        <v>1</v>
      </c>
      <c r="I9" s="1298"/>
      <c r="J9" s="1299"/>
      <c r="K9" s="1301"/>
    </row>
    <row r="10" spans="1:16" ht="20.25">
      <c r="A10" s="962">
        <v>6</v>
      </c>
      <c r="B10" s="963" t="s">
        <v>1172</v>
      </c>
      <c r="C10" s="964">
        <v>5</v>
      </c>
      <c r="D10" s="964"/>
      <c r="E10" s="1305"/>
      <c r="F10" s="965">
        <f>'2024-25'!U70</f>
        <v>48.15</v>
      </c>
      <c r="G10" s="965">
        <v>12162.150000000001</v>
      </c>
      <c r="H10" s="965">
        <v>1</v>
      </c>
      <c r="I10" s="1298"/>
      <c r="J10" s="1299"/>
      <c r="K10" s="1302"/>
    </row>
    <row r="11" spans="1:16" ht="20.25">
      <c r="A11" s="962">
        <v>7</v>
      </c>
      <c r="B11" s="963" t="s">
        <v>1173</v>
      </c>
      <c r="C11" s="964">
        <v>7</v>
      </c>
      <c r="D11" s="964"/>
      <c r="E11" s="1305">
        <v>56</v>
      </c>
      <c r="F11" s="965">
        <f>'2024-25'!U108</f>
        <v>76.123999999999981</v>
      </c>
      <c r="G11" s="965">
        <v>9842.7999999999993</v>
      </c>
      <c r="H11" s="965">
        <v>0</v>
      </c>
      <c r="I11" s="1298">
        <f>SUM(F11:F17)</f>
        <v>718.3549999999999</v>
      </c>
      <c r="J11" s="1299" t="s">
        <v>1174</v>
      </c>
      <c r="K11" s="1300">
        <v>2</v>
      </c>
    </row>
    <row r="12" spans="1:16" ht="20.25">
      <c r="A12" s="962">
        <v>8</v>
      </c>
      <c r="B12" s="963" t="s">
        <v>1175</v>
      </c>
      <c r="C12" s="964">
        <v>4</v>
      </c>
      <c r="D12" s="964"/>
      <c r="E12" s="1305"/>
      <c r="F12" s="965">
        <f>'2024-25'!U124</f>
        <v>77.84</v>
      </c>
      <c r="G12" s="965">
        <v>6163.25</v>
      </c>
      <c r="H12" s="965">
        <v>3</v>
      </c>
      <c r="I12" s="1298"/>
      <c r="J12" s="1299"/>
      <c r="K12" s="1301"/>
      <c r="P12" s="208">
        <v>58</v>
      </c>
    </row>
    <row r="13" spans="1:16" ht="20.25">
      <c r="A13" s="962">
        <v>9</v>
      </c>
      <c r="B13" s="963" t="s">
        <v>1176</v>
      </c>
      <c r="C13" s="964">
        <v>7</v>
      </c>
      <c r="D13" s="964"/>
      <c r="E13" s="1305"/>
      <c r="F13" s="965">
        <f>'2024-25'!U146</f>
        <v>113.17000000000002</v>
      </c>
      <c r="G13" s="965">
        <v>10413.23</v>
      </c>
      <c r="H13" s="965">
        <v>2</v>
      </c>
      <c r="I13" s="1298"/>
      <c r="J13" s="1299"/>
      <c r="K13" s="1301"/>
      <c r="L13" s="577" t="s">
        <v>1599</v>
      </c>
    </row>
    <row r="14" spans="1:16" ht="20.25">
      <c r="A14" s="962">
        <v>10</v>
      </c>
      <c r="B14" s="963" t="s">
        <v>1177</v>
      </c>
      <c r="C14" s="964">
        <v>7</v>
      </c>
      <c r="D14" s="964"/>
      <c r="E14" s="1305"/>
      <c r="F14" s="965">
        <f>'2024-25'!U159+'2024-25'!U168</f>
        <v>134.971</v>
      </c>
      <c r="G14" s="965">
        <v>10582.91</v>
      </c>
      <c r="H14" s="965">
        <v>2</v>
      </c>
      <c r="I14" s="1298"/>
      <c r="J14" s="1299"/>
      <c r="K14" s="1301"/>
    </row>
    <row r="15" spans="1:16" ht="20.25">
      <c r="A15" s="962">
        <v>11</v>
      </c>
      <c r="B15" s="963" t="s">
        <v>1178</v>
      </c>
      <c r="C15" s="964">
        <v>19</v>
      </c>
      <c r="D15" s="964"/>
      <c r="E15" s="1305"/>
      <c r="F15" s="965">
        <f>'2024-25'!U213+'2024-25'!U233</f>
        <v>189.57</v>
      </c>
      <c r="G15" s="965">
        <v>17561.66</v>
      </c>
      <c r="H15" s="965">
        <f>4+8</f>
        <v>12</v>
      </c>
      <c r="I15" s="1298"/>
      <c r="J15" s="1299"/>
      <c r="K15" s="1301"/>
    </row>
    <row r="16" spans="1:16" ht="20.25">
      <c r="A16" s="962">
        <v>12</v>
      </c>
      <c r="B16" s="963" t="s">
        <v>1179</v>
      </c>
      <c r="C16" s="964">
        <v>8</v>
      </c>
      <c r="D16" s="964"/>
      <c r="E16" s="1305"/>
      <c r="F16" s="965">
        <f>'2024-25'!U181</f>
        <v>55.68</v>
      </c>
      <c r="G16" s="965">
        <v>41467.11</v>
      </c>
      <c r="H16" s="965">
        <v>1</v>
      </c>
      <c r="I16" s="1298"/>
      <c r="J16" s="1299"/>
      <c r="K16" s="1301"/>
    </row>
    <row r="17" spans="1:16" ht="20.25">
      <c r="A17" s="962">
        <v>13</v>
      </c>
      <c r="B17" s="963" t="s">
        <v>1180</v>
      </c>
      <c r="C17" s="964">
        <v>6</v>
      </c>
      <c r="D17" s="964"/>
      <c r="E17" s="1305"/>
      <c r="F17" s="965">
        <f>'2024-25'!U197</f>
        <v>71.000000000000014</v>
      </c>
      <c r="G17" s="965">
        <v>11122.08</v>
      </c>
      <c r="H17" s="965">
        <v>3</v>
      </c>
      <c r="I17" s="1298"/>
      <c r="J17" s="1299"/>
      <c r="K17" s="1302"/>
    </row>
    <row r="18" spans="1:16" ht="20.25">
      <c r="A18" s="962">
        <v>14</v>
      </c>
      <c r="B18" s="963" t="s">
        <v>1181</v>
      </c>
      <c r="C18" s="964">
        <v>5</v>
      </c>
      <c r="D18" s="964"/>
      <c r="E18" s="1305">
        <v>31</v>
      </c>
      <c r="F18" s="965">
        <f>'2024-25'!U257</f>
        <v>74.537999999999982</v>
      </c>
      <c r="G18" s="965">
        <v>11687.1</v>
      </c>
      <c r="H18" s="965">
        <v>0</v>
      </c>
      <c r="I18" s="1298">
        <f>SUM(F18:F20)+F21+F22+F23</f>
        <v>536.36199999999997</v>
      </c>
      <c r="J18" s="1299" t="s">
        <v>1182</v>
      </c>
      <c r="K18" s="1300">
        <v>3</v>
      </c>
    </row>
    <row r="19" spans="1:16" ht="20.25">
      <c r="A19" s="962">
        <v>15</v>
      </c>
      <c r="B19" s="963" t="s">
        <v>1183</v>
      </c>
      <c r="C19" s="964">
        <v>7</v>
      </c>
      <c r="D19" s="964"/>
      <c r="E19" s="1305"/>
      <c r="F19" s="965">
        <f>'2024-25'!U275</f>
        <v>101.3</v>
      </c>
      <c r="G19" s="965">
        <v>15298.04</v>
      </c>
      <c r="H19" s="965">
        <v>4</v>
      </c>
      <c r="I19" s="1298"/>
      <c r="J19" s="1299"/>
      <c r="K19" s="1301"/>
    </row>
    <row r="20" spans="1:16" ht="20.25">
      <c r="A20" s="962">
        <v>16</v>
      </c>
      <c r="B20" s="963" t="s">
        <v>1184</v>
      </c>
      <c r="C20" s="964">
        <v>7</v>
      </c>
      <c r="D20" s="964"/>
      <c r="E20" s="1305"/>
      <c r="F20" s="965">
        <f>'2024-25'!U286+'2024-25'!U295</f>
        <v>106.58500000000001</v>
      </c>
      <c r="G20" s="965">
        <v>12239.84</v>
      </c>
      <c r="H20" s="965">
        <f>0</f>
        <v>0</v>
      </c>
      <c r="I20" s="1298"/>
      <c r="J20" s="1299"/>
      <c r="K20" s="1301"/>
      <c r="L20" s="1065">
        <v>514515544</v>
      </c>
      <c r="N20" s="210"/>
      <c r="P20" s="208">
        <v>34</v>
      </c>
    </row>
    <row r="21" spans="1:16" ht="20.25">
      <c r="A21" s="962">
        <v>17</v>
      </c>
      <c r="B21" s="963" t="s">
        <v>1185</v>
      </c>
      <c r="C21" s="964">
        <v>4</v>
      </c>
      <c r="D21" s="964"/>
      <c r="E21" s="1305"/>
      <c r="F21" s="965">
        <f>'2024-25'!U331</f>
        <v>61.429000000000002</v>
      </c>
      <c r="G21" s="965">
        <v>11435.03</v>
      </c>
      <c r="H21" s="965">
        <v>1</v>
      </c>
      <c r="I21" s="1298"/>
      <c r="J21" s="1299"/>
      <c r="K21" s="1301"/>
    </row>
    <row r="22" spans="1:16" ht="20.25">
      <c r="A22" s="962">
        <v>18</v>
      </c>
      <c r="B22" s="963" t="s">
        <v>1186</v>
      </c>
      <c r="C22" s="964">
        <v>7</v>
      </c>
      <c r="D22" s="964"/>
      <c r="E22" s="1305"/>
      <c r="F22" s="965">
        <f>'2024-25'!U356</f>
        <v>82.02</v>
      </c>
      <c r="G22" s="965">
        <v>9605.64</v>
      </c>
      <c r="H22" s="965">
        <v>3</v>
      </c>
      <c r="I22" s="1298"/>
      <c r="J22" s="1299"/>
      <c r="K22" s="1301"/>
    </row>
    <row r="23" spans="1:16" ht="20.25">
      <c r="A23" s="962">
        <v>19</v>
      </c>
      <c r="B23" s="963" t="s">
        <v>1187</v>
      </c>
      <c r="C23" s="964">
        <v>4</v>
      </c>
      <c r="D23" s="964"/>
      <c r="E23" s="1305"/>
      <c r="F23" s="965">
        <f>'2024-25'!U313</f>
        <v>110.49000000000001</v>
      </c>
      <c r="G23" s="965">
        <v>12011.04</v>
      </c>
      <c r="H23" s="965">
        <v>3</v>
      </c>
      <c r="I23" s="1298"/>
      <c r="J23" s="1299"/>
      <c r="K23" s="1302"/>
    </row>
    <row r="24" spans="1:16" ht="20.25">
      <c r="A24" s="962">
        <v>20</v>
      </c>
      <c r="B24" s="963" t="s">
        <v>1188</v>
      </c>
      <c r="C24" s="964">
        <v>6</v>
      </c>
      <c r="D24" s="964"/>
      <c r="E24" s="1305">
        <v>46</v>
      </c>
      <c r="F24" s="965">
        <f>'2024-25'!U385</f>
        <v>95.316000000000003</v>
      </c>
      <c r="G24" s="965">
        <v>8526.74</v>
      </c>
      <c r="H24" s="965">
        <v>0</v>
      </c>
      <c r="I24" s="1298">
        <f>SUM(F24:F31)+F32+F33</f>
        <v>703.4050000000002</v>
      </c>
      <c r="J24" s="1299" t="s">
        <v>1189</v>
      </c>
      <c r="K24" s="1300">
        <v>6</v>
      </c>
    </row>
    <row r="25" spans="1:16" ht="20.25">
      <c r="A25" s="962">
        <v>21</v>
      </c>
      <c r="B25" s="963" t="s">
        <v>1190</v>
      </c>
      <c r="C25" s="964">
        <v>3</v>
      </c>
      <c r="D25" s="964"/>
      <c r="E25" s="1305"/>
      <c r="F25" s="965">
        <f>'2024-25'!U436</f>
        <v>48.086000000000006</v>
      </c>
      <c r="G25" s="965">
        <v>11900.3</v>
      </c>
      <c r="H25" s="965">
        <v>2</v>
      </c>
      <c r="I25" s="1298"/>
      <c r="J25" s="1299"/>
      <c r="K25" s="1301"/>
      <c r="L25" s="1065">
        <v>548552573574606</v>
      </c>
    </row>
    <row r="26" spans="1:16" ht="20.25">
      <c r="A26" s="962">
        <v>22</v>
      </c>
      <c r="B26" s="963" t="s">
        <v>1191</v>
      </c>
      <c r="C26" s="964">
        <v>3</v>
      </c>
      <c r="D26" s="964"/>
      <c r="E26" s="1305"/>
      <c r="F26" s="965">
        <f>'2024-25'!U392+'2024-25'!U397</f>
        <v>55.739999999999995</v>
      </c>
      <c r="G26" s="965">
        <v>15611.019999999999</v>
      </c>
      <c r="H26" s="965">
        <v>1</v>
      </c>
      <c r="I26" s="1298"/>
      <c r="J26" s="1299"/>
      <c r="K26" s="1301"/>
      <c r="P26" s="208">
        <v>52</v>
      </c>
    </row>
    <row r="27" spans="1:16" ht="20.25">
      <c r="A27" s="962">
        <v>23</v>
      </c>
      <c r="B27" s="963" t="s">
        <v>1192</v>
      </c>
      <c r="C27" s="964">
        <v>3</v>
      </c>
      <c r="D27" s="964"/>
      <c r="E27" s="1305"/>
      <c r="F27" s="965">
        <f>'2024-25'!U450</f>
        <v>58.993000000000002</v>
      </c>
      <c r="G27" s="965">
        <v>11594.3</v>
      </c>
      <c r="H27" s="965">
        <v>0</v>
      </c>
      <c r="I27" s="1298"/>
      <c r="J27" s="1299"/>
      <c r="K27" s="1301"/>
    </row>
    <row r="28" spans="1:16" ht="20.25">
      <c r="A28" s="962">
        <v>24</v>
      </c>
      <c r="B28" s="963" t="s">
        <v>1193</v>
      </c>
      <c r="C28" s="964">
        <v>11</v>
      </c>
      <c r="D28" s="964"/>
      <c r="E28" s="1305"/>
      <c r="F28" s="965">
        <f>'2024-25'!U417+'2024-25'!U426</f>
        <v>110.989</v>
      </c>
      <c r="G28" s="965">
        <v>27652.690000000002</v>
      </c>
      <c r="H28" s="965">
        <v>8</v>
      </c>
      <c r="I28" s="1298"/>
      <c r="J28" s="1299"/>
      <c r="K28" s="1301"/>
    </row>
    <row r="29" spans="1:16" ht="20.25">
      <c r="A29" s="962">
        <v>25</v>
      </c>
      <c r="B29" s="963" t="s">
        <v>1194</v>
      </c>
      <c r="C29" s="964">
        <v>7</v>
      </c>
      <c r="D29" s="964"/>
      <c r="E29" s="1305"/>
      <c r="F29" s="965">
        <f>'2024-25'!U482</f>
        <v>68.825000000000017</v>
      </c>
      <c r="G29" s="965">
        <v>25220.98</v>
      </c>
      <c r="H29" s="965">
        <v>2</v>
      </c>
      <c r="I29" s="1298"/>
      <c r="J29" s="1299"/>
      <c r="K29" s="1301"/>
    </row>
    <row r="30" spans="1:16" ht="20.25">
      <c r="A30" s="962">
        <v>26</v>
      </c>
      <c r="B30" s="963" t="s">
        <v>1195</v>
      </c>
      <c r="C30" s="964">
        <v>5</v>
      </c>
      <c r="D30" s="964"/>
      <c r="E30" s="1305"/>
      <c r="F30" s="965">
        <f>'2024-25'!U496+'2024-25'!U508</f>
        <v>68.349999999999994</v>
      </c>
      <c r="G30" s="965">
        <v>21611.53</v>
      </c>
      <c r="H30" s="965">
        <v>2</v>
      </c>
      <c r="I30" s="1298"/>
      <c r="J30" s="1299"/>
      <c r="K30" s="1301"/>
    </row>
    <row r="31" spans="1:16" ht="20.25">
      <c r="A31" s="962">
        <v>27</v>
      </c>
      <c r="B31" s="963" t="s">
        <v>1196</v>
      </c>
      <c r="C31" s="964">
        <v>4</v>
      </c>
      <c r="D31" s="964"/>
      <c r="E31" s="1305"/>
      <c r="F31" s="965">
        <f>'2024-25'!U525</f>
        <v>46.744</v>
      </c>
      <c r="G31" s="965">
        <v>6139.8399999999992</v>
      </c>
      <c r="H31" s="965">
        <v>0</v>
      </c>
      <c r="I31" s="1298"/>
      <c r="J31" s="1299"/>
      <c r="K31" s="1301"/>
    </row>
    <row r="32" spans="1:16" ht="20.25">
      <c r="A32" s="962">
        <v>28</v>
      </c>
      <c r="B32" s="963" t="s">
        <v>1197</v>
      </c>
      <c r="C32" s="964">
        <v>3</v>
      </c>
      <c r="D32" s="964"/>
      <c r="E32" s="1305"/>
      <c r="F32" s="965">
        <f>'2024-25'!U555</f>
        <v>51.388000000000005</v>
      </c>
      <c r="G32" s="965">
        <v>2441.1400000000003</v>
      </c>
      <c r="H32" s="965">
        <v>3</v>
      </c>
      <c r="I32" s="1298"/>
      <c r="J32" s="1299"/>
      <c r="K32" s="1301"/>
    </row>
    <row r="33" spans="1:14" ht="20.25">
      <c r="A33" s="962">
        <v>29</v>
      </c>
      <c r="B33" s="963" t="s">
        <v>1198</v>
      </c>
      <c r="C33" s="964">
        <v>7</v>
      </c>
      <c r="D33" s="964"/>
      <c r="E33" s="1305"/>
      <c r="F33" s="965">
        <f>'2024-25'!U547</f>
        <v>98.974000000000004</v>
      </c>
      <c r="G33" s="965">
        <v>46455.14</v>
      </c>
      <c r="H33" s="965">
        <v>4</v>
      </c>
      <c r="I33" s="1298"/>
      <c r="J33" s="1299"/>
      <c r="K33" s="1302"/>
    </row>
    <row r="34" spans="1:14" ht="31.5" customHeight="1">
      <c r="A34" s="1304" t="s">
        <v>1199</v>
      </c>
      <c r="B34" s="1304"/>
      <c r="C34" s="966">
        <f>SUM(C5:C33)</f>
        <v>178</v>
      </c>
      <c r="D34" s="966">
        <f t="shared" ref="D34:H34" si="0">SUM(D5:D33)</f>
        <v>0</v>
      </c>
      <c r="E34" s="966">
        <f t="shared" si="0"/>
        <v>162</v>
      </c>
      <c r="F34" s="967">
        <f t="shared" si="0"/>
        <v>2269.6470000000004</v>
      </c>
      <c r="G34" s="968">
        <f t="shared" si="0"/>
        <v>433547.11000000004</v>
      </c>
      <c r="H34" s="968">
        <f t="shared" si="0"/>
        <v>65</v>
      </c>
      <c r="I34" s="969">
        <f>SUM(I5:I33)</f>
        <v>2269.6469999999999</v>
      </c>
      <c r="J34" s="962"/>
      <c r="K34" s="961">
        <f t="shared" ref="K34" si="1">SUM(K5:K33)</f>
        <v>16</v>
      </c>
    </row>
    <row r="35" spans="1:14">
      <c r="C35" s="208">
        <v>178</v>
      </c>
      <c r="F35" s="209"/>
    </row>
    <row r="36" spans="1:14">
      <c r="F36" s="209">
        <f>I34-F34</f>
        <v>0</v>
      </c>
    </row>
    <row r="37" spans="1:14">
      <c r="E37" s="522">
        <f>C34-E34</f>
        <v>16</v>
      </c>
      <c r="F37" s="209"/>
      <c r="K37" s="804">
        <f>I34-K34</f>
        <v>2253.6469999999999</v>
      </c>
      <c r="N37" s="208">
        <f>34-28</f>
        <v>6</v>
      </c>
    </row>
    <row r="46" spans="1:14" ht="56.25">
      <c r="A46" s="576" t="s">
        <v>1486</v>
      </c>
      <c r="B46" s="576">
        <v>0</v>
      </c>
      <c r="C46" s="576">
        <v>23.83</v>
      </c>
      <c r="D46" s="576">
        <v>0</v>
      </c>
      <c r="E46" s="576">
        <v>21.22</v>
      </c>
      <c r="F46" s="576">
        <v>0</v>
      </c>
      <c r="G46" s="577"/>
      <c r="H46" s="577"/>
      <c r="I46" s="576">
        <v>45.05</v>
      </c>
      <c r="K46" s="576">
        <v>21.22</v>
      </c>
    </row>
    <row r="47" spans="1:14" ht="56.25">
      <c r="A47" s="576" t="s">
        <v>1487</v>
      </c>
      <c r="B47" s="576">
        <v>0</v>
      </c>
      <c r="C47" s="576">
        <v>23.83</v>
      </c>
      <c r="D47" s="576">
        <v>8.77</v>
      </c>
      <c r="E47" s="576">
        <v>29.99</v>
      </c>
      <c r="F47" s="576">
        <v>11</v>
      </c>
      <c r="G47" s="577"/>
      <c r="H47" s="577"/>
      <c r="I47" s="576">
        <v>64.819999999999993</v>
      </c>
      <c r="K47" s="576">
        <v>29.99</v>
      </c>
    </row>
    <row r="48" spans="1:14">
      <c r="A48" s="576" t="s">
        <v>1465</v>
      </c>
      <c r="B48" s="576">
        <f>B47-B46</f>
        <v>0</v>
      </c>
      <c r="C48" s="576">
        <f t="shared" ref="C48:I48" si="2">C47-C46</f>
        <v>0</v>
      </c>
      <c r="D48" s="576">
        <f t="shared" si="2"/>
        <v>8.77</v>
      </c>
      <c r="E48" s="576">
        <f t="shared" si="2"/>
        <v>8.77</v>
      </c>
      <c r="F48" s="576">
        <f t="shared" si="2"/>
        <v>11</v>
      </c>
      <c r="G48" s="576">
        <f t="shared" si="2"/>
        <v>0</v>
      </c>
      <c r="H48" s="576">
        <f t="shared" si="2"/>
        <v>0</v>
      </c>
      <c r="I48" s="576">
        <f t="shared" si="2"/>
        <v>19.769999999999996</v>
      </c>
      <c r="K48" s="576">
        <f t="shared" ref="K48" si="3">K47-K46</f>
        <v>8.77</v>
      </c>
    </row>
  </sheetData>
  <mergeCells count="30">
    <mergeCell ref="J3:J4"/>
    <mergeCell ref="A1:J1"/>
    <mergeCell ref="K3:K4"/>
    <mergeCell ref="K5:K10"/>
    <mergeCell ref="K11:K17"/>
    <mergeCell ref="I3:I4"/>
    <mergeCell ref="I5:I10"/>
    <mergeCell ref="I11:I17"/>
    <mergeCell ref="K18:K23"/>
    <mergeCell ref="K24:K33"/>
    <mergeCell ref="A2:I2"/>
    <mergeCell ref="A34:B34"/>
    <mergeCell ref="A3:A4"/>
    <mergeCell ref="B3:B4"/>
    <mergeCell ref="C3:C4"/>
    <mergeCell ref="D3:D4"/>
    <mergeCell ref="E3:E4"/>
    <mergeCell ref="E5:E10"/>
    <mergeCell ref="E11:E17"/>
    <mergeCell ref="E18:E23"/>
    <mergeCell ref="E24:E33"/>
    <mergeCell ref="F3:F4"/>
    <mergeCell ref="G3:G4"/>
    <mergeCell ref="H3:H4"/>
    <mergeCell ref="I18:I23"/>
    <mergeCell ref="I24:I33"/>
    <mergeCell ref="J5:J10"/>
    <mergeCell ref="J11:J17"/>
    <mergeCell ref="J18:J23"/>
    <mergeCell ref="J24:J33"/>
  </mergeCells>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426"/>
  <sheetViews>
    <sheetView view="pageBreakPreview" zoomScale="20" zoomScaleNormal="26" workbookViewId="0">
      <pane xSplit="3" ySplit="4" topLeftCell="D383" activePane="bottomRight" state="frozen"/>
      <selection pane="topRight"/>
      <selection pane="bottomLeft"/>
      <selection pane="bottomRight" activeCell="AA384" sqref="AA384:AA390"/>
    </sheetView>
  </sheetViews>
  <sheetFormatPr defaultColWidth="8.85546875" defaultRowHeight="61.5"/>
  <cols>
    <col min="1" max="1" width="20.42578125" style="15" customWidth="1"/>
    <col min="2" max="2" width="20.28515625" style="15" customWidth="1"/>
    <col min="3" max="3" width="12.28515625" style="15" customWidth="1"/>
    <col min="4" max="4" width="213.5703125" style="16" customWidth="1"/>
    <col min="5" max="5" width="36.5703125" style="15" customWidth="1"/>
    <col min="6" max="6" width="43.85546875" style="17" customWidth="1"/>
    <col min="7" max="7" width="45.85546875" style="18" customWidth="1"/>
    <col min="8" max="8" width="45.7109375" style="15" customWidth="1"/>
    <col min="9" max="9" width="46.28515625" style="15" customWidth="1"/>
    <col min="10" max="10" width="47.140625" style="15" customWidth="1"/>
    <col min="11" max="11" width="46.7109375" style="15" customWidth="1"/>
    <col min="12" max="12" width="56.7109375" style="19" customWidth="1"/>
    <col min="13" max="13" width="30.42578125" style="15" hidden="1" customWidth="1"/>
    <col min="14" max="14" width="30" style="15" hidden="1" customWidth="1"/>
    <col min="15" max="15" width="83.140625" style="20" customWidth="1"/>
    <col min="16" max="16" width="50" style="20" customWidth="1"/>
    <col min="17" max="17" width="51.42578125" style="20" customWidth="1"/>
    <col min="18" max="18" width="27.7109375" style="20" customWidth="1"/>
    <col min="19" max="19" width="43.28515625" style="21" customWidth="1"/>
    <col min="20" max="20" width="43.5703125" style="21" customWidth="1"/>
    <col min="21" max="21" width="35.7109375" style="15" customWidth="1"/>
    <col min="22" max="22" width="45.42578125" style="22" customWidth="1"/>
    <col min="23" max="23" width="35.85546875" style="15" customWidth="1"/>
    <col min="24" max="24" width="47" style="18" customWidth="1"/>
    <col min="25" max="25" width="38" style="15" customWidth="1"/>
    <col min="26" max="26" width="64" style="15" customWidth="1"/>
    <col min="27" max="27" width="151" style="23" customWidth="1"/>
    <col min="28" max="28" width="16.5703125" style="24" customWidth="1"/>
    <col min="29" max="16384" width="8.85546875" style="24"/>
  </cols>
  <sheetData>
    <row r="1" spans="1:27" s="6" customFormat="1" ht="90">
      <c r="A1" s="1426" t="s">
        <v>0</v>
      </c>
      <c r="B1" s="1426"/>
      <c r="C1" s="1426"/>
      <c r="D1" s="1426"/>
      <c r="E1" s="1426"/>
      <c r="F1" s="1426"/>
      <c r="G1" s="1426"/>
      <c r="H1" s="1426"/>
      <c r="I1" s="1426"/>
      <c r="J1" s="1426"/>
      <c r="K1" s="1426"/>
      <c r="L1" s="1426"/>
      <c r="M1" s="1426"/>
      <c r="N1" s="1426"/>
      <c r="O1" s="1426"/>
      <c r="P1" s="1426"/>
      <c r="Q1" s="1426"/>
      <c r="R1" s="1426"/>
      <c r="S1" s="1426"/>
      <c r="T1" s="1426"/>
      <c r="U1" s="1426"/>
      <c r="V1" s="1426"/>
      <c r="W1" s="1426"/>
      <c r="X1" s="1426"/>
      <c r="Y1" s="1426"/>
      <c r="Z1" s="1426"/>
      <c r="AA1" s="1426"/>
    </row>
    <row r="2" spans="1:27" s="6" customFormat="1" ht="90">
      <c r="A2" s="1426" t="s">
        <v>1</v>
      </c>
      <c r="B2" s="1426"/>
      <c r="C2" s="1426"/>
      <c r="D2" s="1426"/>
      <c r="E2" s="1426"/>
      <c r="F2" s="1426"/>
      <c r="G2" s="1426"/>
      <c r="H2" s="1426"/>
      <c r="I2" s="1426"/>
      <c r="J2" s="1426"/>
      <c r="K2" s="1426"/>
      <c r="L2" s="1426"/>
      <c r="M2" s="1426"/>
      <c r="N2" s="1426"/>
      <c r="O2" s="1426"/>
      <c r="P2" s="1426"/>
      <c r="Q2" s="1426"/>
      <c r="R2" s="1426"/>
      <c r="S2" s="1426"/>
      <c r="T2" s="1426"/>
      <c r="U2" s="1426"/>
      <c r="V2" s="1426"/>
      <c r="W2" s="1426"/>
      <c r="X2" s="1426"/>
      <c r="Y2" s="1426"/>
      <c r="Z2" s="1426"/>
      <c r="AA2" s="1426"/>
    </row>
    <row r="3" spans="1:27" s="6" customFormat="1" ht="90">
      <c r="A3" s="1427"/>
      <c r="B3" s="1428"/>
      <c r="C3" s="1428"/>
      <c r="D3" s="1428"/>
      <c r="E3" s="1428"/>
      <c r="F3" s="1428"/>
      <c r="G3" s="1428"/>
      <c r="H3" s="1428"/>
      <c r="I3" s="1428"/>
      <c r="J3" s="1428"/>
      <c r="K3" s="1428"/>
      <c r="L3" s="1428"/>
      <c r="M3" s="1428"/>
      <c r="N3" s="1428"/>
      <c r="O3" s="1428"/>
      <c r="P3" s="1428"/>
      <c r="Q3" s="1428"/>
      <c r="R3" s="1428"/>
      <c r="S3" s="1428"/>
      <c r="T3" s="1428"/>
      <c r="U3" s="1428"/>
      <c r="V3" s="1428"/>
      <c r="W3" s="1428"/>
      <c r="X3" s="1428"/>
      <c r="Y3" s="1428"/>
      <c r="Z3" s="1428"/>
      <c r="AA3" s="1429"/>
    </row>
    <row r="4" spans="1:27" s="7" customFormat="1" ht="60.75">
      <c r="A4" s="25">
        <v>1</v>
      </c>
      <c r="B4" s="1430">
        <v>2</v>
      </c>
      <c r="C4" s="1430"/>
      <c r="D4" s="25">
        <v>3</v>
      </c>
      <c r="E4" s="25">
        <v>4</v>
      </c>
      <c r="F4" s="25">
        <v>5</v>
      </c>
      <c r="G4" s="1431">
        <v>6</v>
      </c>
      <c r="H4" s="1432"/>
      <c r="I4" s="25">
        <v>7</v>
      </c>
      <c r="J4" s="58">
        <v>8</v>
      </c>
      <c r="K4" s="58">
        <v>9</v>
      </c>
      <c r="L4" s="1433">
        <v>10</v>
      </c>
      <c r="M4" s="1434"/>
      <c r="N4" s="1435"/>
      <c r="O4" s="59">
        <v>11</v>
      </c>
      <c r="P4" s="59">
        <v>12</v>
      </c>
      <c r="Q4" s="59">
        <v>13</v>
      </c>
      <c r="R4" s="59">
        <v>14</v>
      </c>
      <c r="S4" s="58">
        <v>15</v>
      </c>
      <c r="T4" s="25">
        <v>16</v>
      </c>
      <c r="U4" s="25">
        <v>17</v>
      </c>
      <c r="V4" s="59">
        <v>18</v>
      </c>
      <c r="W4" s="25">
        <v>19</v>
      </c>
      <c r="X4" s="25">
        <v>20</v>
      </c>
      <c r="Y4" s="25">
        <v>21</v>
      </c>
      <c r="Z4" s="25">
        <v>22</v>
      </c>
      <c r="AA4" s="25">
        <v>23</v>
      </c>
    </row>
    <row r="5" spans="1:27" s="8" customFormat="1" ht="60.75">
      <c r="A5" s="1317" t="s">
        <v>2</v>
      </c>
      <c r="B5" s="1317" t="s">
        <v>3</v>
      </c>
      <c r="C5" s="1317"/>
      <c r="D5" s="1393" t="s">
        <v>4</v>
      </c>
      <c r="E5" s="1317" t="s">
        <v>5</v>
      </c>
      <c r="F5" s="1437" t="s">
        <v>6</v>
      </c>
      <c r="G5" s="1337" t="s">
        <v>7</v>
      </c>
      <c r="H5" s="1317" t="s">
        <v>8</v>
      </c>
      <c r="I5" s="1403" t="s">
        <v>9</v>
      </c>
      <c r="J5" s="1402" t="s">
        <v>10</v>
      </c>
      <c r="K5" s="1402" t="s">
        <v>11</v>
      </c>
      <c r="L5" s="1392" t="s">
        <v>12</v>
      </c>
      <c r="M5" s="1376" t="s">
        <v>13</v>
      </c>
      <c r="N5" s="1376" t="s">
        <v>14</v>
      </c>
      <c r="O5" s="1339" t="s">
        <v>15</v>
      </c>
      <c r="P5" s="1436" t="s">
        <v>16</v>
      </c>
      <c r="Q5" s="1436"/>
      <c r="R5" s="1436"/>
      <c r="S5" s="1345" t="s">
        <v>17</v>
      </c>
      <c r="T5" s="1348" t="s">
        <v>18</v>
      </c>
      <c r="U5" s="1327" t="s">
        <v>19</v>
      </c>
      <c r="V5" s="1327"/>
      <c r="W5" s="1349" t="s">
        <v>20</v>
      </c>
      <c r="X5" s="1327" t="s">
        <v>21</v>
      </c>
      <c r="Y5" s="1327"/>
      <c r="Z5" s="1327" t="s">
        <v>22</v>
      </c>
      <c r="AA5" s="1315" t="s">
        <v>23</v>
      </c>
    </row>
    <row r="6" spans="1:27" s="8" customFormat="1" ht="118.5" customHeight="1">
      <c r="A6" s="1317"/>
      <c r="B6" s="1317"/>
      <c r="C6" s="1317"/>
      <c r="D6" s="1393"/>
      <c r="E6" s="1317"/>
      <c r="F6" s="1437"/>
      <c r="G6" s="1337"/>
      <c r="H6" s="1317"/>
      <c r="I6" s="1403"/>
      <c r="J6" s="1402"/>
      <c r="K6" s="1402"/>
      <c r="L6" s="1392"/>
      <c r="M6" s="1376"/>
      <c r="N6" s="1376"/>
      <c r="O6" s="1339"/>
      <c r="P6" s="63" t="s">
        <v>24</v>
      </c>
      <c r="Q6" s="63" t="s">
        <v>25</v>
      </c>
      <c r="R6" s="63" t="s">
        <v>26</v>
      </c>
      <c r="S6" s="1345"/>
      <c r="T6" s="1348"/>
      <c r="U6" s="79" t="s">
        <v>27</v>
      </c>
      <c r="V6" s="80" t="s">
        <v>28</v>
      </c>
      <c r="W6" s="1349"/>
      <c r="X6" s="78" t="s">
        <v>29</v>
      </c>
      <c r="Y6" s="89" t="s">
        <v>28</v>
      </c>
      <c r="Z6" s="1328"/>
      <c r="AA6" s="1316"/>
    </row>
    <row r="7" spans="1:27" s="6" customFormat="1" ht="53.25" customHeight="1">
      <c r="A7" s="1411" t="s">
        <v>30</v>
      </c>
      <c r="B7" s="1411"/>
      <c r="C7" s="1411"/>
      <c r="D7" s="1411"/>
      <c r="E7" s="27"/>
      <c r="F7" s="27"/>
      <c r="G7" s="28"/>
      <c r="H7" s="26"/>
      <c r="I7" s="26"/>
      <c r="J7" s="27"/>
      <c r="K7" s="26"/>
      <c r="L7" s="61"/>
      <c r="M7" s="26"/>
      <c r="N7" s="26"/>
      <c r="O7" s="64"/>
      <c r="P7" s="65"/>
      <c r="Q7" s="65"/>
      <c r="R7" s="65"/>
      <c r="S7" s="81"/>
      <c r="T7" s="81"/>
      <c r="U7" s="27"/>
      <c r="V7" s="65"/>
      <c r="W7" s="27"/>
      <c r="X7" s="30"/>
      <c r="Y7" s="27"/>
      <c r="Z7" s="27"/>
      <c r="AA7" s="40"/>
    </row>
    <row r="8" spans="1:27" s="6" customFormat="1" ht="62.25" customHeight="1">
      <c r="A8" s="1419" t="s">
        <v>31</v>
      </c>
      <c r="B8" s="1419"/>
      <c r="C8" s="1419"/>
      <c r="D8" s="1419"/>
      <c r="E8" s="1419"/>
      <c r="F8" s="1419"/>
      <c r="G8" s="30"/>
      <c r="H8" s="27"/>
      <c r="I8" s="27"/>
      <c r="J8" s="27"/>
      <c r="K8" s="27"/>
      <c r="L8" s="66"/>
      <c r="M8" s="27"/>
      <c r="N8" s="27"/>
      <c r="O8" s="64"/>
      <c r="P8" s="65"/>
      <c r="Q8" s="65"/>
      <c r="R8" s="65"/>
      <c r="S8" s="81"/>
      <c r="T8" s="81"/>
      <c r="U8" s="27"/>
      <c r="V8" s="65"/>
      <c r="W8" s="27"/>
      <c r="X8" s="30"/>
      <c r="Y8" s="27"/>
      <c r="Z8" s="27"/>
      <c r="AA8" s="40"/>
    </row>
    <row r="9" spans="1:27" ht="180" customHeight="1">
      <c r="A9" s="1314">
        <v>1</v>
      </c>
      <c r="B9" s="1404">
        <v>429</v>
      </c>
      <c r="C9" s="31" t="s">
        <v>32</v>
      </c>
      <c r="D9" s="32" t="s">
        <v>33</v>
      </c>
      <c r="E9" s="33" t="s">
        <v>34</v>
      </c>
      <c r="F9" s="34">
        <v>9</v>
      </c>
      <c r="G9" s="35">
        <v>2300</v>
      </c>
      <c r="H9" s="1322">
        <v>3300</v>
      </c>
      <c r="I9" s="1313">
        <v>2847.57</v>
      </c>
      <c r="J9" s="1313">
        <v>3360.22</v>
      </c>
      <c r="K9" s="1313">
        <v>836.68</v>
      </c>
      <c r="L9" s="1374">
        <v>4196.8999999999996</v>
      </c>
      <c r="M9" s="1313"/>
      <c r="N9" s="1313"/>
      <c r="O9" s="1341" t="s">
        <v>35</v>
      </c>
      <c r="P9" s="1363" t="s">
        <v>36</v>
      </c>
      <c r="Q9" s="1363" t="s">
        <v>37</v>
      </c>
      <c r="R9" s="1350"/>
      <c r="S9" s="82">
        <v>9.6999999999999993</v>
      </c>
      <c r="T9" s="82">
        <v>11.4</v>
      </c>
      <c r="U9" s="35">
        <v>11.15</v>
      </c>
      <c r="V9" s="83">
        <v>0.97807017543859698</v>
      </c>
      <c r="W9" s="38">
        <v>0.25</v>
      </c>
      <c r="X9" s="1313">
        <v>2485.34</v>
      </c>
      <c r="Y9" s="1325">
        <v>0.59218470776049004</v>
      </c>
      <c r="Z9" s="1313">
        <v>1711.56</v>
      </c>
      <c r="AA9" s="40" t="s">
        <v>1200</v>
      </c>
    </row>
    <row r="10" spans="1:27" ht="184.5">
      <c r="A10" s="1314"/>
      <c r="B10" s="1405"/>
      <c r="C10" s="31" t="s">
        <v>38</v>
      </c>
      <c r="D10" s="36" t="s">
        <v>39</v>
      </c>
      <c r="E10" s="33" t="s">
        <v>40</v>
      </c>
      <c r="F10" s="34">
        <v>18</v>
      </c>
      <c r="G10" s="35">
        <v>1000</v>
      </c>
      <c r="H10" s="1324"/>
      <c r="I10" s="1313"/>
      <c r="J10" s="1313"/>
      <c r="K10" s="1313"/>
      <c r="L10" s="1374"/>
      <c r="M10" s="1313"/>
      <c r="N10" s="1313"/>
      <c r="O10" s="1341"/>
      <c r="P10" s="1363"/>
      <c r="Q10" s="1363"/>
      <c r="R10" s="1350"/>
      <c r="S10" s="82">
        <v>4.41</v>
      </c>
      <c r="T10" s="82">
        <v>6.04</v>
      </c>
      <c r="U10" s="35">
        <v>4.41</v>
      </c>
      <c r="V10" s="83">
        <v>0.73013245033112595</v>
      </c>
      <c r="W10" s="38">
        <v>1.63</v>
      </c>
      <c r="X10" s="1313"/>
      <c r="Y10" s="1325"/>
      <c r="Z10" s="1313"/>
      <c r="AA10" s="40" t="s">
        <v>1201</v>
      </c>
    </row>
    <row r="11" spans="1:27" ht="253.5" customHeight="1">
      <c r="A11" s="31">
        <v>2</v>
      </c>
      <c r="B11" s="31">
        <v>602</v>
      </c>
      <c r="C11" s="31"/>
      <c r="D11" s="36" t="s">
        <v>50</v>
      </c>
      <c r="E11" s="33" t="s">
        <v>51</v>
      </c>
      <c r="F11" s="34">
        <v>30</v>
      </c>
      <c r="G11" s="35">
        <v>950</v>
      </c>
      <c r="H11" s="35">
        <v>950</v>
      </c>
      <c r="I11" s="35">
        <v>818.33</v>
      </c>
      <c r="J11" s="38">
        <v>965.64</v>
      </c>
      <c r="K11" s="38"/>
      <c r="L11" s="67">
        <v>965.64</v>
      </c>
      <c r="M11" s="38"/>
      <c r="N11" s="38"/>
      <c r="O11" s="68" t="s">
        <v>52</v>
      </c>
      <c r="P11" s="69">
        <v>44772</v>
      </c>
      <c r="Q11" s="69">
        <v>45106</v>
      </c>
      <c r="R11" s="68"/>
      <c r="S11" s="82">
        <v>4</v>
      </c>
      <c r="T11" s="82">
        <v>4</v>
      </c>
      <c r="U11" s="35">
        <v>0</v>
      </c>
      <c r="V11" s="83">
        <v>0</v>
      </c>
      <c r="W11" s="38">
        <v>4</v>
      </c>
      <c r="X11" s="38">
        <v>0</v>
      </c>
      <c r="Y11" s="90">
        <v>0</v>
      </c>
      <c r="Z11" s="38">
        <v>965.64</v>
      </c>
      <c r="AA11" s="40" t="s">
        <v>1202</v>
      </c>
    </row>
    <row r="12" spans="1:27">
      <c r="A12" s="31"/>
      <c r="B12" s="31"/>
      <c r="C12" s="31"/>
      <c r="D12" s="1408" t="s">
        <v>53</v>
      </c>
      <c r="E12" s="1408"/>
      <c r="F12" s="1408"/>
      <c r="G12" s="30">
        <f>SUM(G9:G11)</f>
        <v>4250</v>
      </c>
      <c r="H12" s="30">
        <f t="shared" ref="H12:U12" si="0">SUM(H9:H11)</f>
        <v>4250</v>
      </c>
      <c r="I12" s="30">
        <f t="shared" si="0"/>
        <v>3665.9</v>
      </c>
      <c r="J12" s="30">
        <f t="shared" si="0"/>
        <v>4325.8599999999997</v>
      </c>
      <c r="K12" s="30">
        <f t="shared" si="0"/>
        <v>836.68</v>
      </c>
      <c r="L12" s="30">
        <f t="shared" si="0"/>
        <v>5162.54</v>
      </c>
      <c r="M12" s="30">
        <f t="shared" si="0"/>
        <v>0</v>
      </c>
      <c r="N12" s="30">
        <f t="shared" si="0"/>
        <v>0</v>
      </c>
      <c r="O12" s="70"/>
      <c r="P12" s="70"/>
      <c r="Q12" s="70"/>
      <c r="R12" s="70"/>
      <c r="S12" s="30">
        <f t="shared" si="0"/>
        <v>18.11</v>
      </c>
      <c r="T12" s="30">
        <f t="shared" si="0"/>
        <v>21.44</v>
      </c>
      <c r="U12" s="30">
        <f t="shared" si="0"/>
        <v>15.56</v>
      </c>
      <c r="V12" s="30">
        <f t="shared" ref="V12" si="1">SUM(V9:V11)</f>
        <v>1.7082026257697229</v>
      </c>
      <c r="W12" s="30">
        <f t="shared" ref="W12" si="2">SUM(W9:W11)</f>
        <v>5.88</v>
      </c>
      <c r="X12" s="30">
        <f t="shared" ref="X12" si="3">SUM(X9:X11)</f>
        <v>2485.34</v>
      </c>
      <c r="Y12" s="30"/>
      <c r="Z12" s="30">
        <f t="shared" ref="Z12" si="4">SUM(Z9:Z11)</f>
        <v>2677.2</v>
      </c>
      <c r="AA12" s="40"/>
    </row>
    <row r="13" spans="1:27">
      <c r="A13" s="1411" t="s">
        <v>54</v>
      </c>
      <c r="B13" s="1411"/>
      <c r="C13" s="1411"/>
      <c r="D13" s="1411"/>
      <c r="E13" s="1411"/>
      <c r="F13" s="1411"/>
      <c r="G13" s="38"/>
      <c r="H13" s="38"/>
      <c r="I13" s="38"/>
      <c r="J13" s="38"/>
      <c r="K13" s="38"/>
      <c r="L13" s="67"/>
      <c r="M13" s="38"/>
      <c r="N13" s="38"/>
      <c r="O13" s="71"/>
      <c r="P13" s="71"/>
      <c r="Q13" s="71"/>
      <c r="R13" s="71"/>
      <c r="S13" s="84"/>
      <c r="T13" s="82"/>
      <c r="U13" s="35"/>
      <c r="V13" s="71"/>
      <c r="W13" s="38"/>
      <c r="X13" s="38"/>
      <c r="Y13" s="31"/>
      <c r="Z13" s="31"/>
      <c r="AA13" s="40"/>
    </row>
    <row r="14" spans="1:27" ht="379.5" customHeight="1">
      <c r="A14" s="31">
        <v>3</v>
      </c>
      <c r="B14" s="31">
        <v>603</v>
      </c>
      <c r="C14" s="31"/>
      <c r="D14" s="36" t="s">
        <v>63</v>
      </c>
      <c r="E14" s="31" t="s">
        <v>64</v>
      </c>
      <c r="F14" s="34">
        <v>45</v>
      </c>
      <c r="G14" s="35">
        <v>950</v>
      </c>
      <c r="H14" s="38">
        <v>950</v>
      </c>
      <c r="I14" s="38">
        <v>817.94</v>
      </c>
      <c r="J14" s="38">
        <v>940.64</v>
      </c>
      <c r="K14" s="38"/>
      <c r="L14" s="67">
        <v>940.64</v>
      </c>
      <c r="M14" s="38"/>
      <c r="N14" s="38"/>
      <c r="O14" s="68" t="s">
        <v>65</v>
      </c>
      <c r="P14" s="72">
        <v>44702</v>
      </c>
      <c r="Q14" s="72">
        <v>45036</v>
      </c>
      <c r="R14" s="68"/>
      <c r="S14" s="82">
        <v>5.2</v>
      </c>
      <c r="T14" s="82">
        <v>5.2</v>
      </c>
      <c r="U14" s="35">
        <v>0</v>
      </c>
      <c r="V14" s="83">
        <v>0</v>
      </c>
      <c r="W14" s="38">
        <v>5.2</v>
      </c>
      <c r="X14" s="38">
        <v>115</v>
      </c>
      <c r="Y14" s="90">
        <v>0.12225718659636001</v>
      </c>
      <c r="Z14" s="38">
        <v>825.64</v>
      </c>
      <c r="AA14" s="40" t="s">
        <v>1203</v>
      </c>
    </row>
    <row r="15" spans="1:27" ht="246">
      <c r="A15" s="31">
        <v>4</v>
      </c>
      <c r="B15" s="31">
        <v>433</v>
      </c>
      <c r="C15" s="31"/>
      <c r="D15" s="36" t="s">
        <v>67</v>
      </c>
      <c r="E15" s="33" t="s">
        <v>68</v>
      </c>
      <c r="F15" s="34">
        <v>50</v>
      </c>
      <c r="G15" s="35">
        <v>2100</v>
      </c>
      <c r="H15" s="38">
        <v>2100</v>
      </c>
      <c r="I15" s="38">
        <v>1808.92</v>
      </c>
      <c r="J15" s="38">
        <v>2261.15</v>
      </c>
      <c r="K15" s="38"/>
      <c r="L15" s="67">
        <v>2261.15</v>
      </c>
      <c r="M15" s="38"/>
      <c r="N15" s="38"/>
      <c r="O15" s="68" t="s">
        <v>69</v>
      </c>
      <c r="P15" s="72">
        <v>44727</v>
      </c>
      <c r="Q15" s="72">
        <v>45274</v>
      </c>
      <c r="R15" s="68"/>
      <c r="S15" s="82">
        <v>9.9350000000000005</v>
      </c>
      <c r="T15" s="82">
        <v>9.9350000000000005</v>
      </c>
      <c r="U15" s="35">
        <v>0</v>
      </c>
      <c r="V15" s="83">
        <v>0</v>
      </c>
      <c r="W15" s="38">
        <v>9.9350000000000005</v>
      </c>
      <c r="X15" s="38">
        <v>1158.6600000000001</v>
      </c>
      <c r="Y15" s="90">
        <v>0.51242067089755206</v>
      </c>
      <c r="Z15" s="38">
        <v>1102.49</v>
      </c>
      <c r="AA15" s="40" t="s">
        <v>70</v>
      </c>
    </row>
    <row r="16" spans="1:27">
      <c r="A16" s="31"/>
      <c r="B16" s="31"/>
      <c r="C16" s="31"/>
      <c r="D16" s="1408" t="s">
        <v>53</v>
      </c>
      <c r="E16" s="1408"/>
      <c r="F16" s="1408"/>
      <c r="G16" s="30">
        <f>SUM(G14:G15)</f>
        <v>3050</v>
      </c>
      <c r="H16" s="30">
        <f t="shared" ref="H16:U16" si="5">SUM(H14:H15)</f>
        <v>3050</v>
      </c>
      <c r="I16" s="30">
        <f t="shared" si="5"/>
        <v>2626.86</v>
      </c>
      <c r="J16" s="30">
        <f t="shared" si="5"/>
        <v>3201.79</v>
      </c>
      <c r="K16" s="30">
        <f t="shared" si="5"/>
        <v>0</v>
      </c>
      <c r="L16" s="30">
        <f t="shared" si="5"/>
        <v>3201.79</v>
      </c>
      <c r="M16" s="30">
        <f t="shared" si="5"/>
        <v>0</v>
      </c>
      <c r="N16" s="30">
        <f t="shared" si="5"/>
        <v>0</v>
      </c>
      <c r="O16" s="70"/>
      <c r="P16" s="70"/>
      <c r="Q16" s="70"/>
      <c r="R16" s="70"/>
      <c r="S16" s="30">
        <f t="shared" si="5"/>
        <v>15.135000000000002</v>
      </c>
      <c r="T16" s="30">
        <f t="shared" si="5"/>
        <v>15.135000000000002</v>
      </c>
      <c r="U16" s="30">
        <f t="shared" si="5"/>
        <v>0</v>
      </c>
      <c r="V16" s="30"/>
      <c r="W16" s="30">
        <f t="shared" ref="W16" si="6">SUM(W14:W15)</f>
        <v>15.135000000000002</v>
      </c>
      <c r="X16" s="30">
        <f t="shared" ref="X16" si="7">SUM(X14:X15)</f>
        <v>1273.6600000000001</v>
      </c>
      <c r="Y16" s="30"/>
      <c r="Z16" s="30">
        <f t="shared" ref="Z16" si="8">SUM(Z14:Z15)</f>
        <v>1928.13</v>
      </c>
      <c r="AA16" s="40"/>
    </row>
    <row r="17" spans="1:27">
      <c r="A17" s="1411" t="s">
        <v>80</v>
      </c>
      <c r="B17" s="1411"/>
      <c r="C17" s="1411"/>
      <c r="D17" s="1411"/>
      <c r="E17" s="27"/>
      <c r="F17" s="27"/>
      <c r="G17" s="30"/>
      <c r="H17" s="30"/>
      <c r="I17" s="30"/>
      <c r="J17" s="27"/>
      <c r="K17" s="27"/>
      <c r="L17" s="66"/>
      <c r="M17" s="27"/>
      <c r="N17" s="27"/>
      <c r="O17" s="64"/>
      <c r="P17" s="65"/>
      <c r="Q17" s="65"/>
      <c r="R17" s="65"/>
      <c r="S17" s="81"/>
      <c r="T17" s="82"/>
      <c r="U17" s="35"/>
      <c r="V17" s="65"/>
      <c r="W17" s="38"/>
      <c r="X17" s="38"/>
      <c r="Y17" s="31"/>
      <c r="Z17" s="31"/>
      <c r="AA17" s="40"/>
    </row>
    <row r="18" spans="1:27" ht="274.5" customHeight="1">
      <c r="A18" s="31">
        <v>5</v>
      </c>
      <c r="B18" s="31">
        <v>435</v>
      </c>
      <c r="C18" s="31"/>
      <c r="D18" s="36" t="s">
        <v>81</v>
      </c>
      <c r="E18" s="31" t="s">
        <v>82</v>
      </c>
      <c r="F18" s="39">
        <v>66</v>
      </c>
      <c r="G18" s="38">
        <v>2250</v>
      </c>
      <c r="H18" s="38">
        <v>2250</v>
      </c>
      <c r="I18" s="38">
        <v>1938.02</v>
      </c>
      <c r="J18" s="38">
        <v>2238.42</v>
      </c>
      <c r="K18" s="38">
        <v>217.96</v>
      </c>
      <c r="L18" s="67">
        <v>2456.38</v>
      </c>
      <c r="M18" s="38"/>
      <c r="N18" s="38"/>
      <c r="O18" s="68" t="s">
        <v>83</v>
      </c>
      <c r="P18" s="68" t="s">
        <v>84</v>
      </c>
      <c r="Q18" s="68" t="s">
        <v>37</v>
      </c>
      <c r="R18" s="68"/>
      <c r="S18" s="82">
        <v>11.81</v>
      </c>
      <c r="T18" s="82">
        <v>11.81</v>
      </c>
      <c r="U18" s="35">
        <v>7.62</v>
      </c>
      <c r="V18" s="83">
        <v>0.64521591871295503</v>
      </c>
      <c r="W18" s="38">
        <v>4.1900000000000004</v>
      </c>
      <c r="X18" s="38">
        <v>452.91</v>
      </c>
      <c r="Y18" s="90">
        <v>0.18438108110308701</v>
      </c>
      <c r="Z18" s="38">
        <v>2003.47</v>
      </c>
      <c r="AA18" s="40" t="s">
        <v>1204</v>
      </c>
    </row>
    <row r="19" spans="1:27" ht="241.5" customHeight="1">
      <c r="A19" s="31">
        <v>6</v>
      </c>
      <c r="B19" s="31">
        <v>600</v>
      </c>
      <c r="C19" s="31"/>
      <c r="D19" s="36" t="s">
        <v>85</v>
      </c>
      <c r="E19" s="39" t="s">
        <v>86</v>
      </c>
      <c r="F19" s="39">
        <v>72</v>
      </c>
      <c r="G19" s="38">
        <v>2250</v>
      </c>
      <c r="H19" s="38">
        <v>2250</v>
      </c>
      <c r="I19" s="38">
        <v>1938.3</v>
      </c>
      <c r="J19" s="38">
        <v>2289.8000000000002</v>
      </c>
      <c r="K19" s="38">
        <v>209.42</v>
      </c>
      <c r="L19" s="67">
        <v>2499.2199999999998</v>
      </c>
      <c r="M19" s="38"/>
      <c r="N19" s="38"/>
      <c r="O19" s="73" t="s">
        <v>87</v>
      </c>
      <c r="P19" s="74">
        <v>44727</v>
      </c>
      <c r="Q19" s="74">
        <v>45274</v>
      </c>
      <c r="R19" s="73"/>
      <c r="S19" s="82">
        <v>13.83</v>
      </c>
      <c r="T19" s="82">
        <v>13.83</v>
      </c>
      <c r="U19" s="35">
        <v>0</v>
      </c>
      <c r="V19" s="83">
        <v>0</v>
      </c>
      <c r="W19" s="38">
        <v>13.83</v>
      </c>
      <c r="X19" s="38">
        <v>923.33</v>
      </c>
      <c r="Y19" s="90">
        <v>0.36944726754747498</v>
      </c>
      <c r="Z19" s="38">
        <v>1575.89</v>
      </c>
      <c r="AA19" s="40" t="s">
        <v>1205</v>
      </c>
    </row>
    <row r="20" spans="1:27">
      <c r="A20" s="31"/>
      <c r="B20" s="31"/>
      <c r="C20" s="31"/>
      <c r="D20" s="1408" t="s">
        <v>53</v>
      </c>
      <c r="E20" s="1408"/>
      <c r="F20" s="1408"/>
      <c r="G20" s="30">
        <f>SUM(G18:G19)</f>
        <v>4500</v>
      </c>
      <c r="H20" s="30">
        <f t="shared" ref="H20:U20" si="9">SUM(H18:H19)</f>
        <v>4500</v>
      </c>
      <c r="I20" s="30">
        <f t="shared" si="9"/>
        <v>3876.3199999999997</v>
      </c>
      <c r="J20" s="30">
        <f t="shared" si="9"/>
        <v>4528.22</v>
      </c>
      <c r="K20" s="30">
        <f t="shared" si="9"/>
        <v>427.38</v>
      </c>
      <c r="L20" s="30">
        <f t="shared" si="9"/>
        <v>4955.6000000000004</v>
      </c>
      <c r="M20" s="30">
        <f t="shared" si="9"/>
        <v>0</v>
      </c>
      <c r="N20" s="30">
        <f t="shared" si="9"/>
        <v>0</v>
      </c>
      <c r="O20" s="30"/>
      <c r="P20" s="30"/>
      <c r="Q20" s="30"/>
      <c r="R20" s="30"/>
      <c r="S20" s="30">
        <f t="shared" si="9"/>
        <v>25.64</v>
      </c>
      <c r="T20" s="30">
        <f t="shared" si="9"/>
        <v>25.64</v>
      </c>
      <c r="U20" s="30">
        <f t="shared" si="9"/>
        <v>7.62</v>
      </c>
      <c r="V20" s="30"/>
      <c r="W20" s="30">
        <f t="shared" ref="W20" si="10">SUM(W18:W19)</f>
        <v>18.02</v>
      </c>
      <c r="X20" s="30">
        <f t="shared" ref="X20" si="11">SUM(X18:X19)</f>
        <v>1376.24</v>
      </c>
      <c r="Y20" s="30"/>
      <c r="Z20" s="30">
        <f t="shared" ref="Z20" si="12">SUM(Z18:Z19)</f>
        <v>3579.36</v>
      </c>
      <c r="AA20" s="40"/>
    </row>
    <row r="21" spans="1:27">
      <c r="A21" s="1411" t="s">
        <v>90</v>
      </c>
      <c r="B21" s="1411"/>
      <c r="C21" s="1411"/>
      <c r="D21" s="1411"/>
      <c r="E21" s="27"/>
      <c r="F21" s="27"/>
      <c r="G21" s="30"/>
      <c r="H21" s="30"/>
      <c r="I21" s="30"/>
      <c r="J21" s="27"/>
      <c r="K21" s="27"/>
      <c r="L21" s="66"/>
      <c r="M21" s="27"/>
      <c r="N21" s="27"/>
      <c r="O21" s="64"/>
      <c r="P21" s="65"/>
      <c r="Q21" s="65"/>
      <c r="R21" s="65"/>
      <c r="S21" s="81"/>
      <c r="T21" s="82"/>
      <c r="U21" s="35"/>
      <c r="V21" s="65"/>
      <c r="W21" s="38"/>
      <c r="X21" s="38"/>
      <c r="Y21" s="31"/>
      <c r="Z21" s="31"/>
      <c r="AA21" s="40"/>
    </row>
    <row r="22" spans="1:27" ht="246">
      <c r="A22" s="1314">
        <v>7</v>
      </c>
      <c r="B22" s="1314">
        <v>437</v>
      </c>
      <c r="C22" s="31" t="s">
        <v>32</v>
      </c>
      <c r="D22" s="36" t="s">
        <v>91</v>
      </c>
      <c r="E22" s="39" t="s">
        <v>42</v>
      </c>
      <c r="F22" s="34">
        <v>88</v>
      </c>
      <c r="G22" s="35">
        <v>860</v>
      </c>
      <c r="H22" s="1313">
        <v>2150</v>
      </c>
      <c r="I22" s="1313">
        <v>1851.53</v>
      </c>
      <c r="J22" s="1313">
        <v>2090.1799999999998</v>
      </c>
      <c r="K22" s="1313">
        <v>199.72</v>
      </c>
      <c r="L22" s="1374">
        <v>2289.9</v>
      </c>
      <c r="M22" s="38"/>
      <c r="N22" s="38"/>
      <c r="O22" s="1344" t="s">
        <v>92</v>
      </c>
      <c r="P22" s="1356">
        <v>44727</v>
      </c>
      <c r="Q22" s="1356">
        <v>45274</v>
      </c>
      <c r="R22" s="1350"/>
      <c r="S22" s="82">
        <v>4.75</v>
      </c>
      <c r="T22" s="82">
        <v>4.75</v>
      </c>
      <c r="U22" s="35">
        <v>0</v>
      </c>
      <c r="V22" s="83">
        <v>0</v>
      </c>
      <c r="W22" s="38">
        <v>4.75</v>
      </c>
      <c r="X22" s="1313">
        <v>485.96</v>
      </c>
      <c r="Y22" s="1325">
        <v>0.21221887418664601</v>
      </c>
      <c r="Z22" s="1313">
        <v>1803.94</v>
      </c>
      <c r="AA22" s="40" t="s">
        <v>1206</v>
      </c>
    </row>
    <row r="23" spans="1:27" ht="184.5">
      <c r="A23" s="1314"/>
      <c r="B23" s="1314"/>
      <c r="C23" s="31" t="s">
        <v>38</v>
      </c>
      <c r="D23" s="36" t="s">
        <v>93</v>
      </c>
      <c r="E23" s="33" t="s">
        <v>94</v>
      </c>
      <c r="F23" s="34">
        <v>90</v>
      </c>
      <c r="G23" s="35">
        <v>860</v>
      </c>
      <c r="H23" s="1313"/>
      <c r="I23" s="1313"/>
      <c r="J23" s="1313"/>
      <c r="K23" s="1313"/>
      <c r="L23" s="1374"/>
      <c r="M23" s="38"/>
      <c r="N23" s="38"/>
      <c r="O23" s="1344"/>
      <c r="P23" s="1356"/>
      <c r="Q23" s="1356"/>
      <c r="R23" s="1350"/>
      <c r="S23" s="82">
        <v>4.95</v>
      </c>
      <c r="T23" s="82">
        <v>5.31</v>
      </c>
      <c r="U23" s="35">
        <v>4.95</v>
      </c>
      <c r="V23" s="83">
        <v>0.93220338983050899</v>
      </c>
      <c r="W23" s="38">
        <v>0.35999999999999899</v>
      </c>
      <c r="X23" s="1313"/>
      <c r="Y23" s="1325"/>
      <c r="Z23" s="1314"/>
      <c r="AA23" s="40" t="s">
        <v>1207</v>
      </c>
    </row>
    <row r="24" spans="1:27" ht="246">
      <c r="A24" s="1314"/>
      <c r="B24" s="1314"/>
      <c r="C24" s="31" t="s">
        <v>77</v>
      </c>
      <c r="D24" s="36" t="s">
        <v>95</v>
      </c>
      <c r="E24" s="39" t="s">
        <v>96</v>
      </c>
      <c r="F24" s="34">
        <v>91</v>
      </c>
      <c r="G24" s="35">
        <v>430</v>
      </c>
      <c r="H24" s="1313"/>
      <c r="I24" s="1313"/>
      <c r="J24" s="1313"/>
      <c r="K24" s="1313"/>
      <c r="L24" s="1374"/>
      <c r="M24" s="38"/>
      <c r="N24" s="38"/>
      <c r="O24" s="1344"/>
      <c r="P24" s="1356"/>
      <c r="Q24" s="1356"/>
      <c r="R24" s="1350"/>
      <c r="S24" s="82">
        <v>2.2999999999999998</v>
      </c>
      <c r="T24" s="82">
        <v>2.2999999999999998</v>
      </c>
      <c r="U24" s="35">
        <v>0</v>
      </c>
      <c r="V24" s="83">
        <v>0</v>
      </c>
      <c r="W24" s="38">
        <v>2.2999999999999998</v>
      </c>
      <c r="X24" s="1313"/>
      <c r="Y24" s="1325"/>
      <c r="Z24" s="1314"/>
      <c r="AA24" s="40" t="s">
        <v>1208</v>
      </c>
    </row>
    <row r="25" spans="1:27" ht="265.5" customHeight="1">
      <c r="A25" s="31">
        <v>8</v>
      </c>
      <c r="B25" s="31">
        <v>440</v>
      </c>
      <c r="C25" s="31"/>
      <c r="D25" s="32" t="s">
        <v>106</v>
      </c>
      <c r="E25" s="39" t="s">
        <v>107</v>
      </c>
      <c r="F25" s="39">
        <v>94</v>
      </c>
      <c r="G25" s="35">
        <v>2700</v>
      </c>
      <c r="H25" s="38">
        <v>2700</v>
      </c>
      <c r="I25" s="38">
        <v>2323.0300000000002</v>
      </c>
      <c r="J25" s="31">
        <v>2760.38</v>
      </c>
      <c r="K25" s="31">
        <v>595.48</v>
      </c>
      <c r="L25" s="75">
        <v>3355.86</v>
      </c>
      <c r="M25" s="31"/>
      <c r="N25" s="31"/>
      <c r="O25" s="73" t="s">
        <v>108</v>
      </c>
      <c r="P25" s="74">
        <v>44727</v>
      </c>
      <c r="Q25" s="74">
        <v>45274</v>
      </c>
      <c r="R25" s="73"/>
      <c r="S25" s="82">
        <v>48.52</v>
      </c>
      <c r="T25" s="82">
        <v>16.533999999999999</v>
      </c>
      <c r="U25" s="35">
        <v>4.3499999999999996</v>
      </c>
      <c r="V25" s="83">
        <v>0.26309423007136801</v>
      </c>
      <c r="W25" s="38">
        <v>12.183999999999999</v>
      </c>
      <c r="X25" s="38">
        <v>265</v>
      </c>
      <c r="Y25" s="90">
        <v>7.89663454375331E-2</v>
      </c>
      <c r="Z25" s="38">
        <v>3090.86</v>
      </c>
      <c r="AA25" s="40" t="s">
        <v>1209</v>
      </c>
    </row>
    <row r="26" spans="1:27">
      <c r="A26" s="31"/>
      <c r="B26" s="31"/>
      <c r="C26" s="31"/>
      <c r="D26" s="1408" t="s">
        <v>53</v>
      </c>
      <c r="E26" s="1408"/>
      <c r="F26" s="1408"/>
      <c r="G26" s="30">
        <f>SUM(G22:G25)</f>
        <v>4850</v>
      </c>
      <c r="H26" s="30">
        <f t="shared" ref="H26:Z26" si="13">SUM(H22:H25)</f>
        <v>4850</v>
      </c>
      <c r="I26" s="30">
        <f t="shared" si="13"/>
        <v>4174.5600000000004</v>
      </c>
      <c r="J26" s="30">
        <f t="shared" si="13"/>
        <v>4850.5599999999995</v>
      </c>
      <c r="K26" s="30">
        <f t="shared" si="13"/>
        <v>795.2</v>
      </c>
      <c r="L26" s="30">
        <f t="shared" si="13"/>
        <v>5645.76</v>
      </c>
      <c r="M26" s="30">
        <f t="shared" si="13"/>
        <v>0</v>
      </c>
      <c r="N26" s="30">
        <f t="shared" si="13"/>
        <v>0</v>
      </c>
      <c r="O26" s="30"/>
      <c r="P26" s="30"/>
      <c r="Q26" s="30"/>
      <c r="R26" s="30"/>
      <c r="S26" s="30">
        <f t="shared" si="13"/>
        <v>60.52</v>
      </c>
      <c r="T26" s="30">
        <f t="shared" si="13"/>
        <v>28.893999999999998</v>
      </c>
      <c r="U26" s="30">
        <f t="shared" si="13"/>
        <v>9.3000000000000007</v>
      </c>
      <c r="V26" s="30"/>
      <c r="W26" s="30">
        <f t="shared" si="13"/>
        <v>19.593999999999998</v>
      </c>
      <c r="X26" s="30">
        <f t="shared" si="13"/>
        <v>750.96</v>
      </c>
      <c r="Y26" s="30"/>
      <c r="Z26" s="30">
        <f t="shared" si="13"/>
        <v>4894.8</v>
      </c>
      <c r="AA26" s="91"/>
    </row>
    <row r="27" spans="1:27">
      <c r="A27" s="31"/>
      <c r="B27" s="31"/>
      <c r="C27" s="31"/>
      <c r="D27" s="1408" t="s">
        <v>109</v>
      </c>
      <c r="E27" s="1408"/>
      <c r="F27" s="1408"/>
      <c r="G27" s="30">
        <f>G26+G20+G12</f>
        <v>13600</v>
      </c>
      <c r="H27" s="30">
        <f t="shared" ref="H27:S27" si="14">H26+H20+H12</f>
        <v>13600</v>
      </c>
      <c r="I27" s="30">
        <f t="shared" si="14"/>
        <v>11716.78</v>
      </c>
      <c r="J27" s="30">
        <f t="shared" si="14"/>
        <v>13704.64</v>
      </c>
      <c r="K27" s="30">
        <f t="shared" si="14"/>
        <v>2059.2599999999998</v>
      </c>
      <c r="L27" s="30">
        <f t="shared" si="14"/>
        <v>15763.900000000001</v>
      </c>
      <c r="M27" s="30">
        <f t="shared" si="14"/>
        <v>0</v>
      </c>
      <c r="N27" s="30">
        <f t="shared" si="14"/>
        <v>0</v>
      </c>
      <c r="O27" s="30"/>
      <c r="P27" s="30"/>
      <c r="Q27" s="30"/>
      <c r="R27" s="30"/>
      <c r="S27" s="30">
        <f t="shared" si="14"/>
        <v>104.27</v>
      </c>
      <c r="T27" s="30">
        <f t="shared" ref="T27" si="15">T26+T20+T12</f>
        <v>75.974000000000004</v>
      </c>
      <c r="U27" s="30">
        <f t="shared" ref="U27" si="16">U26+U20+U12</f>
        <v>32.480000000000004</v>
      </c>
      <c r="V27" s="30"/>
      <c r="W27" s="30">
        <f t="shared" ref="W27" si="17">W26+W20+W12</f>
        <v>43.494</v>
      </c>
      <c r="X27" s="30">
        <f t="shared" ref="X27" si="18">X26+X20+X12</f>
        <v>4612.54</v>
      </c>
      <c r="Y27" s="30"/>
      <c r="Z27" s="30">
        <f t="shared" ref="Z27" si="19">Z26+Z20+Z12</f>
        <v>11151.36</v>
      </c>
      <c r="AA27" s="91"/>
    </row>
    <row r="28" spans="1:27">
      <c r="A28" s="1424" t="s">
        <v>110</v>
      </c>
      <c r="B28" s="1424"/>
      <c r="C28" s="1424"/>
      <c r="D28" s="1424"/>
      <c r="E28" s="26"/>
      <c r="F28" s="27"/>
      <c r="G28" s="30"/>
      <c r="H28" s="30"/>
      <c r="I28" s="30"/>
      <c r="J28" s="30"/>
      <c r="K28" s="30"/>
      <c r="L28" s="76"/>
      <c r="M28" s="30"/>
      <c r="N28" s="30"/>
      <c r="O28" s="71"/>
      <c r="P28" s="70"/>
      <c r="Q28" s="70"/>
      <c r="R28" s="70"/>
      <c r="S28" s="81"/>
      <c r="T28" s="82"/>
      <c r="U28" s="35"/>
      <c r="V28" s="70"/>
      <c r="W28" s="38"/>
      <c r="X28" s="38"/>
      <c r="Y28" s="31"/>
      <c r="Z28" s="31"/>
      <c r="AA28" s="91"/>
    </row>
    <row r="29" spans="1:27">
      <c r="A29" s="1424" t="s">
        <v>111</v>
      </c>
      <c r="B29" s="1424"/>
      <c r="C29" s="1424"/>
      <c r="D29" s="1424"/>
      <c r="E29" s="1424"/>
      <c r="F29" s="1424"/>
      <c r="G29" s="1424"/>
      <c r="H29" s="1424"/>
      <c r="I29" s="40"/>
      <c r="J29" s="31"/>
      <c r="K29" s="31"/>
      <c r="L29" s="75"/>
      <c r="M29" s="31"/>
      <c r="N29" s="31"/>
      <c r="O29" s="64"/>
      <c r="P29" s="77"/>
      <c r="Q29" s="77"/>
      <c r="R29" s="77"/>
      <c r="S29" s="84"/>
      <c r="T29" s="82"/>
      <c r="U29" s="35"/>
      <c r="V29" s="64"/>
      <c r="W29" s="31"/>
      <c r="X29" s="38"/>
      <c r="Y29" s="31"/>
      <c r="Z29" s="31"/>
      <c r="AA29" s="40"/>
    </row>
    <row r="30" spans="1:27" ht="243">
      <c r="A30" s="1314">
        <v>9</v>
      </c>
      <c r="B30" s="1406">
        <v>441</v>
      </c>
      <c r="C30" s="41" t="s">
        <v>32</v>
      </c>
      <c r="D30" s="42" t="s">
        <v>112</v>
      </c>
      <c r="E30" s="43" t="s">
        <v>113</v>
      </c>
      <c r="F30" s="43" t="s">
        <v>114</v>
      </c>
      <c r="G30" s="44">
        <v>600</v>
      </c>
      <c r="H30" s="1313">
        <v>1400</v>
      </c>
      <c r="I30" s="1313">
        <v>1197.28</v>
      </c>
      <c r="J30" s="1314">
        <v>1292.96</v>
      </c>
      <c r="K30" s="1314"/>
      <c r="L30" s="1375">
        <v>1292.96</v>
      </c>
      <c r="M30" s="31"/>
      <c r="N30" s="31"/>
      <c r="O30" s="1344" t="s">
        <v>115</v>
      </c>
      <c r="P30" s="1352">
        <v>44747</v>
      </c>
      <c r="Q30" s="1352">
        <v>45203</v>
      </c>
      <c r="R30" s="1344"/>
      <c r="S30" s="85">
        <v>1.08</v>
      </c>
      <c r="T30" s="82">
        <v>1.08</v>
      </c>
      <c r="U30" s="35">
        <v>0.27500000000000002</v>
      </c>
      <c r="V30" s="83">
        <v>0.25462962962962998</v>
      </c>
      <c r="W30" s="38">
        <v>0.80500000000000005</v>
      </c>
      <c r="X30" s="1313">
        <v>320.79000000000002</v>
      </c>
      <c r="Y30" s="1325">
        <v>0.248105123128326</v>
      </c>
      <c r="Z30" s="1313">
        <v>972.17</v>
      </c>
      <c r="AA30" s="92" t="s">
        <v>1210</v>
      </c>
    </row>
    <row r="31" spans="1:27" ht="364.5">
      <c r="A31" s="1314"/>
      <c r="B31" s="1406"/>
      <c r="C31" s="41" t="s">
        <v>38</v>
      </c>
      <c r="D31" s="42" t="s">
        <v>116</v>
      </c>
      <c r="E31" s="39" t="s">
        <v>117</v>
      </c>
      <c r="F31" s="43" t="s">
        <v>118</v>
      </c>
      <c r="G31" s="44">
        <v>800</v>
      </c>
      <c r="H31" s="1313"/>
      <c r="I31" s="1313"/>
      <c r="J31" s="1314"/>
      <c r="K31" s="1314"/>
      <c r="L31" s="1375"/>
      <c r="M31" s="31"/>
      <c r="N31" s="31"/>
      <c r="O31" s="1344"/>
      <c r="P31" s="1344"/>
      <c r="Q31" s="1344"/>
      <c r="R31" s="1344"/>
      <c r="S31" s="85">
        <v>1.06</v>
      </c>
      <c r="T31" s="82">
        <v>1.06</v>
      </c>
      <c r="U31" s="35">
        <v>0.35</v>
      </c>
      <c r="V31" s="83">
        <v>0.330188679245283</v>
      </c>
      <c r="W31" s="38">
        <v>0.71</v>
      </c>
      <c r="X31" s="1313"/>
      <c r="Y31" s="1325"/>
      <c r="Z31" s="1314"/>
      <c r="AA31" s="92" t="s">
        <v>1211</v>
      </c>
    </row>
    <row r="32" spans="1:27" ht="246">
      <c r="A32" s="1314">
        <v>10</v>
      </c>
      <c r="B32" s="1406">
        <v>443</v>
      </c>
      <c r="C32" s="41" t="s">
        <v>32</v>
      </c>
      <c r="D32" s="42" t="s">
        <v>119</v>
      </c>
      <c r="E32" s="45" t="s">
        <v>120</v>
      </c>
      <c r="F32" s="43" t="s">
        <v>121</v>
      </c>
      <c r="G32" s="44">
        <v>400</v>
      </c>
      <c r="H32" s="1313">
        <v>950</v>
      </c>
      <c r="I32" s="1313">
        <v>813.27</v>
      </c>
      <c r="J32" s="1314">
        <v>934.45</v>
      </c>
      <c r="K32" s="1314">
        <v>89.79</v>
      </c>
      <c r="L32" s="1375">
        <v>1024.24</v>
      </c>
      <c r="M32" s="31"/>
      <c r="N32" s="31"/>
      <c r="O32" s="1344" t="s">
        <v>122</v>
      </c>
      <c r="P32" s="1352">
        <v>44720</v>
      </c>
      <c r="Q32" s="1352">
        <v>45053</v>
      </c>
      <c r="R32" s="1344"/>
      <c r="S32" s="85">
        <v>2.0499999999999998</v>
      </c>
      <c r="T32" s="82">
        <v>2.0499999999999998</v>
      </c>
      <c r="U32" s="35">
        <v>2.0499999999999998</v>
      </c>
      <c r="V32" s="83">
        <v>1</v>
      </c>
      <c r="W32" s="38">
        <v>0</v>
      </c>
      <c r="X32" s="1313">
        <v>555.41</v>
      </c>
      <c r="Y32" s="1325">
        <v>0.54226548465203495</v>
      </c>
      <c r="Z32" s="1313">
        <v>468.83</v>
      </c>
      <c r="AA32" s="92" t="s">
        <v>1212</v>
      </c>
    </row>
    <row r="33" spans="1:27" ht="184.5">
      <c r="A33" s="1314"/>
      <c r="B33" s="1406"/>
      <c r="C33" s="41" t="s">
        <v>38</v>
      </c>
      <c r="D33" s="42" t="s">
        <v>123</v>
      </c>
      <c r="E33" s="45" t="s">
        <v>120</v>
      </c>
      <c r="F33" s="43" t="s">
        <v>124</v>
      </c>
      <c r="G33" s="44">
        <v>300</v>
      </c>
      <c r="H33" s="1313"/>
      <c r="I33" s="1313"/>
      <c r="J33" s="1314"/>
      <c r="K33" s="1314"/>
      <c r="L33" s="1375"/>
      <c r="M33" s="31"/>
      <c r="N33" s="31"/>
      <c r="O33" s="1344"/>
      <c r="P33" s="1344"/>
      <c r="Q33" s="1344"/>
      <c r="R33" s="1344"/>
      <c r="S33" s="85">
        <v>1.4</v>
      </c>
      <c r="T33" s="82">
        <v>2</v>
      </c>
      <c r="U33" s="35">
        <v>0</v>
      </c>
      <c r="V33" s="83">
        <v>0</v>
      </c>
      <c r="W33" s="38">
        <v>2</v>
      </c>
      <c r="X33" s="1313"/>
      <c r="Y33" s="1325"/>
      <c r="Z33" s="1314"/>
      <c r="AA33" s="92" t="s">
        <v>1213</v>
      </c>
    </row>
    <row r="34" spans="1:27" ht="184.5">
      <c r="A34" s="1314"/>
      <c r="B34" s="1406"/>
      <c r="C34" s="41" t="s">
        <v>77</v>
      </c>
      <c r="D34" s="42" t="s">
        <v>125</v>
      </c>
      <c r="E34" s="45" t="s">
        <v>120</v>
      </c>
      <c r="F34" s="43" t="s">
        <v>126</v>
      </c>
      <c r="G34" s="44">
        <v>250</v>
      </c>
      <c r="H34" s="1313"/>
      <c r="I34" s="1313"/>
      <c r="J34" s="1314"/>
      <c r="K34" s="1314"/>
      <c r="L34" s="1375"/>
      <c r="M34" s="31"/>
      <c r="N34" s="31"/>
      <c r="O34" s="1344"/>
      <c r="P34" s="1344"/>
      <c r="Q34" s="1344"/>
      <c r="R34" s="1344"/>
      <c r="S34" s="85">
        <v>1.35</v>
      </c>
      <c r="T34" s="82">
        <v>1.35</v>
      </c>
      <c r="U34" s="35">
        <v>1.35</v>
      </c>
      <c r="V34" s="83">
        <v>1</v>
      </c>
      <c r="W34" s="38">
        <v>0</v>
      </c>
      <c r="X34" s="1313"/>
      <c r="Y34" s="1325"/>
      <c r="Z34" s="1314"/>
      <c r="AA34" s="92" t="s">
        <v>623</v>
      </c>
    </row>
    <row r="35" spans="1:27">
      <c r="A35" s="31"/>
      <c r="B35" s="41"/>
      <c r="C35" s="41"/>
      <c r="D35" s="46" t="s">
        <v>131</v>
      </c>
      <c r="E35" s="47"/>
      <c r="F35" s="48"/>
      <c r="G35" s="49">
        <f>SUM(G30:G34)</f>
        <v>2350</v>
      </c>
      <c r="H35" s="49">
        <f t="shared" ref="H35:Z35" si="20">SUM(H30:H34)</f>
        <v>2350</v>
      </c>
      <c r="I35" s="49">
        <f t="shared" si="20"/>
        <v>2010.55</v>
      </c>
      <c r="J35" s="49">
        <f t="shared" si="20"/>
        <v>2227.41</v>
      </c>
      <c r="K35" s="49">
        <f t="shared" si="20"/>
        <v>89.79</v>
      </c>
      <c r="L35" s="49">
        <f t="shared" si="20"/>
        <v>2317.1999999999998</v>
      </c>
      <c r="M35" s="49">
        <f t="shared" si="20"/>
        <v>0</v>
      </c>
      <c r="N35" s="49">
        <f t="shared" si="20"/>
        <v>0</v>
      </c>
      <c r="O35" s="49"/>
      <c r="P35" s="49"/>
      <c r="Q35" s="49"/>
      <c r="R35" s="49"/>
      <c r="S35" s="49">
        <f t="shared" si="20"/>
        <v>6.9399999999999995</v>
      </c>
      <c r="T35" s="49">
        <f t="shared" si="20"/>
        <v>7.5399999999999991</v>
      </c>
      <c r="U35" s="49">
        <f t="shared" si="20"/>
        <v>4.0250000000000004</v>
      </c>
      <c r="V35" s="49"/>
      <c r="W35" s="49">
        <f t="shared" si="20"/>
        <v>3.5150000000000001</v>
      </c>
      <c r="X35" s="49">
        <f t="shared" si="20"/>
        <v>876.2</v>
      </c>
      <c r="Y35" s="49"/>
      <c r="Z35" s="49">
        <f t="shared" si="20"/>
        <v>1441</v>
      </c>
      <c r="AA35" s="49"/>
    </row>
    <row r="36" spans="1:27">
      <c r="A36" s="1411" t="s">
        <v>132</v>
      </c>
      <c r="B36" s="1411"/>
      <c r="C36" s="1411"/>
      <c r="D36" s="1411"/>
      <c r="E36" s="26"/>
      <c r="F36" s="43"/>
      <c r="G36" s="44"/>
      <c r="H36" s="38"/>
      <c r="I36" s="38"/>
      <c r="J36" s="31"/>
      <c r="K36" s="31"/>
      <c r="L36" s="75"/>
      <c r="M36" s="31"/>
      <c r="N36" s="31"/>
      <c r="O36" s="64"/>
      <c r="P36" s="77"/>
      <c r="Q36" s="77"/>
      <c r="R36" s="77"/>
      <c r="S36" s="84"/>
      <c r="T36" s="82"/>
      <c r="U36" s="35"/>
      <c r="V36" s="64"/>
      <c r="W36" s="31"/>
      <c r="X36" s="38"/>
      <c r="Y36" s="56"/>
      <c r="Z36" s="56"/>
      <c r="AA36" s="93"/>
    </row>
    <row r="37" spans="1:27" ht="184.5">
      <c r="A37" s="1314">
        <v>11</v>
      </c>
      <c r="B37" s="1406">
        <v>442</v>
      </c>
      <c r="C37" s="41" t="s">
        <v>32</v>
      </c>
      <c r="D37" s="42" t="s">
        <v>133</v>
      </c>
      <c r="E37" s="39" t="s">
        <v>134</v>
      </c>
      <c r="F37" s="43" t="s">
        <v>135</v>
      </c>
      <c r="G37" s="44">
        <v>400</v>
      </c>
      <c r="H37" s="1313">
        <v>2300</v>
      </c>
      <c r="I37" s="1313">
        <v>1961.66</v>
      </c>
      <c r="J37" s="1314">
        <v>2315.7600000000002</v>
      </c>
      <c r="K37" s="1314">
        <v>156.75</v>
      </c>
      <c r="L37" s="1375">
        <v>2472.5100000000002</v>
      </c>
      <c r="M37" s="31"/>
      <c r="N37" s="31"/>
      <c r="O37" s="1344" t="s">
        <v>136</v>
      </c>
      <c r="P37" s="1352">
        <v>44729</v>
      </c>
      <c r="Q37" s="1352">
        <v>45276</v>
      </c>
      <c r="R37" s="1344"/>
      <c r="S37" s="85">
        <v>2.5299999999999998</v>
      </c>
      <c r="T37" s="82">
        <v>3.23</v>
      </c>
      <c r="U37" s="35">
        <v>3.23</v>
      </c>
      <c r="V37" s="83">
        <v>1</v>
      </c>
      <c r="W37" s="38">
        <v>0</v>
      </c>
      <c r="X37" s="1313">
        <v>1131.6600000000001</v>
      </c>
      <c r="Y37" s="1325">
        <v>0.45769683439096298</v>
      </c>
      <c r="Z37" s="1313">
        <v>1340.85</v>
      </c>
      <c r="AA37" s="92" t="s">
        <v>623</v>
      </c>
    </row>
    <row r="38" spans="1:27" ht="184.5">
      <c r="A38" s="1314"/>
      <c r="B38" s="1406"/>
      <c r="C38" s="41" t="s">
        <v>38</v>
      </c>
      <c r="D38" s="42" t="s">
        <v>137</v>
      </c>
      <c r="E38" s="39" t="s">
        <v>138</v>
      </c>
      <c r="F38" s="43" t="s">
        <v>139</v>
      </c>
      <c r="G38" s="44">
        <v>500</v>
      </c>
      <c r="H38" s="1313"/>
      <c r="I38" s="1313"/>
      <c r="J38" s="1314"/>
      <c r="K38" s="1314"/>
      <c r="L38" s="1375"/>
      <c r="M38" s="31"/>
      <c r="N38" s="31"/>
      <c r="O38" s="1344"/>
      <c r="P38" s="1344"/>
      <c r="Q38" s="1344"/>
      <c r="R38" s="1344"/>
      <c r="S38" s="85">
        <v>1.93</v>
      </c>
      <c r="T38" s="82">
        <v>1.9490000000000001</v>
      </c>
      <c r="U38" s="35">
        <v>1.9490000000000001</v>
      </c>
      <c r="V38" s="83">
        <v>1</v>
      </c>
      <c r="W38" s="38">
        <v>0</v>
      </c>
      <c r="X38" s="1313"/>
      <c r="Y38" s="1325"/>
      <c r="Z38" s="1314"/>
      <c r="AA38" s="92" t="s">
        <v>623</v>
      </c>
    </row>
    <row r="39" spans="1:27" ht="184.5">
      <c r="A39" s="1314"/>
      <c r="B39" s="1406"/>
      <c r="C39" s="41" t="s">
        <v>77</v>
      </c>
      <c r="D39" s="42" t="s">
        <v>140</v>
      </c>
      <c r="E39" s="39" t="s">
        <v>141</v>
      </c>
      <c r="F39" s="43" t="s">
        <v>142</v>
      </c>
      <c r="G39" s="44">
        <v>700</v>
      </c>
      <c r="H39" s="1313"/>
      <c r="I39" s="1313"/>
      <c r="J39" s="1314"/>
      <c r="K39" s="1314"/>
      <c r="L39" s="1375"/>
      <c r="M39" s="31"/>
      <c r="N39" s="31"/>
      <c r="O39" s="1344"/>
      <c r="P39" s="1344"/>
      <c r="Q39" s="1344"/>
      <c r="R39" s="1344"/>
      <c r="S39" s="85">
        <v>7.74</v>
      </c>
      <c r="T39" s="82">
        <v>7.633</v>
      </c>
      <c r="U39" s="35">
        <v>7.63</v>
      </c>
      <c r="V39" s="83">
        <v>0.99960696973666996</v>
      </c>
      <c r="W39" s="38">
        <v>3.0000000000001098E-3</v>
      </c>
      <c r="X39" s="1313"/>
      <c r="Y39" s="1325"/>
      <c r="Z39" s="1314"/>
      <c r="AA39" s="92" t="s">
        <v>623</v>
      </c>
    </row>
    <row r="40" spans="1:27" ht="184.5">
      <c r="A40" s="1314"/>
      <c r="B40" s="1406"/>
      <c r="C40" s="41" t="s">
        <v>143</v>
      </c>
      <c r="D40" s="42" t="s">
        <v>144</v>
      </c>
      <c r="E40" s="39" t="s">
        <v>145</v>
      </c>
      <c r="F40" s="43" t="s">
        <v>146</v>
      </c>
      <c r="G40" s="44">
        <v>700</v>
      </c>
      <c r="H40" s="1313"/>
      <c r="I40" s="1313"/>
      <c r="J40" s="1314"/>
      <c r="K40" s="1314"/>
      <c r="L40" s="1375"/>
      <c r="M40" s="31"/>
      <c r="N40" s="31"/>
      <c r="O40" s="1344"/>
      <c r="P40" s="1344"/>
      <c r="Q40" s="1344"/>
      <c r="R40" s="1344"/>
      <c r="S40" s="85">
        <v>2.78</v>
      </c>
      <c r="T40" s="82">
        <v>5.7</v>
      </c>
      <c r="U40" s="35">
        <v>0</v>
      </c>
      <c r="V40" s="83">
        <v>0</v>
      </c>
      <c r="W40" s="38">
        <v>5.7</v>
      </c>
      <c r="X40" s="1313"/>
      <c r="Y40" s="1325"/>
      <c r="Z40" s="1314"/>
      <c r="AA40" s="92" t="s">
        <v>1214</v>
      </c>
    </row>
    <row r="41" spans="1:27" ht="307.5">
      <c r="A41" s="1314">
        <v>12</v>
      </c>
      <c r="B41" s="1406">
        <v>445</v>
      </c>
      <c r="C41" s="41" t="s">
        <v>32</v>
      </c>
      <c r="D41" s="42" t="s">
        <v>147</v>
      </c>
      <c r="E41" s="45" t="s">
        <v>148</v>
      </c>
      <c r="F41" s="43" t="s">
        <v>149</v>
      </c>
      <c r="G41" s="44">
        <v>1250</v>
      </c>
      <c r="H41" s="1313">
        <v>2250</v>
      </c>
      <c r="I41" s="1313">
        <v>1928.95</v>
      </c>
      <c r="J41" s="1314">
        <v>2276.15</v>
      </c>
      <c r="K41" s="1314">
        <v>210.5</v>
      </c>
      <c r="L41" s="1375">
        <v>2486.65</v>
      </c>
      <c r="M41" s="31"/>
      <c r="N41" s="31"/>
      <c r="O41" s="1344" t="s">
        <v>150</v>
      </c>
      <c r="P41" s="1352">
        <v>44727</v>
      </c>
      <c r="Q41" s="1352">
        <v>45274</v>
      </c>
      <c r="R41" s="1344"/>
      <c r="S41" s="85">
        <v>7.1</v>
      </c>
      <c r="T41" s="82">
        <v>8.31</v>
      </c>
      <c r="U41" s="35">
        <v>6.1</v>
      </c>
      <c r="V41" s="83">
        <v>0.734055354993983</v>
      </c>
      <c r="W41" s="38">
        <v>2.21</v>
      </c>
      <c r="X41" s="1313">
        <v>1686.43</v>
      </c>
      <c r="Y41" s="1325">
        <v>0.67819355357609601</v>
      </c>
      <c r="Z41" s="1313">
        <v>800.22</v>
      </c>
      <c r="AA41" s="92" t="s">
        <v>508</v>
      </c>
    </row>
    <row r="42" spans="1:27" ht="246">
      <c r="A42" s="1314"/>
      <c r="B42" s="1406"/>
      <c r="C42" s="41" t="s">
        <v>38</v>
      </c>
      <c r="D42" s="42" t="s">
        <v>151</v>
      </c>
      <c r="E42" s="45" t="s">
        <v>152</v>
      </c>
      <c r="F42" s="43" t="s">
        <v>153</v>
      </c>
      <c r="G42" s="44">
        <v>1000</v>
      </c>
      <c r="H42" s="1313"/>
      <c r="I42" s="1313"/>
      <c r="J42" s="1314"/>
      <c r="K42" s="1314"/>
      <c r="L42" s="1375"/>
      <c r="M42" s="31"/>
      <c r="N42" s="31"/>
      <c r="O42" s="1344"/>
      <c r="P42" s="1344"/>
      <c r="Q42" s="1344"/>
      <c r="R42" s="1344"/>
      <c r="S42" s="85">
        <v>6.7</v>
      </c>
      <c r="T42" s="82">
        <v>6.6050000000000004</v>
      </c>
      <c r="U42" s="35">
        <v>6.6050000000000004</v>
      </c>
      <c r="V42" s="83">
        <v>1</v>
      </c>
      <c r="W42" s="38">
        <v>0</v>
      </c>
      <c r="X42" s="1313"/>
      <c r="Y42" s="1325"/>
      <c r="Z42" s="1314"/>
      <c r="AA42" s="92" t="s">
        <v>1212</v>
      </c>
    </row>
    <row r="43" spans="1:27" ht="246">
      <c r="A43" s="31">
        <v>13</v>
      </c>
      <c r="B43" s="41">
        <v>593</v>
      </c>
      <c r="C43" s="41"/>
      <c r="D43" s="42" t="s">
        <v>154</v>
      </c>
      <c r="E43" s="45" t="s">
        <v>155</v>
      </c>
      <c r="F43" s="43" t="s">
        <v>156</v>
      </c>
      <c r="G43" s="44">
        <v>2150</v>
      </c>
      <c r="H43" s="38">
        <v>2150</v>
      </c>
      <c r="I43" s="38">
        <v>1841.5</v>
      </c>
      <c r="J43" s="31">
        <v>2203.11</v>
      </c>
      <c r="K43" s="31"/>
      <c r="L43" s="75">
        <v>2203.11</v>
      </c>
      <c r="M43" s="31"/>
      <c r="N43" s="31"/>
      <c r="O43" s="73" t="s">
        <v>157</v>
      </c>
      <c r="P43" s="74">
        <v>44687</v>
      </c>
      <c r="Q43" s="74">
        <v>45235</v>
      </c>
      <c r="R43" s="73"/>
      <c r="S43" s="85">
        <v>10.25</v>
      </c>
      <c r="T43" s="82">
        <v>10.25</v>
      </c>
      <c r="U43" s="35">
        <v>3.05</v>
      </c>
      <c r="V43" s="83">
        <v>0.29756097560975597</v>
      </c>
      <c r="W43" s="38">
        <v>7.2</v>
      </c>
      <c r="X43" s="38">
        <v>0</v>
      </c>
      <c r="Y43" s="90">
        <v>0</v>
      </c>
      <c r="Z43" s="38">
        <v>2203.11</v>
      </c>
      <c r="AA43" s="92" t="s">
        <v>1215</v>
      </c>
    </row>
    <row r="44" spans="1:27" ht="184.5">
      <c r="A44" s="1314">
        <v>14</v>
      </c>
      <c r="B44" s="1406">
        <v>446</v>
      </c>
      <c r="C44" s="41" t="s">
        <v>32</v>
      </c>
      <c r="D44" s="42" t="s">
        <v>158</v>
      </c>
      <c r="E44" s="45" t="s">
        <v>159</v>
      </c>
      <c r="F44" s="43" t="s">
        <v>160</v>
      </c>
      <c r="G44" s="44">
        <v>950</v>
      </c>
      <c r="H44" s="1313">
        <v>1900</v>
      </c>
      <c r="I44" s="1313">
        <v>1621.59</v>
      </c>
      <c r="J44" s="1314">
        <v>1908.21</v>
      </c>
      <c r="K44" s="1314">
        <v>189.91</v>
      </c>
      <c r="L44" s="1375">
        <v>2098.12</v>
      </c>
      <c r="M44" s="31"/>
      <c r="N44" s="31"/>
      <c r="O44" s="1344" t="s">
        <v>161</v>
      </c>
      <c r="P44" s="1352">
        <v>44728</v>
      </c>
      <c r="Q44" s="1352">
        <v>45275</v>
      </c>
      <c r="R44" s="1344"/>
      <c r="S44" s="85">
        <v>6.63</v>
      </c>
      <c r="T44" s="82">
        <v>6.63</v>
      </c>
      <c r="U44" s="35">
        <v>1.8</v>
      </c>
      <c r="V44" s="83">
        <v>0.27149321266968302</v>
      </c>
      <c r="W44" s="38">
        <v>4.83</v>
      </c>
      <c r="X44" s="1313">
        <v>495.63</v>
      </c>
      <c r="Y44" s="1325">
        <v>0.23622576401731099</v>
      </c>
      <c r="Z44" s="1313">
        <v>1602.49</v>
      </c>
      <c r="AA44" s="92" t="s">
        <v>1216</v>
      </c>
    </row>
    <row r="45" spans="1:27" ht="303.75">
      <c r="A45" s="1314"/>
      <c r="B45" s="1406"/>
      <c r="C45" s="41" t="s">
        <v>38</v>
      </c>
      <c r="D45" s="42" t="s">
        <v>162</v>
      </c>
      <c r="E45" s="45" t="s">
        <v>148</v>
      </c>
      <c r="F45" s="43" t="s">
        <v>163</v>
      </c>
      <c r="G45" s="44">
        <v>950</v>
      </c>
      <c r="H45" s="1313"/>
      <c r="I45" s="1313"/>
      <c r="J45" s="1314"/>
      <c r="K45" s="1314"/>
      <c r="L45" s="1375"/>
      <c r="M45" s="31"/>
      <c r="N45" s="31"/>
      <c r="O45" s="1344"/>
      <c r="P45" s="1344"/>
      <c r="Q45" s="1344"/>
      <c r="R45" s="1344"/>
      <c r="S45" s="85">
        <v>5.41</v>
      </c>
      <c r="T45" s="82">
        <v>5.41</v>
      </c>
      <c r="U45" s="35">
        <v>2.0150000000000001</v>
      </c>
      <c r="V45" s="83">
        <v>0.37245841035120097</v>
      </c>
      <c r="W45" s="38">
        <v>3.395</v>
      </c>
      <c r="X45" s="1313"/>
      <c r="Y45" s="1325"/>
      <c r="Z45" s="1313"/>
      <c r="AA45" s="92" t="s">
        <v>1217</v>
      </c>
    </row>
    <row r="46" spans="1:27">
      <c r="A46" s="31"/>
      <c r="B46" s="50"/>
      <c r="C46" s="50"/>
      <c r="D46" s="46" t="s">
        <v>164</v>
      </c>
      <c r="E46" s="47"/>
      <c r="F46" s="48"/>
      <c r="G46" s="49">
        <f>SUM(G37:G45)</f>
        <v>8600</v>
      </c>
      <c r="H46" s="49">
        <f t="shared" ref="H46:S46" si="21">SUM(H37:H45)</f>
        <v>8600</v>
      </c>
      <c r="I46" s="49">
        <f t="shared" si="21"/>
        <v>7353.7000000000007</v>
      </c>
      <c r="J46" s="49">
        <f t="shared" si="21"/>
        <v>8703.23</v>
      </c>
      <c r="K46" s="49">
        <f t="shared" si="21"/>
        <v>557.16</v>
      </c>
      <c r="L46" s="49">
        <f t="shared" si="21"/>
        <v>9260.39</v>
      </c>
      <c r="M46" s="49">
        <f t="shared" si="21"/>
        <v>0</v>
      </c>
      <c r="N46" s="49">
        <f t="shared" si="21"/>
        <v>0</v>
      </c>
      <c r="O46" s="49"/>
      <c r="P46" s="49"/>
      <c r="Q46" s="49"/>
      <c r="R46" s="49"/>
      <c r="S46" s="49">
        <f t="shared" si="21"/>
        <v>51.070000000000007</v>
      </c>
      <c r="T46" s="49">
        <f t="shared" ref="T46" si="22">SUM(T37:T45)</f>
        <v>55.717000000000013</v>
      </c>
      <c r="U46" s="49">
        <f t="shared" ref="U46" si="23">SUM(U37:U45)</f>
        <v>32.378999999999998</v>
      </c>
      <c r="V46" s="49"/>
      <c r="W46" s="49">
        <f t="shared" ref="W46" si="24">SUM(W37:W45)</f>
        <v>23.337999999999997</v>
      </c>
      <c r="X46" s="49">
        <f t="shared" ref="X46" si="25">SUM(X37:X45)</f>
        <v>3313.7200000000003</v>
      </c>
      <c r="Y46" s="49"/>
      <c r="Z46" s="49">
        <f t="shared" ref="Z46" si="26">SUM(Z37:Z45)</f>
        <v>5946.67</v>
      </c>
      <c r="AA46" s="93"/>
    </row>
    <row r="47" spans="1:27">
      <c r="A47" s="1411" t="s">
        <v>165</v>
      </c>
      <c r="B47" s="1411"/>
      <c r="C47" s="1411"/>
      <c r="D47" s="1411"/>
      <c r="E47" s="26"/>
      <c r="F47" s="43"/>
      <c r="G47" s="44"/>
      <c r="H47" s="38"/>
      <c r="I47" s="38"/>
      <c r="J47" s="31"/>
      <c r="K47" s="31"/>
      <c r="L47" s="75"/>
      <c r="M47" s="31"/>
      <c r="N47" s="31"/>
      <c r="O47" s="64"/>
      <c r="P47" s="77"/>
      <c r="Q47" s="77"/>
      <c r="R47" s="77"/>
      <c r="S47" s="84"/>
      <c r="T47" s="82"/>
      <c r="U47" s="35"/>
      <c r="V47" s="64"/>
      <c r="W47" s="31"/>
      <c r="X47" s="38"/>
      <c r="Y47" s="56"/>
      <c r="Z47" s="56"/>
      <c r="AA47" s="93"/>
    </row>
    <row r="48" spans="1:27" ht="184.5">
      <c r="A48" s="31">
        <v>15</v>
      </c>
      <c r="B48" s="41">
        <v>447</v>
      </c>
      <c r="C48" s="41"/>
      <c r="D48" s="42" t="s">
        <v>166</v>
      </c>
      <c r="E48" s="45" t="s">
        <v>167</v>
      </c>
      <c r="F48" s="43" t="s">
        <v>168</v>
      </c>
      <c r="G48" s="44">
        <v>950</v>
      </c>
      <c r="H48" s="38">
        <v>950</v>
      </c>
      <c r="I48" s="38">
        <v>815.76</v>
      </c>
      <c r="J48" s="31">
        <v>941.78</v>
      </c>
      <c r="K48" s="31"/>
      <c r="L48" s="75">
        <v>941.78</v>
      </c>
      <c r="M48" s="31"/>
      <c r="N48" s="31"/>
      <c r="O48" s="73" t="s">
        <v>169</v>
      </c>
      <c r="P48" s="74">
        <v>44757</v>
      </c>
      <c r="Q48" s="74">
        <v>45093</v>
      </c>
      <c r="R48" s="73"/>
      <c r="S48" s="85">
        <v>3.36</v>
      </c>
      <c r="T48" s="82">
        <v>3.36</v>
      </c>
      <c r="U48" s="35">
        <v>2.0499999999999998</v>
      </c>
      <c r="V48" s="83">
        <v>0.610119047619048</v>
      </c>
      <c r="W48" s="38">
        <v>1.31</v>
      </c>
      <c r="X48" s="38">
        <v>480.96</v>
      </c>
      <c r="Y48" s="90">
        <v>0.51069251842256103</v>
      </c>
      <c r="Z48" s="38">
        <v>460.82</v>
      </c>
      <c r="AA48" s="92" t="s">
        <v>1218</v>
      </c>
    </row>
    <row r="49" spans="1:27" ht="184.5">
      <c r="A49" s="31">
        <v>16</v>
      </c>
      <c r="B49" s="41">
        <v>599</v>
      </c>
      <c r="C49" s="41"/>
      <c r="D49" s="42" t="s">
        <v>170</v>
      </c>
      <c r="E49" s="33" t="s">
        <v>171</v>
      </c>
      <c r="F49" s="43" t="s">
        <v>172</v>
      </c>
      <c r="G49" s="44">
        <v>1000</v>
      </c>
      <c r="H49" s="38">
        <v>1000</v>
      </c>
      <c r="I49" s="38">
        <v>861.31</v>
      </c>
      <c r="J49" s="38">
        <v>1075.4000000000001</v>
      </c>
      <c r="K49" s="31">
        <v>156.49</v>
      </c>
      <c r="L49" s="67">
        <v>1231.8900000000001</v>
      </c>
      <c r="M49" s="38"/>
      <c r="N49" s="38"/>
      <c r="O49" s="73" t="s">
        <v>173</v>
      </c>
      <c r="P49" s="74">
        <v>44718</v>
      </c>
      <c r="Q49" s="74">
        <v>45051</v>
      </c>
      <c r="R49" s="73"/>
      <c r="S49" s="85">
        <v>5.3</v>
      </c>
      <c r="T49" s="82">
        <v>6</v>
      </c>
      <c r="U49" s="35">
        <v>6</v>
      </c>
      <c r="V49" s="83">
        <v>1</v>
      </c>
      <c r="W49" s="38">
        <v>0</v>
      </c>
      <c r="X49" s="38">
        <v>850.05</v>
      </c>
      <c r="Y49" s="90">
        <v>0.69003725982027597</v>
      </c>
      <c r="Z49" s="38">
        <v>381.84</v>
      </c>
      <c r="AA49" s="92" t="s">
        <v>1212</v>
      </c>
    </row>
    <row r="50" spans="1:27" ht="243">
      <c r="A50" s="1314">
        <v>17</v>
      </c>
      <c r="B50" s="1406">
        <v>448</v>
      </c>
      <c r="C50" s="41" t="s">
        <v>32</v>
      </c>
      <c r="D50" s="42" t="s">
        <v>174</v>
      </c>
      <c r="E50" s="45" t="s">
        <v>175</v>
      </c>
      <c r="F50" s="43" t="s">
        <v>176</v>
      </c>
      <c r="G50" s="44">
        <v>1000</v>
      </c>
      <c r="H50" s="1313">
        <v>2250</v>
      </c>
      <c r="I50" s="1313">
        <v>1935.72</v>
      </c>
      <c r="J50" s="1314">
        <v>2438.92</v>
      </c>
      <c r="K50" s="1314">
        <v>243.34</v>
      </c>
      <c r="L50" s="1375">
        <v>2682.26</v>
      </c>
      <c r="M50" s="31"/>
      <c r="N50" s="31"/>
      <c r="O50" s="1344" t="s">
        <v>177</v>
      </c>
      <c r="P50" s="1352">
        <v>44743</v>
      </c>
      <c r="Q50" s="1352">
        <v>45292</v>
      </c>
      <c r="R50" s="1344"/>
      <c r="S50" s="85">
        <v>5.28</v>
      </c>
      <c r="T50" s="82">
        <v>8.81</v>
      </c>
      <c r="U50" s="35">
        <v>5.28</v>
      </c>
      <c r="V50" s="83">
        <v>0.59931895573212302</v>
      </c>
      <c r="W50" s="38">
        <v>3.53</v>
      </c>
      <c r="X50" s="1313">
        <v>852.44</v>
      </c>
      <c r="Y50" s="1325">
        <v>0.31780662575589202</v>
      </c>
      <c r="Z50" s="1313">
        <v>1829.82</v>
      </c>
      <c r="AA50" s="92" t="s">
        <v>1219</v>
      </c>
    </row>
    <row r="51" spans="1:27" s="9" customFormat="1" ht="184.5">
      <c r="A51" s="1314"/>
      <c r="B51" s="1406"/>
      <c r="C51" s="51" t="s">
        <v>38</v>
      </c>
      <c r="D51" s="52" t="s">
        <v>178</v>
      </c>
      <c r="E51" s="53" t="s">
        <v>179</v>
      </c>
      <c r="F51" s="54" t="s">
        <v>180</v>
      </c>
      <c r="G51" s="55">
        <v>300</v>
      </c>
      <c r="H51" s="1313"/>
      <c r="I51" s="1313"/>
      <c r="J51" s="1314"/>
      <c r="K51" s="1314"/>
      <c r="L51" s="1375"/>
      <c r="M51" s="75"/>
      <c r="N51" s="75"/>
      <c r="O51" s="1344"/>
      <c r="P51" s="1344"/>
      <c r="Q51" s="1344"/>
      <c r="R51" s="1344"/>
      <c r="S51" s="86">
        <v>2.15</v>
      </c>
      <c r="T51" s="87">
        <v>2.15</v>
      </c>
      <c r="U51" s="88">
        <v>0</v>
      </c>
      <c r="V51" s="83">
        <v>0</v>
      </c>
      <c r="W51" s="67">
        <v>2.15</v>
      </c>
      <c r="X51" s="1313"/>
      <c r="Y51" s="1325"/>
      <c r="Z51" s="1314"/>
      <c r="AA51" s="94" t="s">
        <v>130</v>
      </c>
    </row>
    <row r="52" spans="1:27" ht="246">
      <c r="A52" s="1314"/>
      <c r="B52" s="1406"/>
      <c r="C52" s="41" t="s">
        <v>77</v>
      </c>
      <c r="D52" s="42" t="s">
        <v>181</v>
      </c>
      <c r="E52" s="33" t="s">
        <v>182</v>
      </c>
      <c r="F52" s="43" t="s">
        <v>183</v>
      </c>
      <c r="G52" s="44">
        <v>950</v>
      </c>
      <c r="H52" s="1313"/>
      <c r="I52" s="1313"/>
      <c r="J52" s="1314"/>
      <c r="K52" s="1314"/>
      <c r="L52" s="1375"/>
      <c r="M52" s="31"/>
      <c r="N52" s="31"/>
      <c r="O52" s="1344"/>
      <c r="P52" s="1344"/>
      <c r="Q52" s="1344"/>
      <c r="R52" s="1344"/>
      <c r="S52" s="85">
        <v>3.79</v>
      </c>
      <c r="T52" s="82">
        <v>2.9</v>
      </c>
      <c r="U52" s="35">
        <v>0</v>
      </c>
      <c r="V52" s="83">
        <v>0</v>
      </c>
      <c r="W52" s="38">
        <v>2.9</v>
      </c>
      <c r="X52" s="1313"/>
      <c r="Y52" s="1325"/>
      <c r="Z52" s="1314"/>
      <c r="AA52" s="92" t="s">
        <v>1220</v>
      </c>
    </row>
    <row r="53" spans="1:27" ht="258" customHeight="1">
      <c r="A53" s="31">
        <v>18</v>
      </c>
      <c r="B53" s="41">
        <v>449</v>
      </c>
      <c r="C53" s="41"/>
      <c r="D53" s="42" t="s">
        <v>184</v>
      </c>
      <c r="E53" s="33" t="s">
        <v>185</v>
      </c>
      <c r="F53" s="43" t="s">
        <v>186</v>
      </c>
      <c r="G53" s="44">
        <v>2250</v>
      </c>
      <c r="H53" s="38">
        <v>2250</v>
      </c>
      <c r="I53" s="38">
        <v>1939.1</v>
      </c>
      <c r="J53" s="31">
        <v>2288.14</v>
      </c>
      <c r="K53" s="31">
        <v>225.65</v>
      </c>
      <c r="L53" s="75">
        <v>2513.79</v>
      </c>
      <c r="M53" s="31"/>
      <c r="N53" s="31"/>
      <c r="O53" s="73" t="s">
        <v>187</v>
      </c>
      <c r="P53" s="74">
        <v>44688</v>
      </c>
      <c r="Q53" s="74">
        <v>45254</v>
      </c>
      <c r="R53" s="73"/>
      <c r="S53" s="85">
        <v>9.9700000000000006</v>
      </c>
      <c r="T53" s="82">
        <v>10.210000000000001</v>
      </c>
      <c r="U53" s="35">
        <v>8</v>
      </c>
      <c r="V53" s="83">
        <v>0.78354554358472095</v>
      </c>
      <c r="W53" s="38">
        <v>2.21</v>
      </c>
      <c r="X53" s="38">
        <v>1510.28</v>
      </c>
      <c r="Y53" s="90">
        <v>0.60079799824169899</v>
      </c>
      <c r="Z53" s="38">
        <v>1003.51</v>
      </c>
      <c r="AA53" s="92" t="s">
        <v>1221</v>
      </c>
    </row>
    <row r="54" spans="1:27">
      <c r="A54" s="31"/>
      <c r="B54" s="50"/>
      <c r="C54" s="50"/>
      <c r="D54" s="46" t="s">
        <v>131</v>
      </c>
      <c r="E54" s="47"/>
      <c r="F54" s="48"/>
      <c r="G54" s="49">
        <f t="shared" ref="G54:X54" si="27">SUM(G48:G53)</f>
        <v>6450</v>
      </c>
      <c r="H54" s="49">
        <f t="shared" si="27"/>
        <v>6450</v>
      </c>
      <c r="I54" s="49">
        <f t="shared" si="27"/>
        <v>5551.8899999999994</v>
      </c>
      <c r="J54" s="49">
        <f t="shared" si="27"/>
        <v>6744.24</v>
      </c>
      <c r="K54" s="49">
        <f t="shared" si="27"/>
        <v>625.48</v>
      </c>
      <c r="L54" s="49">
        <f t="shared" si="27"/>
        <v>7369.72</v>
      </c>
      <c r="M54" s="49">
        <f t="shared" si="27"/>
        <v>0</v>
      </c>
      <c r="N54" s="49">
        <f t="shared" si="27"/>
        <v>0</v>
      </c>
      <c r="O54" s="49"/>
      <c r="P54" s="49"/>
      <c r="Q54" s="49"/>
      <c r="R54" s="49"/>
      <c r="S54" s="49">
        <f t="shared" si="27"/>
        <v>29.85</v>
      </c>
      <c r="T54" s="49">
        <f t="shared" si="27"/>
        <v>33.43</v>
      </c>
      <c r="U54" s="49">
        <f t="shared" si="27"/>
        <v>21.330000000000002</v>
      </c>
      <c r="V54" s="49"/>
      <c r="W54" s="49">
        <f t="shared" si="27"/>
        <v>12.100000000000001</v>
      </c>
      <c r="X54" s="49">
        <f t="shared" si="27"/>
        <v>3693.7299999999996</v>
      </c>
      <c r="Y54" s="30"/>
      <c r="Z54" s="30">
        <v>4193.7299999999996</v>
      </c>
      <c r="AA54" s="93"/>
    </row>
    <row r="55" spans="1:27">
      <c r="A55" s="1411" t="s">
        <v>192</v>
      </c>
      <c r="B55" s="1411"/>
      <c r="C55" s="1411"/>
      <c r="D55" s="1411"/>
      <c r="E55" s="26"/>
      <c r="F55" s="43"/>
      <c r="G55" s="44"/>
      <c r="H55" s="38"/>
      <c r="I55" s="38"/>
      <c r="J55" s="31"/>
      <c r="K55" s="31"/>
      <c r="L55" s="75"/>
      <c r="M55" s="31"/>
      <c r="N55" s="31"/>
      <c r="O55" s="64"/>
      <c r="P55" s="77"/>
      <c r="Q55" s="77"/>
      <c r="R55" s="77"/>
      <c r="S55" s="84"/>
      <c r="T55" s="82"/>
      <c r="U55" s="35"/>
      <c r="V55" s="64"/>
      <c r="W55" s="31"/>
      <c r="X55" s="38"/>
      <c r="Y55" s="56"/>
      <c r="Z55" s="56"/>
      <c r="AA55" s="93"/>
    </row>
    <row r="56" spans="1:27" ht="184.5">
      <c r="A56" s="1314">
        <v>19</v>
      </c>
      <c r="B56" s="1406">
        <v>452</v>
      </c>
      <c r="C56" s="41" t="s">
        <v>32</v>
      </c>
      <c r="D56" s="42" t="s">
        <v>198</v>
      </c>
      <c r="E56" s="33" t="s">
        <v>199</v>
      </c>
      <c r="F56" s="43" t="s">
        <v>200</v>
      </c>
      <c r="G56" s="44">
        <v>500</v>
      </c>
      <c r="H56" s="1313">
        <v>2000</v>
      </c>
      <c r="I56" s="1313">
        <v>1722.03</v>
      </c>
      <c r="J56" s="1314">
        <v>1745.03</v>
      </c>
      <c r="K56" s="1314"/>
      <c r="L56" s="1375">
        <v>1745.03</v>
      </c>
      <c r="M56" s="31"/>
      <c r="N56" s="31"/>
      <c r="O56" s="1344" t="s">
        <v>201</v>
      </c>
      <c r="P56" s="1352">
        <v>44755</v>
      </c>
      <c r="Q56" s="1352">
        <v>45303</v>
      </c>
      <c r="R56" s="1344"/>
      <c r="S56" s="85">
        <v>2</v>
      </c>
      <c r="T56" s="82">
        <v>2</v>
      </c>
      <c r="U56" s="35">
        <v>0</v>
      </c>
      <c r="V56" s="83">
        <v>0</v>
      </c>
      <c r="W56" s="38">
        <v>2</v>
      </c>
      <c r="X56" s="1313">
        <v>739.93</v>
      </c>
      <c r="Y56" s="1325">
        <v>0.42402136352956699</v>
      </c>
      <c r="Z56" s="1313">
        <v>1005.1</v>
      </c>
      <c r="AA56" s="92" t="s">
        <v>1222</v>
      </c>
    </row>
    <row r="57" spans="1:27" ht="246">
      <c r="A57" s="1314"/>
      <c r="B57" s="1406"/>
      <c r="C57" s="41" t="s">
        <v>38</v>
      </c>
      <c r="D57" s="42" t="s">
        <v>202</v>
      </c>
      <c r="E57" s="33" t="s">
        <v>203</v>
      </c>
      <c r="F57" s="43" t="s">
        <v>204</v>
      </c>
      <c r="G57" s="44">
        <v>500</v>
      </c>
      <c r="H57" s="1313"/>
      <c r="I57" s="1313"/>
      <c r="J57" s="1314"/>
      <c r="K57" s="1314"/>
      <c r="L57" s="1375"/>
      <c r="M57" s="31"/>
      <c r="N57" s="31"/>
      <c r="O57" s="1344"/>
      <c r="P57" s="1344"/>
      <c r="Q57" s="1344"/>
      <c r="R57" s="1344"/>
      <c r="S57" s="85">
        <v>1.82</v>
      </c>
      <c r="T57" s="82">
        <v>1.82</v>
      </c>
      <c r="U57" s="35">
        <v>0</v>
      </c>
      <c r="V57" s="83">
        <v>0</v>
      </c>
      <c r="W57" s="38">
        <v>1.82</v>
      </c>
      <c r="X57" s="1313"/>
      <c r="Y57" s="1325"/>
      <c r="Z57" s="1314"/>
      <c r="AA57" s="92" t="s">
        <v>205</v>
      </c>
    </row>
    <row r="58" spans="1:27" ht="184.5">
      <c r="A58" s="1314"/>
      <c r="B58" s="1406"/>
      <c r="C58" s="41" t="s">
        <v>77</v>
      </c>
      <c r="D58" s="42" t="s">
        <v>206</v>
      </c>
      <c r="E58" s="33" t="s">
        <v>207</v>
      </c>
      <c r="F58" s="43" t="s">
        <v>208</v>
      </c>
      <c r="G58" s="44">
        <v>1000</v>
      </c>
      <c r="H58" s="1313"/>
      <c r="I58" s="1313"/>
      <c r="J58" s="1314"/>
      <c r="K58" s="1314"/>
      <c r="L58" s="1375"/>
      <c r="M58" s="31"/>
      <c r="N58" s="31"/>
      <c r="O58" s="1344"/>
      <c r="P58" s="1344"/>
      <c r="Q58" s="1344"/>
      <c r="R58" s="1344"/>
      <c r="S58" s="85">
        <v>5.22</v>
      </c>
      <c r="T58" s="82">
        <v>5.22</v>
      </c>
      <c r="U58" s="35">
        <v>0</v>
      </c>
      <c r="V58" s="83">
        <v>0</v>
      </c>
      <c r="W58" s="38">
        <v>5.22</v>
      </c>
      <c r="X58" s="1313"/>
      <c r="Y58" s="1325"/>
      <c r="Z58" s="1314"/>
      <c r="AA58" s="92" t="s">
        <v>1223</v>
      </c>
    </row>
    <row r="59" spans="1:27" ht="246">
      <c r="A59" s="31">
        <v>20</v>
      </c>
      <c r="B59" s="41">
        <v>453</v>
      </c>
      <c r="C59" s="41"/>
      <c r="D59" s="42" t="s">
        <v>209</v>
      </c>
      <c r="E59" s="33" t="s">
        <v>210</v>
      </c>
      <c r="F59" s="43" t="s">
        <v>211</v>
      </c>
      <c r="G59" s="44">
        <v>1000</v>
      </c>
      <c r="H59" s="38">
        <v>1000</v>
      </c>
      <c r="I59" s="38">
        <v>861.65</v>
      </c>
      <c r="J59" s="31">
        <v>1059.83</v>
      </c>
      <c r="K59" s="31">
        <v>263.64</v>
      </c>
      <c r="L59" s="75">
        <v>1323.47</v>
      </c>
      <c r="M59" s="31"/>
      <c r="N59" s="31"/>
      <c r="O59" s="73" t="s">
        <v>212</v>
      </c>
      <c r="P59" s="74">
        <v>44755</v>
      </c>
      <c r="Q59" s="74">
        <v>45089</v>
      </c>
      <c r="R59" s="73"/>
      <c r="S59" s="85">
        <v>4.7050000000000001</v>
      </c>
      <c r="T59" s="82">
        <v>5.9</v>
      </c>
      <c r="U59" s="35">
        <v>4.71</v>
      </c>
      <c r="V59" s="83">
        <v>0.79830508474576301</v>
      </c>
      <c r="W59" s="38">
        <v>1.19</v>
      </c>
      <c r="X59" s="38">
        <v>695</v>
      </c>
      <c r="Y59" s="90">
        <v>0.52513468382358497</v>
      </c>
      <c r="Z59" s="38">
        <v>628.47</v>
      </c>
      <c r="AA59" s="92" t="s">
        <v>1224</v>
      </c>
    </row>
    <row r="60" spans="1:27" ht="303.75">
      <c r="A60" s="1314">
        <v>21</v>
      </c>
      <c r="B60" s="1406">
        <v>454</v>
      </c>
      <c r="C60" s="41" t="s">
        <v>32</v>
      </c>
      <c r="D60" s="42" t="s">
        <v>213</v>
      </c>
      <c r="E60" s="33" t="s">
        <v>214</v>
      </c>
      <c r="F60" s="43" t="s">
        <v>215</v>
      </c>
      <c r="G60" s="44">
        <v>2000</v>
      </c>
      <c r="H60" s="1313">
        <v>2300</v>
      </c>
      <c r="I60" s="1313">
        <v>1978.77</v>
      </c>
      <c r="J60" s="1314">
        <v>2360.9</v>
      </c>
      <c r="K60" s="1314">
        <v>233.46</v>
      </c>
      <c r="L60" s="1375">
        <v>2594.36</v>
      </c>
      <c r="M60" s="31"/>
      <c r="N60" s="31"/>
      <c r="O60" s="1344" t="s">
        <v>216</v>
      </c>
      <c r="P60" s="1352">
        <v>44687</v>
      </c>
      <c r="Q60" s="1352">
        <v>45235</v>
      </c>
      <c r="R60" s="1344"/>
      <c r="S60" s="85">
        <v>7.89</v>
      </c>
      <c r="T60" s="82">
        <v>9.77</v>
      </c>
      <c r="U60" s="35">
        <v>6</v>
      </c>
      <c r="V60" s="83">
        <v>0.61412487205731803</v>
      </c>
      <c r="W60" s="38">
        <v>3.77</v>
      </c>
      <c r="X60" s="1313">
        <v>1712.67</v>
      </c>
      <c r="Y60" s="1325">
        <v>0.66015125117562701</v>
      </c>
      <c r="Z60" s="1313">
        <v>881.69</v>
      </c>
      <c r="AA60" s="92" t="s">
        <v>1225</v>
      </c>
    </row>
    <row r="61" spans="1:27" ht="246">
      <c r="A61" s="1314"/>
      <c r="B61" s="1407"/>
      <c r="C61" s="57" t="s">
        <v>38</v>
      </c>
      <c r="D61" s="42" t="s">
        <v>217</v>
      </c>
      <c r="E61" s="33" t="s">
        <v>218</v>
      </c>
      <c r="F61" s="43" t="s">
        <v>219</v>
      </c>
      <c r="G61" s="44">
        <v>300</v>
      </c>
      <c r="H61" s="1313"/>
      <c r="I61" s="1313"/>
      <c r="J61" s="1314"/>
      <c r="K61" s="1314"/>
      <c r="L61" s="1375"/>
      <c r="M61" s="31"/>
      <c r="N61" s="31"/>
      <c r="O61" s="1344"/>
      <c r="P61" s="1344"/>
      <c r="Q61" s="1344"/>
      <c r="R61" s="1344"/>
      <c r="S61" s="85">
        <v>1.44</v>
      </c>
      <c r="T61" s="82">
        <v>1.47</v>
      </c>
      <c r="U61" s="35">
        <v>1.47</v>
      </c>
      <c r="V61" s="83">
        <v>1</v>
      </c>
      <c r="W61" s="38">
        <v>0</v>
      </c>
      <c r="X61" s="1313"/>
      <c r="Y61" s="1325"/>
      <c r="Z61" s="1313"/>
      <c r="AA61" s="92" t="s">
        <v>220</v>
      </c>
    </row>
    <row r="62" spans="1:27" ht="246">
      <c r="A62" s="1314">
        <v>22</v>
      </c>
      <c r="B62" s="1406">
        <v>455</v>
      </c>
      <c r="C62" s="41" t="s">
        <v>32</v>
      </c>
      <c r="D62" s="42" t="s">
        <v>221</v>
      </c>
      <c r="E62" s="33" t="s">
        <v>222</v>
      </c>
      <c r="F62" s="43" t="s">
        <v>223</v>
      </c>
      <c r="G62" s="44">
        <v>200</v>
      </c>
      <c r="H62" s="1313">
        <v>950</v>
      </c>
      <c r="I62" s="1313">
        <v>807.67</v>
      </c>
      <c r="J62" s="1314">
        <v>742.7</v>
      </c>
      <c r="K62" s="1314"/>
      <c r="L62" s="1375">
        <v>742.7</v>
      </c>
      <c r="M62" s="31"/>
      <c r="N62" s="31"/>
      <c r="O62" s="1344" t="s">
        <v>224</v>
      </c>
      <c r="P62" s="1352">
        <v>44701</v>
      </c>
      <c r="Q62" s="1352">
        <v>45035</v>
      </c>
      <c r="R62" s="1344"/>
      <c r="S62" s="85">
        <v>1.02</v>
      </c>
      <c r="T62" s="82">
        <v>1.02</v>
      </c>
      <c r="U62" s="35">
        <v>0</v>
      </c>
      <c r="V62" s="83">
        <v>0</v>
      </c>
      <c r="W62" s="38">
        <v>1.02</v>
      </c>
      <c r="X62" s="1313">
        <v>465.62</v>
      </c>
      <c r="Y62" s="1325">
        <v>0.62692877339437203</v>
      </c>
      <c r="Z62" s="1313">
        <v>277.08</v>
      </c>
      <c r="AA62" s="92" t="s">
        <v>225</v>
      </c>
    </row>
    <row r="63" spans="1:27" ht="184.5">
      <c r="A63" s="1314"/>
      <c r="B63" s="1406"/>
      <c r="C63" s="41" t="s">
        <v>38</v>
      </c>
      <c r="D63" s="42" t="s">
        <v>226</v>
      </c>
      <c r="E63" s="33" t="s">
        <v>227</v>
      </c>
      <c r="F63" s="43" t="s">
        <v>228</v>
      </c>
      <c r="G63" s="44">
        <v>500</v>
      </c>
      <c r="H63" s="1313"/>
      <c r="I63" s="1313"/>
      <c r="J63" s="1314"/>
      <c r="K63" s="1314"/>
      <c r="L63" s="1375"/>
      <c r="M63" s="31"/>
      <c r="N63" s="31"/>
      <c r="O63" s="1344"/>
      <c r="P63" s="1344"/>
      <c r="Q63" s="1344"/>
      <c r="R63" s="1344"/>
      <c r="S63" s="85">
        <v>2.7</v>
      </c>
      <c r="T63" s="82">
        <v>2.7</v>
      </c>
      <c r="U63" s="35">
        <v>0</v>
      </c>
      <c r="V63" s="83">
        <v>0</v>
      </c>
      <c r="W63" s="38">
        <v>2.7</v>
      </c>
      <c r="X63" s="1313"/>
      <c r="Y63" s="1325"/>
      <c r="Z63" s="1314"/>
      <c r="AA63" s="92" t="s">
        <v>225</v>
      </c>
    </row>
    <row r="64" spans="1:27" ht="184.5">
      <c r="A64" s="1314"/>
      <c r="B64" s="1406"/>
      <c r="C64" s="41" t="s">
        <v>77</v>
      </c>
      <c r="D64" s="42" t="s">
        <v>229</v>
      </c>
      <c r="E64" s="33" t="s">
        <v>230</v>
      </c>
      <c r="F64" s="43" t="s">
        <v>231</v>
      </c>
      <c r="G64" s="44">
        <v>250</v>
      </c>
      <c r="H64" s="1313"/>
      <c r="I64" s="1313"/>
      <c r="J64" s="1314"/>
      <c r="K64" s="1314"/>
      <c r="L64" s="1375"/>
      <c r="M64" s="31"/>
      <c r="N64" s="31"/>
      <c r="O64" s="1344"/>
      <c r="P64" s="1344"/>
      <c r="Q64" s="1344"/>
      <c r="R64" s="1344"/>
      <c r="S64" s="85">
        <v>1.52</v>
      </c>
      <c r="T64" s="82">
        <v>1.52</v>
      </c>
      <c r="U64" s="35">
        <v>0</v>
      </c>
      <c r="V64" s="83">
        <v>0</v>
      </c>
      <c r="W64" s="38">
        <v>1.52</v>
      </c>
      <c r="X64" s="1313"/>
      <c r="Y64" s="1325"/>
      <c r="Z64" s="1314"/>
      <c r="AA64" s="92" t="s">
        <v>225</v>
      </c>
    </row>
    <row r="65" spans="1:27" ht="189" customHeight="1">
      <c r="A65" s="1314">
        <v>23</v>
      </c>
      <c r="B65" s="1406">
        <v>456</v>
      </c>
      <c r="C65" s="41" t="s">
        <v>32</v>
      </c>
      <c r="D65" s="42" t="s">
        <v>232</v>
      </c>
      <c r="E65" s="33" t="s">
        <v>233</v>
      </c>
      <c r="F65" s="43" t="s">
        <v>234</v>
      </c>
      <c r="G65" s="44">
        <v>700</v>
      </c>
      <c r="H65" s="1313">
        <v>2200</v>
      </c>
      <c r="I65" s="1313">
        <v>1875.75</v>
      </c>
      <c r="J65" s="1314">
        <v>2244.6</v>
      </c>
      <c r="K65" s="1314"/>
      <c r="L65" s="1375">
        <v>2244.6</v>
      </c>
      <c r="M65" s="31"/>
      <c r="N65" s="31"/>
      <c r="O65" s="1344" t="s">
        <v>216</v>
      </c>
      <c r="P65" s="1352">
        <v>44716</v>
      </c>
      <c r="Q65" s="1352">
        <v>45265</v>
      </c>
      <c r="R65" s="1344"/>
      <c r="S65" s="85">
        <v>1.78</v>
      </c>
      <c r="T65" s="82">
        <v>1.78</v>
      </c>
      <c r="U65" s="35">
        <v>1.78</v>
      </c>
      <c r="V65" s="83">
        <v>1</v>
      </c>
      <c r="W65" s="38">
        <v>0</v>
      </c>
      <c r="X65" s="1313">
        <v>283.06</v>
      </c>
      <c r="Y65" s="1325">
        <v>0.12610710148801599</v>
      </c>
      <c r="Z65" s="1313">
        <v>1961.54</v>
      </c>
      <c r="AA65" s="92" t="s">
        <v>1226</v>
      </c>
    </row>
    <row r="66" spans="1:27" ht="246">
      <c r="A66" s="1314"/>
      <c r="B66" s="1406"/>
      <c r="C66" s="41" t="s">
        <v>38</v>
      </c>
      <c r="D66" s="42" t="s">
        <v>235</v>
      </c>
      <c r="E66" s="33" t="s">
        <v>236</v>
      </c>
      <c r="F66" s="43" t="s">
        <v>237</v>
      </c>
      <c r="G66" s="44">
        <v>700</v>
      </c>
      <c r="H66" s="1313"/>
      <c r="I66" s="1313"/>
      <c r="J66" s="1314"/>
      <c r="K66" s="1314"/>
      <c r="L66" s="1375"/>
      <c r="M66" s="31"/>
      <c r="N66" s="31"/>
      <c r="O66" s="1344"/>
      <c r="P66" s="1344"/>
      <c r="Q66" s="1344"/>
      <c r="R66" s="1344"/>
      <c r="S66" s="85">
        <v>1.85</v>
      </c>
      <c r="T66" s="82">
        <v>1.85</v>
      </c>
      <c r="U66" s="35">
        <v>0.77</v>
      </c>
      <c r="V66" s="83">
        <v>0.41621621621621602</v>
      </c>
      <c r="W66" s="38">
        <v>1.08</v>
      </c>
      <c r="X66" s="1313"/>
      <c r="Y66" s="1325"/>
      <c r="Z66" s="1314"/>
      <c r="AA66" s="92" t="s">
        <v>238</v>
      </c>
    </row>
    <row r="67" spans="1:27" s="9" customFormat="1" ht="246">
      <c r="A67" s="1314"/>
      <c r="B67" s="1406"/>
      <c r="C67" s="51" t="s">
        <v>77</v>
      </c>
      <c r="D67" s="52" t="s">
        <v>239</v>
      </c>
      <c r="E67" s="95" t="s">
        <v>240</v>
      </c>
      <c r="F67" s="54" t="s">
        <v>241</v>
      </c>
      <c r="G67" s="55">
        <v>300</v>
      </c>
      <c r="H67" s="1313"/>
      <c r="I67" s="1313"/>
      <c r="J67" s="1314"/>
      <c r="K67" s="1314"/>
      <c r="L67" s="1375"/>
      <c r="M67" s="75"/>
      <c r="N67" s="75"/>
      <c r="O67" s="1344"/>
      <c r="P67" s="1344"/>
      <c r="Q67" s="1344"/>
      <c r="R67" s="1344"/>
      <c r="S67" s="86">
        <v>1.41</v>
      </c>
      <c r="T67" s="87">
        <v>1.41</v>
      </c>
      <c r="U67" s="88">
        <v>0</v>
      </c>
      <c r="V67" s="83">
        <v>0</v>
      </c>
      <c r="W67" s="67">
        <v>1.41</v>
      </c>
      <c r="X67" s="1313"/>
      <c r="Y67" s="1325"/>
      <c r="Z67" s="1314"/>
      <c r="AA67" s="94" t="s">
        <v>1227</v>
      </c>
    </row>
    <row r="68" spans="1:27" ht="253.5" customHeight="1">
      <c r="A68" s="1314"/>
      <c r="B68" s="1406"/>
      <c r="C68" s="41" t="s">
        <v>143</v>
      </c>
      <c r="D68" s="42" t="s">
        <v>243</v>
      </c>
      <c r="E68" s="33" t="s">
        <v>244</v>
      </c>
      <c r="F68" s="43" t="s">
        <v>245</v>
      </c>
      <c r="G68" s="44">
        <v>500</v>
      </c>
      <c r="H68" s="1313"/>
      <c r="I68" s="1313"/>
      <c r="J68" s="1314"/>
      <c r="K68" s="1314"/>
      <c r="L68" s="1375"/>
      <c r="M68" s="31"/>
      <c r="N68" s="31"/>
      <c r="O68" s="1344"/>
      <c r="P68" s="1344"/>
      <c r="Q68" s="1344"/>
      <c r="R68" s="1344"/>
      <c r="S68" s="85">
        <v>1.1100000000000001</v>
      </c>
      <c r="T68" s="82">
        <v>1.1100000000000001</v>
      </c>
      <c r="U68" s="35">
        <v>0</v>
      </c>
      <c r="V68" s="83">
        <v>0</v>
      </c>
      <c r="W68" s="38">
        <v>1.1100000000000001</v>
      </c>
      <c r="X68" s="1313"/>
      <c r="Y68" s="1325"/>
      <c r="Z68" s="1314"/>
      <c r="AA68" s="92" t="s">
        <v>1228</v>
      </c>
    </row>
    <row r="69" spans="1:27">
      <c r="A69" s="31"/>
      <c r="B69" s="56"/>
      <c r="C69" s="56"/>
      <c r="D69" s="46" t="s">
        <v>164</v>
      </c>
      <c r="E69" s="47"/>
      <c r="F69" s="27"/>
      <c r="G69" s="30">
        <f>SUM(G56:G68)</f>
        <v>8450</v>
      </c>
      <c r="H69" s="30">
        <f t="shared" ref="H69:S69" si="28">SUM(H56:H68)</f>
        <v>8450</v>
      </c>
      <c r="I69" s="30">
        <f t="shared" si="28"/>
        <v>7245.87</v>
      </c>
      <c r="J69" s="30">
        <f t="shared" si="28"/>
        <v>8153.0599999999995</v>
      </c>
      <c r="K69" s="30">
        <f t="shared" si="28"/>
        <v>497.1</v>
      </c>
      <c r="L69" s="30">
        <f t="shared" si="28"/>
        <v>8650.16</v>
      </c>
      <c r="M69" s="30">
        <f t="shared" si="28"/>
        <v>0</v>
      </c>
      <c r="N69" s="30">
        <f t="shared" si="28"/>
        <v>0</v>
      </c>
      <c r="O69" s="30"/>
      <c r="P69" s="30"/>
      <c r="Q69" s="30"/>
      <c r="R69" s="30"/>
      <c r="S69" s="30">
        <f t="shared" si="28"/>
        <v>34.464999999999996</v>
      </c>
      <c r="T69" s="30">
        <f t="shared" ref="T69" si="29">SUM(T56:T68)</f>
        <v>37.569999999999993</v>
      </c>
      <c r="U69" s="30">
        <f t="shared" ref="U69" si="30">SUM(U56:U68)</f>
        <v>14.73</v>
      </c>
      <c r="V69" s="30"/>
      <c r="W69" s="30">
        <f t="shared" ref="W69" si="31">SUM(W56:W68)</f>
        <v>22.84</v>
      </c>
      <c r="X69" s="30">
        <f t="shared" ref="X69" si="32">SUM(X56:X68)</f>
        <v>3896.2799999999997</v>
      </c>
      <c r="Y69" s="30"/>
      <c r="Z69" s="30">
        <f t="shared" ref="Z69" si="33">SUM(Z56:Z68)</f>
        <v>4753.88</v>
      </c>
      <c r="AA69" s="91"/>
    </row>
    <row r="70" spans="1:27">
      <c r="A70" s="31"/>
      <c r="B70" s="56"/>
      <c r="C70" s="56"/>
      <c r="D70" s="1425" t="s">
        <v>246</v>
      </c>
      <c r="E70" s="1425"/>
      <c r="F70" s="1425"/>
      <c r="G70" s="30">
        <f>G69+G54+G46+G35</f>
        <v>25850</v>
      </c>
      <c r="H70" s="30">
        <f t="shared" ref="H70:S70" si="34">H69+H54+H46+H35</f>
        <v>25850</v>
      </c>
      <c r="I70" s="30">
        <f t="shared" si="34"/>
        <v>22162.01</v>
      </c>
      <c r="J70" s="30">
        <f t="shared" si="34"/>
        <v>25827.94</v>
      </c>
      <c r="K70" s="30">
        <f t="shared" si="34"/>
        <v>1769.5299999999997</v>
      </c>
      <c r="L70" s="30">
        <f t="shared" si="34"/>
        <v>27597.47</v>
      </c>
      <c r="M70" s="30">
        <f t="shared" si="34"/>
        <v>0</v>
      </c>
      <c r="N70" s="30">
        <f t="shared" si="34"/>
        <v>0</v>
      </c>
      <c r="O70" s="30"/>
      <c r="P70" s="30"/>
      <c r="Q70" s="30"/>
      <c r="R70" s="30"/>
      <c r="S70" s="30">
        <f t="shared" si="34"/>
        <v>122.325</v>
      </c>
      <c r="T70" s="30">
        <f t="shared" ref="T70" si="35">T69+T54+T46+T35</f>
        <v>134.25700000000001</v>
      </c>
      <c r="U70" s="30">
        <f t="shared" ref="U70" si="36">U69+U54+U46+U35</f>
        <v>72.463999999999999</v>
      </c>
      <c r="V70" s="30"/>
      <c r="W70" s="30">
        <f t="shared" ref="W70" si="37">W69+W54+W46+W35</f>
        <v>61.792999999999992</v>
      </c>
      <c r="X70" s="30">
        <f t="shared" ref="X70" si="38">X69+X54+X46+X35</f>
        <v>11779.93</v>
      </c>
      <c r="Y70" s="30"/>
      <c r="Z70" s="30">
        <f t="shared" ref="Z70" si="39">Z69+Z54+Z46+Z35</f>
        <v>16335.28</v>
      </c>
      <c r="AA70" s="91"/>
    </row>
    <row r="71" spans="1:27" s="8" customFormat="1">
      <c r="A71" s="1411" t="s">
        <v>247</v>
      </c>
      <c r="B71" s="1411"/>
      <c r="C71" s="1411"/>
      <c r="D71" s="1411"/>
      <c r="E71" s="27"/>
      <c r="F71" s="27"/>
      <c r="G71" s="28"/>
      <c r="H71" s="26"/>
      <c r="I71" s="26"/>
      <c r="J71" s="26"/>
      <c r="K71" s="26"/>
      <c r="L71" s="61"/>
      <c r="M71" s="26"/>
      <c r="N71" s="26"/>
      <c r="O71" s="73"/>
      <c r="P71" s="62"/>
      <c r="Q71" s="62"/>
      <c r="R71" s="62"/>
      <c r="S71" s="96"/>
      <c r="T71" s="82"/>
      <c r="U71" s="35"/>
      <c r="V71" s="62"/>
      <c r="W71" s="27"/>
      <c r="X71" s="30"/>
      <c r="Y71" s="27"/>
      <c r="Z71" s="27"/>
      <c r="AA71" s="40"/>
    </row>
    <row r="72" spans="1:27" s="8" customFormat="1">
      <c r="A72" s="1411" t="s">
        <v>248</v>
      </c>
      <c r="B72" s="1411"/>
      <c r="C72" s="1411"/>
      <c r="D72" s="1411"/>
      <c r="E72" s="27"/>
      <c r="F72" s="27"/>
      <c r="G72" s="28"/>
      <c r="H72" s="26"/>
      <c r="I72" s="26"/>
      <c r="J72" s="26"/>
      <c r="K72" s="26"/>
      <c r="L72" s="61"/>
      <c r="M72" s="26"/>
      <c r="N72" s="26"/>
      <c r="O72" s="73"/>
      <c r="P72" s="62"/>
      <c r="Q72" s="62"/>
      <c r="R72" s="62"/>
      <c r="S72" s="96"/>
      <c r="T72" s="82"/>
      <c r="U72" s="35"/>
      <c r="V72" s="62"/>
      <c r="W72" s="27"/>
      <c r="X72" s="30"/>
      <c r="Y72" s="27"/>
      <c r="Z72" s="27"/>
      <c r="AA72" s="40"/>
    </row>
    <row r="73" spans="1:27" ht="174" customHeight="1">
      <c r="A73" s="1314">
        <v>24</v>
      </c>
      <c r="B73" s="1314">
        <v>457</v>
      </c>
      <c r="C73" s="31" t="s">
        <v>32</v>
      </c>
      <c r="D73" s="32" t="s">
        <v>249</v>
      </c>
      <c r="E73" s="39" t="s">
        <v>250</v>
      </c>
      <c r="F73" s="31">
        <v>39</v>
      </c>
      <c r="G73" s="38">
        <v>1900</v>
      </c>
      <c r="H73" s="1313">
        <v>2250</v>
      </c>
      <c r="I73" s="1313">
        <v>1939.79</v>
      </c>
      <c r="J73" s="1313">
        <v>2164.61</v>
      </c>
      <c r="K73" s="1322">
        <v>407.97</v>
      </c>
      <c r="L73" s="1374">
        <v>2572.58</v>
      </c>
      <c r="M73" s="38"/>
      <c r="N73" s="38"/>
      <c r="O73" s="1341" t="s">
        <v>251</v>
      </c>
      <c r="P73" s="1364" t="s">
        <v>252</v>
      </c>
      <c r="Q73" s="1364" t="s">
        <v>253</v>
      </c>
      <c r="R73" s="68"/>
      <c r="S73" s="82">
        <v>9.6950000000000003</v>
      </c>
      <c r="T73" s="82">
        <v>9.6950000000000003</v>
      </c>
      <c r="U73" s="35">
        <v>7.3</v>
      </c>
      <c r="V73" s="97">
        <v>0.75296544610624006</v>
      </c>
      <c r="W73" s="38">
        <v>2.395</v>
      </c>
      <c r="X73" s="1322">
        <v>1327.41</v>
      </c>
      <c r="Y73" s="1325">
        <v>0.51598395385177498</v>
      </c>
      <c r="Z73" s="1313">
        <v>1245.17</v>
      </c>
      <c r="AA73" s="92" t="s">
        <v>254</v>
      </c>
    </row>
    <row r="74" spans="1:27" ht="184.5">
      <c r="A74" s="1314"/>
      <c r="B74" s="1314"/>
      <c r="C74" s="31" t="s">
        <v>38</v>
      </c>
      <c r="D74" s="36" t="s">
        <v>255</v>
      </c>
      <c r="E74" s="31" t="s">
        <v>96</v>
      </c>
      <c r="F74" s="31">
        <v>40</v>
      </c>
      <c r="G74" s="38">
        <v>350</v>
      </c>
      <c r="H74" s="1313"/>
      <c r="I74" s="1313"/>
      <c r="J74" s="1313"/>
      <c r="K74" s="1324"/>
      <c r="L74" s="1374"/>
      <c r="M74" s="38"/>
      <c r="N74" s="38"/>
      <c r="O74" s="1341"/>
      <c r="P74" s="1365"/>
      <c r="Q74" s="1365"/>
      <c r="R74" s="68"/>
      <c r="S74" s="82">
        <v>2.04</v>
      </c>
      <c r="T74" s="82">
        <v>2.62</v>
      </c>
      <c r="U74" s="35">
        <v>0</v>
      </c>
      <c r="V74" s="97">
        <v>0</v>
      </c>
      <c r="W74" s="38">
        <v>2.62</v>
      </c>
      <c r="X74" s="1324"/>
      <c r="Y74" s="1325"/>
      <c r="Z74" s="1313"/>
      <c r="AA74" s="91" t="s">
        <v>1229</v>
      </c>
    </row>
    <row r="75" spans="1:27" ht="184.5">
      <c r="A75" s="1314">
        <v>25</v>
      </c>
      <c r="B75" s="1314">
        <v>458</v>
      </c>
      <c r="C75" s="31" t="s">
        <v>32</v>
      </c>
      <c r="D75" s="36" t="s">
        <v>256</v>
      </c>
      <c r="E75" s="31" t="s">
        <v>257</v>
      </c>
      <c r="F75" s="31">
        <v>41</v>
      </c>
      <c r="G75" s="38">
        <v>1020</v>
      </c>
      <c r="H75" s="1313">
        <v>2300</v>
      </c>
      <c r="I75" s="1313">
        <v>1980.05</v>
      </c>
      <c r="J75" s="1334">
        <v>2330.44</v>
      </c>
      <c r="K75" s="1322"/>
      <c r="L75" s="1374">
        <v>2330.44</v>
      </c>
      <c r="M75" s="38"/>
      <c r="N75" s="38"/>
      <c r="O75" s="1341" t="s">
        <v>258</v>
      </c>
      <c r="P75" s="1341" t="s">
        <v>259</v>
      </c>
      <c r="Q75" s="1352">
        <v>45323</v>
      </c>
      <c r="R75" s="1352"/>
      <c r="S75" s="82">
        <v>6.42</v>
      </c>
      <c r="T75" s="82">
        <v>6.42</v>
      </c>
      <c r="U75" s="35">
        <v>0</v>
      </c>
      <c r="V75" s="97">
        <v>0</v>
      </c>
      <c r="W75" s="38">
        <v>6.42</v>
      </c>
      <c r="X75" s="1313">
        <v>557.44000000000005</v>
      </c>
      <c r="Y75" s="1325">
        <v>0.23919946447881099</v>
      </c>
      <c r="Z75" s="1313">
        <v>1773</v>
      </c>
      <c r="AA75" s="91" t="s">
        <v>1230</v>
      </c>
    </row>
    <row r="76" spans="1:27" ht="184.5">
      <c r="A76" s="1314"/>
      <c r="B76" s="1314"/>
      <c r="C76" s="31" t="s">
        <v>38</v>
      </c>
      <c r="D76" s="32" t="s">
        <v>260</v>
      </c>
      <c r="E76" s="39" t="s">
        <v>261</v>
      </c>
      <c r="F76" s="31">
        <v>42</v>
      </c>
      <c r="G76" s="38">
        <v>280</v>
      </c>
      <c r="H76" s="1313"/>
      <c r="I76" s="1313"/>
      <c r="J76" s="1334"/>
      <c r="K76" s="1323"/>
      <c r="L76" s="1374"/>
      <c r="M76" s="38"/>
      <c r="N76" s="38"/>
      <c r="O76" s="1341"/>
      <c r="P76" s="1341"/>
      <c r="Q76" s="1352"/>
      <c r="R76" s="1352"/>
      <c r="S76" s="82">
        <v>1.53</v>
      </c>
      <c r="T76" s="82">
        <v>1.53</v>
      </c>
      <c r="U76" s="35">
        <v>0</v>
      </c>
      <c r="V76" s="97">
        <v>0</v>
      </c>
      <c r="W76" s="38">
        <v>1.53</v>
      </c>
      <c r="X76" s="1313"/>
      <c r="Y76" s="1325"/>
      <c r="Z76" s="1314"/>
      <c r="AA76" s="91" t="s">
        <v>1231</v>
      </c>
    </row>
    <row r="77" spans="1:27" ht="184.5">
      <c r="A77" s="1314"/>
      <c r="B77" s="1314"/>
      <c r="C77" s="31" t="s">
        <v>77</v>
      </c>
      <c r="D77" s="32" t="s">
        <v>262</v>
      </c>
      <c r="E77" s="39" t="s">
        <v>261</v>
      </c>
      <c r="F77" s="31">
        <v>43</v>
      </c>
      <c r="G77" s="38">
        <v>1000</v>
      </c>
      <c r="H77" s="1313"/>
      <c r="I77" s="1313"/>
      <c r="J77" s="1334"/>
      <c r="K77" s="1324"/>
      <c r="L77" s="1374"/>
      <c r="M77" s="38"/>
      <c r="N77" s="38"/>
      <c r="O77" s="1341"/>
      <c r="P77" s="1341"/>
      <c r="Q77" s="1352"/>
      <c r="R77" s="1352"/>
      <c r="S77" s="82">
        <v>6.42</v>
      </c>
      <c r="T77" s="82">
        <v>6.42</v>
      </c>
      <c r="U77" s="35">
        <v>0</v>
      </c>
      <c r="V77" s="97">
        <v>0</v>
      </c>
      <c r="W77" s="38">
        <v>6.42</v>
      </c>
      <c r="X77" s="1313"/>
      <c r="Y77" s="1325"/>
      <c r="Z77" s="1314"/>
      <c r="AA77" s="91" t="s">
        <v>1232</v>
      </c>
    </row>
    <row r="78" spans="1:27" ht="182.25">
      <c r="A78" s="1314">
        <v>26</v>
      </c>
      <c r="B78" s="1314">
        <v>459</v>
      </c>
      <c r="C78" s="31" t="s">
        <v>32</v>
      </c>
      <c r="D78" s="32" t="s">
        <v>263</v>
      </c>
      <c r="E78" s="39" t="s">
        <v>96</v>
      </c>
      <c r="F78" s="31">
        <v>48</v>
      </c>
      <c r="G78" s="38">
        <v>850</v>
      </c>
      <c r="H78" s="1313">
        <v>2200</v>
      </c>
      <c r="I78" s="1313">
        <v>1890.89</v>
      </c>
      <c r="J78" s="1334">
        <v>2171.13</v>
      </c>
      <c r="K78" s="1395">
        <v>521.83000000000004</v>
      </c>
      <c r="L78" s="1377">
        <v>2692.96</v>
      </c>
      <c r="M78" s="1334"/>
      <c r="N78" s="1334"/>
      <c r="O78" s="1344" t="s">
        <v>264</v>
      </c>
      <c r="P78" s="1344" t="s">
        <v>265</v>
      </c>
      <c r="Q78" s="1352">
        <v>45324</v>
      </c>
      <c r="R78" s="1352"/>
      <c r="S78" s="82">
        <v>6.45</v>
      </c>
      <c r="T78" s="82">
        <v>6.45</v>
      </c>
      <c r="U78" s="35">
        <v>0</v>
      </c>
      <c r="V78" s="97">
        <v>0</v>
      </c>
      <c r="W78" s="38">
        <v>6.45</v>
      </c>
      <c r="X78" s="1313">
        <v>820</v>
      </c>
      <c r="Y78" s="1325">
        <v>0.30449765314003902</v>
      </c>
      <c r="Z78" s="1313">
        <v>1872.96</v>
      </c>
      <c r="AA78" s="91" t="s">
        <v>1233</v>
      </c>
    </row>
    <row r="79" spans="1:27" ht="184.5">
      <c r="A79" s="1314"/>
      <c r="B79" s="1314"/>
      <c r="C79" s="31" t="s">
        <v>38</v>
      </c>
      <c r="D79" s="32" t="s">
        <v>266</v>
      </c>
      <c r="E79" s="39" t="s">
        <v>96</v>
      </c>
      <c r="F79" s="31">
        <v>49</v>
      </c>
      <c r="G79" s="38">
        <v>750</v>
      </c>
      <c r="H79" s="1313"/>
      <c r="I79" s="1313"/>
      <c r="J79" s="1334"/>
      <c r="K79" s="1396"/>
      <c r="L79" s="1377"/>
      <c r="M79" s="1334"/>
      <c r="N79" s="1334"/>
      <c r="O79" s="1344"/>
      <c r="P79" s="1344"/>
      <c r="Q79" s="1344"/>
      <c r="R79" s="1344"/>
      <c r="S79" s="82">
        <v>5.73</v>
      </c>
      <c r="T79" s="82">
        <v>9.702</v>
      </c>
      <c r="U79" s="35">
        <v>0</v>
      </c>
      <c r="V79" s="97">
        <v>0</v>
      </c>
      <c r="W79" s="38">
        <v>9.702</v>
      </c>
      <c r="X79" s="1313"/>
      <c r="Y79" s="1325"/>
      <c r="Z79" s="1314"/>
      <c r="AA79" s="91" t="s">
        <v>1234</v>
      </c>
    </row>
    <row r="80" spans="1:27" ht="184.5">
      <c r="A80" s="1314"/>
      <c r="B80" s="1314"/>
      <c r="C80" s="31" t="s">
        <v>77</v>
      </c>
      <c r="D80" s="32" t="s">
        <v>267</v>
      </c>
      <c r="E80" s="39" t="s">
        <v>96</v>
      </c>
      <c r="F80" s="31">
        <v>58</v>
      </c>
      <c r="G80" s="38">
        <v>450</v>
      </c>
      <c r="H80" s="1313"/>
      <c r="I80" s="1313"/>
      <c r="J80" s="1334"/>
      <c r="K80" s="1396"/>
      <c r="L80" s="1377"/>
      <c r="M80" s="1334"/>
      <c r="N80" s="1334"/>
      <c r="O80" s="1344"/>
      <c r="P80" s="1344"/>
      <c r="Q80" s="1344"/>
      <c r="R80" s="1344"/>
      <c r="S80" s="82">
        <v>3.75</v>
      </c>
      <c r="T80" s="82">
        <v>3.75</v>
      </c>
      <c r="U80" s="35">
        <v>0</v>
      </c>
      <c r="V80" s="97">
        <v>0</v>
      </c>
      <c r="W80" s="38">
        <v>3.75</v>
      </c>
      <c r="X80" s="1313"/>
      <c r="Y80" s="1325"/>
      <c r="Z80" s="1314"/>
      <c r="AA80" s="91" t="s">
        <v>1235</v>
      </c>
    </row>
    <row r="81" spans="1:27" ht="246">
      <c r="A81" s="1314"/>
      <c r="B81" s="1314"/>
      <c r="C81" s="31" t="s">
        <v>143</v>
      </c>
      <c r="D81" s="36" t="s">
        <v>268</v>
      </c>
      <c r="E81" s="31" t="s">
        <v>96</v>
      </c>
      <c r="F81" s="31">
        <v>71</v>
      </c>
      <c r="G81" s="38">
        <v>150</v>
      </c>
      <c r="H81" s="1313"/>
      <c r="I81" s="1313"/>
      <c r="J81" s="1334"/>
      <c r="K81" s="1397"/>
      <c r="L81" s="1377"/>
      <c r="M81" s="1334"/>
      <c r="N81" s="1334"/>
      <c r="O81" s="1344"/>
      <c r="P81" s="1344"/>
      <c r="Q81" s="1344"/>
      <c r="R81" s="1344"/>
      <c r="S81" s="82">
        <v>1.6</v>
      </c>
      <c r="T81" s="82">
        <v>1.72</v>
      </c>
      <c r="U81" s="35">
        <v>0</v>
      </c>
      <c r="V81" s="97">
        <v>0</v>
      </c>
      <c r="W81" s="38">
        <v>1.72</v>
      </c>
      <c r="X81" s="1313"/>
      <c r="Y81" s="1325"/>
      <c r="Z81" s="1314"/>
      <c r="AA81" s="91" t="s">
        <v>1236</v>
      </c>
    </row>
    <row r="82" spans="1:27" ht="201" customHeight="1">
      <c r="A82" s="31">
        <v>27</v>
      </c>
      <c r="B82" s="31">
        <v>460</v>
      </c>
      <c r="C82" s="31"/>
      <c r="D82" s="36" t="s">
        <v>269</v>
      </c>
      <c r="E82" s="31" t="s">
        <v>96</v>
      </c>
      <c r="F82" s="31">
        <v>73</v>
      </c>
      <c r="G82" s="38">
        <v>950</v>
      </c>
      <c r="H82" s="38">
        <v>950</v>
      </c>
      <c r="I82" s="38">
        <v>819.34</v>
      </c>
      <c r="J82" s="35">
        <v>1005.17</v>
      </c>
      <c r="K82" s="38">
        <v>99.02</v>
      </c>
      <c r="L82" s="67">
        <v>1104.19</v>
      </c>
      <c r="M82" s="38"/>
      <c r="N82" s="38"/>
      <c r="O82" s="68" t="s">
        <v>270</v>
      </c>
      <c r="P82" s="68" t="s">
        <v>271</v>
      </c>
      <c r="Q82" s="68" t="s">
        <v>272</v>
      </c>
      <c r="R82" s="68"/>
      <c r="S82" s="82">
        <v>2.08</v>
      </c>
      <c r="T82" s="82">
        <v>2.1</v>
      </c>
      <c r="U82" s="35">
        <v>0.26</v>
      </c>
      <c r="V82" s="97">
        <v>0.12380952380952399</v>
      </c>
      <c r="W82" s="38">
        <v>1.84</v>
      </c>
      <c r="X82" s="38">
        <v>436.85</v>
      </c>
      <c r="Y82" s="90">
        <v>0.39562937537923698</v>
      </c>
      <c r="Z82" s="38">
        <v>667.34</v>
      </c>
      <c r="AA82" s="91" t="s">
        <v>1237</v>
      </c>
    </row>
    <row r="83" spans="1:27" ht="184.5">
      <c r="A83" s="1314">
        <v>28</v>
      </c>
      <c r="B83" s="1314">
        <v>461</v>
      </c>
      <c r="C83" s="31" t="s">
        <v>32</v>
      </c>
      <c r="D83" s="36" t="s">
        <v>273</v>
      </c>
      <c r="E83" s="31" t="s">
        <v>96</v>
      </c>
      <c r="F83" s="31">
        <v>74</v>
      </c>
      <c r="G83" s="38">
        <v>700</v>
      </c>
      <c r="H83" s="1313">
        <v>1700</v>
      </c>
      <c r="I83" s="1313">
        <v>1450.36</v>
      </c>
      <c r="J83" s="1334">
        <v>1562.04</v>
      </c>
      <c r="K83" s="1395">
        <v>155.47</v>
      </c>
      <c r="L83" s="1377">
        <v>1717.51</v>
      </c>
      <c r="M83" s="1334"/>
      <c r="N83" s="1334"/>
      <c r="O83" s="1341" t="s">
        <v>274</v>
      </c>
      <c r="P83" s="1341" t="s">
        <v>275</v>
      </c>
      <c r="Q83" s="1341" t="s">
        <v>294</v>
      </c>
      <c r="R83" s="1341"/>
      <c r="S83" s="82">
        <v>1.3009999999999999</v>
      </c>
      <c r="T83" s="82">
        <v>1.59</v>
      </c>
      <c r="U83" s="35">
        <v>0</v>
      </c>
      <c r="V83" s="97">
        <v>0</v>
      </c>
      <c r="W83" s="38">
        <v>1.59</v>
      </c>
      <c r="X83" s="1313">
        <v>671.2</v>
      </c>
      <c r="Y83" s="1325">
        <v>0.39079830685119699</v>
      </c>
      <c r="Z83" s="1313">
        <v>1046.31</v>
      </c>
      <c r="AA83" s="91" t="s">
        <v>1238</v>
      </c>
    </row>
    <row r="84" spans="1:27" ht="307.5">
      <c r="A84" s="1314"/>
      <c r="B84" s="1314"/>
      <c r="C84" s="31" t="s">
        <v>38</v>
      </c>
      <c r="D84" s="36" t="s">
        <v>277</v>
      </c>
      <c r="E84" s="31" t="s">
        <v>96</v>
      </c>
      <c r="F84" s="31">
        <v>75</v>
      </c>
      <c r="G84" s="38">
        <v>600</v>
      </c>
      <c r="H84" s="1313"/>
      <c r="I84" s="1313"/>
      <c r="J84" s="1334"/>
      <c r="K84" s="1396"/>
      <c r="L84" s="1377"/>
      <c r="M84" s="1334"/>
      <c r="N84" s="1334"/>
      <c r="O84" s="1341"/>
      <c r="P84" s="1341"/>
      <c r="Q84" s="1341"/>
      <c r="R84" s="1341"/>
      <c r="S84" s="82">
        <v>2.29</v>
      </c>
      <c r="T84" s="82">
        <v>2.1459999999999999</v>
      </c>
      <c r="U84" s="35">
        <v>2.1459999999999999</v>
      </c>
      <c r="V84" s="97">
        <v>1</v>
      </c>
      <c r="W84" s="38">
        <v>0</v>
      </c>
      <c r="X84" s="1313"/>
      <c r="Y84" s="1325"/>
      <c r="Z84" s="1314"/>
      <c r="AA84" s="91" t="s">
        <v>278</v>
      </c>
    </row>
    <row r="85" spans="1:27" ht="184.5">
      <c r="A85" s="1314"/>
      <c r="B85" s="1314"/>
      <c r="C85" s="31" t="s">
        <v>77</v>
      </c>
      <c r="D85" s="36" t="s">
        <v>279</v>
      </c>
      <c r="E85" s="31" t="s">
        <v>96</v>
      </c>
      <c r="F85" s="31">
        <v>76</v>
      </c>
      <c r="G85" s="38">
        <v>400</v>
      </c>
      <c r="H85" s="1313"/>
      <c r="I85" s="1313"/>
      <c r="J85" s="1334"/>
      <c r="K85" s="1397"/>
      <c r="L85" s="1377"/>
      <c r="M85" s="1334"/>
      <c r="N85" s="1334"/>
      <c r="O85" s="1341"/>
      <c r="P85" s="1341"/>
      <c r="Q85" s="1341"/>
      <c r="R85" s="1341"/>
      <c r="S85" s="82">
        <v>1.46</v>
      </c>
      <c r="T85" s="82">
        <v>1.762</v>
      </c>
      <c r="U85" s="35">
        <v>1.762</v>
      </c>
      <c r="V85" s="97">
        <v>1</v>
      </c>
      <c r="W85" s="38">
        <v>0</v>
      </c>
      <c r="X85" s="1313"/>
      <c r="Y85" s="1325"/>
      <c r="Z85" s="1314"/>
      <c r="AA85" s="91" t="s">
        <v>278</v>
      </c>
    </row>
    <row r="86" spans="1:27" ht="184.5">
      <c r="A86" s="31">
        <v>29</v>
      </c>
      <c r="B86" s="31">
        <v>462</v>
      </c>
      <c r="C86" s="31"/>
      <c r="D86" s="36" t="s">
        <v>280</v>
      </c>
      <c r="E86" s="31" t="s">
        <v>257</v>
      </c>
      <c r="F86" s="31">
        <v>78</v>
      </c>
      <c r="G86" s="38">
        <v>2250</v>
      </c>
      <c r="H86" s="38">
        <v>2250</v>
      </c>
      <c r="I86" s="38">
        <v>1939.47</v>
      </c>
      <c r="J86" s="35">
        <v>2115.98</v>
      </c>
      <c r="K86" s="38">
        <v>437.24</v>
      </c>
      <c r="L86" s="67">
        <v>2553.2199999999998</v>
      </c>
      <c r="M86" s="38"/>
      <c r="N86" s="38"/>
      <c r="O86" s="68" t="s">
        <v>281</v>
      </c>
      <c r="P86" s="68" t="s">
        <v>259</v>
      </c>
      <c r="Q86" s="68" t="s">
        <v>282</v>
      </c>
      <c r="R86" s="68"/>
      <c r="S86" s="82">
        <v>13.72</v>
      </c>
      <c r="T86" s="82">
        <v>13.18</v>
      </c>
      <c r="U86" s="35">
        <v>0</v>
      </c>
      <c r="V86" s="97">
        <v>0</v>
      </c>
      <c r="W86" s="38">
        <v>13.18</v>
      </c>
      <c r="X86" s="38">
        <v>856.1</v>
      </c>
      <c r="Y86" s="90">
        <v>0.33530208912667098</v>
      </c>
      <c r="Z86" s="38">
        <v>1697.12</v>
      </c>
      <c r="AA86" s="91" t="s">
        <v>1239</v>
      </c>
    </row>
    <row r="87" spans="1:27" ht="123">
      <c r="A87" s="1314">
        <v>30</v>
      </c>
      <c r="B87" s="1314">
        <v>463</v>
      </c>
      <c r="C87" s="31" t="s">
        <v>32</v>
      </c>
      <c r="D87" s="36" t="s">
        <v>283</v>
      </c>
      <c r="E87" s="31" t="s">
        <v>261</v>
      </c>
      <c r="F87" s="31">
        <v>79</v>
      </c>
      <c r="G87" s="38">
        <v>1210</v>
      </c>
      <c r="H87" s="1313">
        <v>2300</v>
      </c>
      <c r="I87" s="1313">
        <v>1967.98</v>
      </c>
      <c r="J87" s="1334">
        <v>2279.16</v>
      </c>
      <c r="K87" s="1395"/>
      <c r="L87" s="1377">
        <v>2279.16</v>
      </c>
      <c r="M87" s="1334"/>
      <c r="N87" s="1334"/>
      <c r="O87" s="1341" t="s">
        <v>284</v>
      </c>
      <c r="P87" s="1341" t="s">
        <v>271</v>
      </c>
      <c r="Q87" s="1341" t="s">
        <v>285</v>
      </c>
      <c r="R87" s="1341"/>
      <c r="S87" s="82">
        <v>1.55</v>
      </c>
      <c r="T87" s="82">
        <v>1.55</v>
      </c>
      <c r="U87" s="35">
        <v>0</v>
      </c>
      <c r="V87" s="97">
        <v>0</v>
      </c>
      <c r="W87" s="38">
        <v>1.55</v>
      </c>
      <c r="X87" s="1313">
        <v>335</v>
      </c>
      <c r="Y87" s="1325">
        <v>0.14698397655276499</v>
      </c>
      <c r="Z87" s="1313">
        <v>1944.16</v>
      </c>
      <c r="AA87" s="91" t="s">
        <v>1240</v>
      </c>
    </row>
    <row r="88" spans="1:27" ht="184.5">
      <c r="A88" s="1314"/>
      <c r="B88" s="1314"/>
      <c r="C88" s="31" t="s">
        <v>38</v>
      </c>
      <c r="D88" s="32" t="s">
        <v>286</v>
      </c>
      <c r="E88" s="39" t="s">
        <v>96</v>
      </c>
      <c r="F88" s="31">
        <v>80</v>
      </c>
      <c r="G88" s="38">
        <v>480</v>
      </c>
      <c r="H88" s="1313"/>
      <c r="I88" s="1313"/>
      <c r="J88" s="1334"/>
      <c r="K88" s="1396"/>
      <c r="L88" s="1377"/>
      <c r="M88" s="1334"/>
      <c r="N88" s="1334"/>
      <c r="O88" s="1341"/>
      <c r="P88" s="1341"/>
      <c r="Q88" s="1341"/>
      <c r="R88" s="1341"/>
      <c r="S88" s="82">
        <v>0.81399999999999995</v>
      </c>
      <c r="T88" s="82">
        <v>0.81399999999999995</v>
      </c>
      <c r="U88" s="35">
        <v>0.214</v>
      </c>
      <c r="V88" s="97">
        <v>0.26289926289926302</v>
      </c>
      <c r="W88" s="38">
        <v>0.6</v>
      </c>
      <c r="X88" s="1313"/>
      <c r="Y88" s="1325"/>
      <c r="Z88" s="1314"/>
      <c r="AA88" s="91" t="s">
        <v>1241</v>
      </c>
    </row>
    <row r="89" spans="1:27" ht="123">
      <c r="A89" s="1314"/>
      <c r="B89" s="1314"/>
      <c r="C89" s="31" t="s">
        <v>77</v>
      </c>
      <c r="D89" s="32" t="s">
        <v>287</v>
      </c>
      <c r="E89" s="39" t="s">
        <v>96</v>
      </c>
      <c r="F89" s="31">
        <v>86</v>
      </c>
      <c r="G89" s="38">
        <v>220</v>
      </c>
      <c r="H89" s="1313"/>
      <c r="I89" s="1313"/>
      <c r="J89" s="1334"/>
      <c r="K89" s="1396"/>
      <c r="L89" s="1377"/>
      <c r="M89" s="1334"/>
      <c r="N89" s="1334"/>
      <c r="O89" s="1341"/>
      <c r="P89" s="1341"/>
      <c r="Q89" s="1341"/>
      <c r="R89" s="1341"/>
      <c r="S89" s="82">
        <v>1.4850000000000001</v>
      </c>
      <c r="T89" s="82">
        <v>1.4850000000000001</v>
      </c>
      <c r="U89" s="35">
        <v>0</v>
      </c>
      <c r="V89" s="97">
        <v>0</v>
      </c>
      <c r="W89" s="38">
        <v>1.4850000000000001</v>
      </c>
      <c r="X89" s="1313"/>
      <c r="Y89" s="1325"/>
      <c r="Z89" s="1314"/>
      <c r="AA89" s="91" t="s">
        <v>288</v>
      </c>
    </row>
    <row r="90" spans="1:27" ht="184.5">
      <c r="A90" s="1314"/>
      <c r="B90" s="1314"/>
      <c r="C90" s="31" t="s">
        <v>143</v>
      </c>
      <c r="D90" s="36" t="s">
        <v>289</v>
      </c>
      <c r="E90" s="31" t="s">
        <v>96</v>
      </c>
      <c r="F90" s="31">
        <v>87</v>
      </c>
      <c r="G90" s="38">
        <v>390</v>
      </c>
      <c r="H90" s="1313"/>
      <c r="I90" s="1313"/>
      <c r="J90" s="1334"/>
      <c r="K90" s="1397"/>
      <c r="L90" s="1377"/>
      <c r="M90" s="1334"/>
      <c r="N90" s="1334"/>
      <c r="O90" s="1341"/>
      <c r="P90" s="1341"/>
      <c r="Q90" s="1341"/>
      <c r="R90" s="1341"/>
      <c r="S90" s="82">
        <v>3.24</v>
      </c>
      <c r="T90" s="82">
        <v>3.24</v>
      </c>
      <c r="U90" s="35">
        <v>3.24</v>
      </c>
      <c r="V90" s="97">
        <v>1</v>
      </c>
      <c r="W90" s="38">
        <v>0</v>
      </c>
      <c r="X90" s="1313"/>
      <c r="Y90" s="1325"/>
      <c r="Z90" s="1314"/>
      <c r="AA90" s="91" t="s">
        <v>290</v>
      </c>
    </row>
    <row r="91" spans="1:27">
      <c r="A91" s="31"/>
      <c r="B91" s="31"/>
      <c r="C91" s="31"/>
      <c r="D91" s="1408" t="s">
        <v>53</v>
      </c>
      <c r="E91" s="1408"/>
      <c r="F91" s="1408"/>
      <c r="G91" s="30">
        <f>SUM(G73:G90)</f>
        <v>13950</v>
      </c>
      <c r="H91" s="30">
        <f t="shared" ref="H91:S91" si="40">SUM(H73:H90)</f>
        <v>13950</v>
      </c>
      <c r="I91" s="30">
        <f t="shared" si="40"/>
        <v>11987.88</v>
      </c>
      <c r="J91" s="30">
        <f t="shared" si="40"/>
        <v>13628.529999999999</v>
      </c>
      <c r="K91" s="30">
        <f t="shared" si="40"/>
        <v>1621.5300000000002</v>
      </c>
      <c r="L91" s="30">
        <f t="shared" si="40"/>
        <v>15250.06</v>
      </c>
      <c r="M91" s="30">
        <f t="shared" si="40"/>
        <v>0</v>
      </c>
      <c r="N91" s="30">
        <f t="shared" si="40"/>
        <v>0</v>
      </c>
      <c r="O91" s="30"/>
      <c r="P91" s="30"/>
      <c r="Q91" s="30"/>
      <c r="R91" s="30"/>
      <c r="S91" s="30">
        <f t="shared" si="40"/>
        <v>71.575000000000003</v>
      </c>
      <c r="T91" s="30">
        <f t="shared" ref="T91" si="41">SUM(T73:T90)</f>
        <v>76.173999999999992</v>
      </c>
      <c r="U91" s="30">
        <f t="shared" ref="U91" si="42">SUM(U73:U90)</f>
        <v>14.922000000000001</v>
      </c>
      <c r="V91" s="30"/>
      <c r="W91" s="30">
        <f t="shared" ref="W91" si="43">SUM(W73:W90)</f>
        <v>61.252000000000002</v>
      </c>
      <c r="X91" s="30">
        <f t="shared" ref="X91" si="44">SUM(X73:X90)</f>
        <v>5004.0000000000009</v>
      </c>
      <c r="Y91" s="30"/>
      <c r="Z91" s="30">
        <f t="shared" ref="Z91" si="45">SUM(Z73:Z90)</f>
        <v>10246.060000000001</v>
      </c>
      <c r="AA91" s="91"/>
    </row>
    <row r="92" spans="1:27">
      <c r="A92" s="1411" t="s">
        <v>291</v>
      </c>
      <c r="B92" s="1411"/>
      <c r="C92" s="1411"/>
      <c r="D92" s="1411"/>
      <c r="E92" s="27"/>
      <c r="F92" s="31"/>
      <c r="G92" s="38"/>
      <c r="H92" s="38"/>
      <c r="I92" s="38"/>
      <c r="J92" s="38"/>
      <c r="K92" s="38"/>
      <c r="L92" s="67"/>
      <c r="M92" s="38"/>
      <c r="N92" s="38"/>
      <c r="O92" s="71"/>
      <c r="P92" s="71"/>
      <c r="Q92" s="71"/>
      <c r="R92" s="71"/>
      <c r="S92" s="84"/>
      <c r="T92" s="82"/>
      <c r="U92" s="35"/>
      <c r="V92" s="71"/>
      <c r="W92" s="38"/>
      <c r="X92" s="38"/>
      <c r="Y92" s="31"/>
      <c r="Z92" s="31"/>
      <c r="AA92" s="91"/>
    </row>
    <row r="93" spans="1:27" ht="184.5">
      <c r="A93" s="1314">
        <v>31</v>
      </c>
      <c r="B93" s="1314">
        <v>464</v>
      </c>
      <c r="C93" s="31" t="s">
        <v>32</v>
      </c>
      <c r="D93" s="36" t="s">
        <v>292</v>
      </c>
      <c r="E93" s="31" t="s">
        <v>96</v>
      </c>
      <c r="F93" s="31">
        <v>89</v>
      </c>
      <c r="G93" s="38">
        <v>640</v>
      </c>
      <c r="H93" s="1313">
        <v>2000</v>
      </c>
      <c r="I93" s="1313">
        <v>1722.68</v>
      </c>
      <c r="J93" s="1334">
        <v>1944.89</v>
      </c>
      <c r="K93" s="1334">
        <v>479.42</v>
      </c>
      <c r="L93" s="1377">
        <v>2424.31</v>
      </c>
      <c r="M93" s="1334"/>
      <c r="N93" s="1334"/>
      <c r="O93" s="1341" t="s">
        <v>293</v>
      </c>
      <c r="P93" s="1341" t="s">
        <v>275</v>
      </c>
      <c r="Q93" s="1341" t="s">
        <v>294</v>
      </c>
      <c r="R93" s="1341"/>
      <c r="S93" s="82">
        <v>4.8099999999999996</v>
      </c>
      <c r="T93" s="82">
        <v>7.33</v>
      </c>
      <c r="U93" s="35">
        <v>4.8099999999999996</v>
      </c>
      <c r="V93" s="97">
        <v>0.65620736698499305</v>
      </c>
      <c r="W93" s="38">
        <v>2.52</v>
      </c>
      <c r="X93" s="1334">
        <v>995.42</v>
      </c>
      <c r="Y93" s="1325">
        <v>0.41059930454438598</v>
      </c>
      <c r="Z93" s="1313">
        <v>1428.89</v>
      </c>
      <c r="AA93" s="99" t="s">
        <v>1242</v>
      </c>
    </row>
    <row r="94" spans="1:27" ht="184.5">
      <c r="A94" s="1314"/>
      <c r="B94" s="1314"/>
      <c r="C94" s="31" t="s">
        <v>38</v>
      </c>
      <c r="D94" s="36" t="s">
        <v>295</v>
      </c>
      <c r="E94" s="31" t="s">
        <v>96</v>
      </c>
      <c r="F94" s="31">
        <v>109</v>
      </c>
      <c r="G94" s="38">
        <v>640</v>
      </c>
      <c r="H94" s="1313"/>
      <c r="I94" s="1313"/>
      <c r="J94" s="1334"/>
      <c r="K94" s="1334"/>
      <c r="L94" s="1377"/>
      <c r="M94" s="1334"/>
      <c r="N94" s="1334"/>
      <c r="O94" s="1341"/>
      <c r="P94" s="1341"/>
      <c r="Q94" s="1341"/>
      <c r="R94" s="1341"/>
      <c r="S94" s="82">
        <v>3.98</v>
      </c>
      <c r="T94" s="82">
        <v>3.98</v>
      </c>
      <c r="U94" s="35">
        <v>3.68</v>
      </c>
      <c r="V94" s="97">
        <v>0.92462311557788901</v>
      </c>
      <c r="W94" s="38">
        <v>0.3</v>
      </c>
      <c r="X94" s="1334"/>
      <c r="Y94" s="1325"/>
      <c r="Z94" s="1314"/>
      <c r="AA94" s="99" t="s">
        <v>1243</v>
      </c>
    </row>
    <row r="95" spans="1:27" ht="246">
      <c r="A95" s="1314"/>
      <c r="B95" s="1314"/>
      <c r="C95" s="31" t="s">
        <v>77</v>
      </c>
      <c r="D95" s="36" t="s">
        <v>296</v>
      </c>
      <c r="E95" s="31" t="s">
        <v>96</v>
      </c>
      <c r="F95" s="31">
        <v>116</v>
      </c>
      <c r="G95" s="38">
        <v>720</v>
      </c>
      <c r="H95" s="1313"/>
      <c r="I95" s="1313"/>
      <c r="J95" s="1334"/>
      <c r="K95" s="1334"/>
      <c r="L95" s="1377"/>
      <c r="M95" s="1334"/>
      <c r="N95" s="1334"/>
      <c r="O95" s="1341"/>
      <c r="P95" s="1341"/>
      <c r="Q95" s="1341"/>
      <c r="R95" s="1341"/>
      <c r="S95" s="82">
        <v>4.09</v>
      </c>
      <c r="T95" s="82">
        <v>4.09</v>
      </c>
      <c r="U95" s="35">
        <v>3.79</v>
      </c>
      <c r="V95" s="97">
        <v>0.92665036674816603</v>
      </c>
      <c r="W95" s="38">
        <v>0.3</v>
      </c>
      <c r="X95" s="1334"/>
      <c r="Y95" s="1325"/>
      <c r="Z95" s="1314"/>
      <c r="AA95" s="99" t="s">
        <v>1243</v>
      </c>
    </row>
    <row r="96" spans="1:27" ht="184.5">
      <c r="A96" s="1314">
        <v>32</v>
      </c>
      <c r="B96" s="1314">
        <v>467</v>
      </c>
      <c r="C96" s="31" t="s">
        <v>32</v>
      </c>
      <c r="D96" s="36" t="s">
        <v>320</v>
      </c>
      <c r="E96" s="31" t="s">
        <v>96</v>
      </c>
      <c r="F96" s="31">
        <v>139</v>
      </c>
      <c r="G96" s="38">
        <v>1735</v>
      </c>
      <c r="H96" s="1313">
        <v>3100</v>
      </c>
      <c r="I96" s="1313">
        <v>2671.98</v>
      </c>
      <c r="J96" s="1334">
        <v>3331.77</v>
      </c>
      <c r="K96" s="1334"/>
      <c r="L96" s="1377">
        <v>3331.77</v>
      </c>
      <c r="M96" s="1334"/>
      <c r="N96" s="1334"/>
      <c r="O96" s="1341" t="s">
        <v>321</v>
      </c>
      <c r="P96" s="1341" t="s">
        <v>322</v>
      </c>
      <c r="Q96" s="1341" t="s">
        <v>323</v>
      </c>
      <c r="R96" s="1341"/>
      <c r="S96" s="82">
        <v>10.51</v>
      </c>
      <c r="T96" s="82">
        <v>10.51</v>
      </c>
      <c r="U96" s="35">
        <v>8.59</v>
      </c>
      <c r="V96" s="97">
        <v>0.81731684110371094</v>
      </c>
      <c r="W96" s="38">
        <v>1.92</v>
      </c>
      <c r="X96" s="1313">
        <v>1185</v>
      </c>
      <c r="Y96" s="1325">
        <v>0.355666807732827</v>
      </c>
      <c r="Z96" s="1313">
        <v>2146.77</v>
      </c>
      <c r="AA96" s="99" t="s">
        <v>1244</v>
      </c>
    </row>
    <row r="97" spans="1:27" ht="184.5">
      <c r="A97" s="1314"/>
      <c r="B97" s="1314"/>
      <c r="C97" s="31" t="s">
        <v>38</v>
      </c>
      <c r="D97" s="36" t="s">
        <v>324</v>
      </c>
      <c r="E97" s="31" t="s">
        <v>308</v>
      </c>
      <c r="F97" s="31">
        <v>158</v>
      </c>
      <c r="G97" s="38">
        <v>1365</v>
      </c>
      <c r="H97" s="1313"/>
      <c r="I97" s="1313"/>
      <c r="J97" s="1334"/>
      <c r="K97" s="1334"/>
      <c r="L97" s="1377"/>
      <c r="M97" s="1334"/>
      <c r="N97" s="1334"/>
      <c r="O97" s="1341"/>
      <c r="P97" s="1341"/>
      <c r="Q97" s="1341"/>
      <c r="R97" s="1341"/>
      <c r="S97" s="82">
        <v>8.9600000000000009</v>
      </c>
      <c r="T97" s="82">
        <v>8.9600000000000009</v>
      </c>
      <c r="U97" s="35">
        <v>0</v>
      </c>
      <c r="V97" s="97">
        <v>0</v>
      </c>
      <c r="W97" s="38">
        <v>8.9600000000000009</v>
      </c>
      <c r="X97" s="1313"/>
      <c r="Y97" s="1325"/>
      <c r="Z97" s="1313"/>
      <c r="AA97" s="99" t="s">
        <v>1245</v>
      </c>
    </row>
    <row r="98" spans="1:27">
      <c r="A98" s="31"/>
      <c r="B98" s="31"/>
      <c r="C98" s="31"/>
      <c r="D98" s="1408" t="s">
        <v>53</v>
      </c>
      <c r="E98" s="1408"/>
      <c r="F98" s="1408"/>
      <c r="G98" s="30">
        <f>SUM(G93:G97)</f>
        <v>5100</v>
      </c>
      <c r="H98" s="30">
        <f t="shared" ref="H98:S98" si="46">SUM(H93:H97)</f>
        <v>5100</v>
      </c>
      <c r="I98" s="30">
        <f t="shared" si="46"/>
        <v>4394.66</v>
      </c>
      <c r="J98" s="30">
        <f t="shared" si="46"/>
        <v>5276.66</v>
      </c>
      <c r="K98" s="30">
        <f t="shared" si="46"/>
        <v>479.42</v>
      </c>
      <c r="L98" s="30">
        <f t="shared" si="46"/>
        <v>5756.08</v>
      </c>
      <c r="M98" s="30">
        <f t="shared" si="46"/>
        <v>0</v>
      </c>
      <c r="N98" s="30">
        <f t="shared" si="46"/>
        <v>0</v>
      </c>
      <c r="O98" s="30"/>
      <c r="P98" s="30"/>
      <c r="Q98" s="30"/>
      <c r="R98" s="30"/>
      <c r="S98" s="30">
        <f t="shared" si="46"/>
        <v>32.35</v>
      </c>
      <c r="T98" s="30">
        <f t="shared" ref="T98" si="47">SUM(T93:T97)</f>
        <v>34.870000000000005</v>
      </c>
      <c r="U98" s="30">
        <f t="shared" ref="U98" si="48">SUM(U93:U97)</f>
        <v>20.87</v>
      </c>
      <c r="V98" s="30"/>
      <c r="W98" s="30">
        <f t="shared" ref="W98" si="49">SUM(W93:W97)</f>
        <v>14</v>
      </c>
      <c r="X98" s="30">
        <f t="shared" ref="X98" si="50">SUM(X93:X97)</f>
        <v>2180.42</v>
      </c>
      <c r="Y98" s="30"/>
      <c r="Z98" s="30">
        <f t="shared" ref="Z98" si="51">SUM(Z93:Z97)</f>
        <v>3575.66</v>
      </c>
      <c r="AA98" s="91"/>
    </row>
    <row r="99" spans="1:27">
      <c r="A99" s="1411" t="s">
        <v>325</v>
      </c>
      <c r="B99" s="1411"/>
      <c r="C99" s="1411"/>
      <c r="D99" s="1411"/>
      <c r="E99" s="1411"/>
      <c r="F99" s="1411"/>
      <c r="G99" s="38"/>
      <c r="H99" s="38"/>
      <c r="I99" s="38"/>
      <c r="J99" s="38"/>
      <c r="K99" s="38"/>
      <c r="L99" s="67"/>
      <c r="M99" s="38"/>
      <c r="N99" s="38"/>
      <c r="O99" s="71"/>
      <c r="P99" s="71"/>
      <c r="Q99" s="71"/>
      <c r="R99" s="71"/>
      <c r="S99" s="84"/>
      <c r="T99" s="82"/>
      <c r="U99" s="35"/>
      <c r="V99" s="71"/>
      <c r="W99" s="38"/>
      <c r="X99" s="38"/>
      <c r="Y99" s="31"/>
      <c r="Z99" s="31"/>
      <c r="AA99" s="91"/>
    </row>
    <row r="100" spans="1:27" ht="184.5">
      <c r="A100" s="1314">
        <v>33</v>
      </c>
      <c r="B100" s="1314">
        <v>468</v>
      </c>
      <c r="C100" s="31" t="s">
        <v>32</v>
      </c>
      <c r="D100" s="36" t="s">
        <v>326</v>
      </c>
      <c r="E100" s="31" t="s">
        <v>327</v>
      </c>
      <c r="F100" s="31">
        <v>159</v>
      </c>
      <c r="G100" s="38">
        <v>1575</v>
      </c>
      <c r="H100" s="1313">
        <v>2775</v>
      </c>
      <c r="I100" s="1313">
        <v>2391.65</v>
      </c>
      <c r="J100" s="1334">
        <v>2846.55</v>
      </c>
      <c r="K100" s="1395">
        <v>676.41</v>
      </c>
      <c r="L100" s="1377">
        <v>3522.96</v>
      </c>
      <c r="M100" s="1334"/>
      <c r="N100" s="1334"/>
      <c r="O100" s="1341" t="s">
        <v>328</v>
      </c>
      <c r="P100" s="1341" t="s">
        <v>265</v>
      </c>
      <c r="Q100" s="1341" t="s">
        <v>329</v>
      </c>
      <c r="R100" s="1341"/>
      <c r="S100" s="82">
        <v>8.2249999999999996</v>
      </c>
      <c r="T100" s="82">
        <v>9.42</v>
      </c>
      <c r="U100" s="35">
        <v>8.3800000000000008</v>
      </c>
      <c r="V100" s="97">
        <v>0.88959660297239895</v>
      </c>
      <c r="W100" s="38">
        <v>1.04</v>
      </c>
      <c r="X100" s="1313">
        <v>2460.9299999999998</v>
      </c>
      <c r="Y100" s="1325">
        <v>0.69854043190953097</v>
      </c>
      <c r="Z100" s="1313">
        <v>1062.03</v>
      </c>
      <c r="AA100" s="92" t="s">
        <v>1246</v>
      </c>
    </row>
    <row r="101" spans="1:27" ht="184.5">
      <c r="A101" s="1314"/>
      <c r="B101" s="1314"/>
      <c r="C101" s="31" t="s">
        <v>38</v>
      </c>
      <c r="D101" s="32" t="s">
        <v>330</v>
      </c>
      <c r="E101" s="39" t="s">
        <v>327</v>
      </c>
      <c r="F101" s="31">
        <v>169</v>
      </c>
      <c r="G101" s="38">
        <v>1200</v>
      </c>
      <c r="H101" s="1313"/>
      <c r="I101" s="1313"/>
      <c r="J101" s="1334"/>
      <c r="K101" s="1397"/>
      <c r="L101" s="1377"/>
      <c r="M101" s="1334"/>
      <c r="N101" s="1334"/>
      <c r="O101" s="1341"/>
      <c r="P101" s="1341"/>
      <c r="Q101" s="1341"/>
      <c r="R101" s="1341"/>
      <c r="S101" s="82">
        <v>6.617</v>
      </c>
      <c r="T101" s="82">
        <v>9.2200000000000006</v>
      </c>
      <c r="U101" s="82">
        <v>6.617</v>
      </c>
      <c r="V101" s="97">
        <v>0.71767895878524901</v>
      </c>
      <c r="W101" s="38">
        <v>2.6030000000000002</v>
      </c>
      <c r="X101" s="1313"/>
      <c r="Y101" s="1325"/>
      <c r="Z101" s="1313"/>
      <c r="AA101" s="92" t="s">
        <v>1247</v>
      </c>
    </row>
    <row r="102" spans="1:27" ht="184.5">
      <c r="A102" s="1314">
        <v>34</v>
      </c>
      <c r="B102" s="1314">
        <v>605</v>
      </c>
      <c r="C102" s="31" t="s">
        <v>32</v>
      </c>
      <c r="D102" s="32" t="s">
        <v>331</v>
      </c>
      <c r="E102" s="39" t="s">
        <v>96</v>
      </c>
      <c r="F102" s="31">
        <v>160</v>
      </c>
      <c r="G102" s="38">
        <v>500</v>
      </c>
      <c r="H102" s="1313">
        <v>2200</v>
      </c>
      <c r="I102" s="1313">
        <v>1895.22</v>
      </c>
      <c r="J102" s="1334">
        <v>2274.94</v>
      </c>
      <c r="K102" s="1395">
        <v>507.19</v>
      </c>
      <c r="L102" s="1377">
        <v>2782.13</v>
      </c>
      <c r="M102" s="1334"/>
      <c r="N102" s="1334"/>
      <c r="O102" s="1341" t="s">
        <v>328</v>
      </c>
      <c r="P102" s="1341" t="s">
        <v>265</v>
      </c>
      <c r="Q102" s="1341" t="s">
        <v>329</v>
      </c>
      <c r="R102" s="1341"/>
      <c r="S102" s="82">
        <v>2.7850000000000001</v>
      </c>
      <c r="T102" s="82">
        <v>2.7850000000000001</v>
      </c>
      <c r="U102" s="82">
        <v>2.7850000000000001</v>
      </c>
      <c r="V102" s="97">
        <v>1</v>
      </c>
      <c r="W102" s="38">
        <v>0</v>
      </c>
      <c r="X102" s="1313">
        <v>2103.5500000000002</v>
      </c>
      <c r="Y102" s="1325">
        <v>0.75609335293462199</v>
      </c>
      <c r="Z102" s="1313">
        <v>678.58</v>
      </c>
      <c r="AA102" s="92" t="s">
        <v>332</v>
      </c>
    </row>
    <row r="103" spans="1:27" ht="184.5">
      <c r="A103" s="1314"/>
      <c r="B103" s="1314"/>
      <c r="C103" s="31" t="s">
        <v>38</v>
      </c>
      <c r="D103" s="36" t="s">
        <v>333</v>
      </c>
      <c r="E103" s="31" t="s">
        <v>334</v>
      </c>
      <c r="F103" s="31">
        <v>170</v>
      </c>
      <c r="G103" s="38">
        <v>900</v>
      </c>
      <c r="H103" s="1313"/>
      <c r="I103" s="1313"/>
      <c r="J103" s="1334"/>
      <c r="K103" s="1396"/>
      <c r="L103" s="1377"/>
      <c r="M103" s="1334"/>
      <c r="N103" s="1334"/>
      <c r="O103" s="1341"/>
      <c r="P103" s="1341"/>
      <c r="Q103" s="1341"/>
      <c r="R103" s="1341"/>
      <c r="S103" s="82">
        <v>4.08</v>
      </c>
      <c r="T103" s="82">
        <v>6.48</v>
      </c>
      <c r="U103" s="35">
        <v>6.48</v>
      </c>
      <c r="V103" s="97">
        <v>1</v>
      </c>
      <c r="W103" s="38">
        <v>0</v>
      </c>
      <c r="X103" s="1313"/>
      <c r="Y103" s="1325"/>
      <c r="Z103" s="1314"/>
      <c r="AA103" s="92" t="s">
        <v>1248</v>
      </c>
    </row>
    <row r="104" spans="1:27" ht="184.5">
      <c r="A104" s="1314"/>
      <c r="B104" s="1314"/>
      <c r="C104" s="31" t="s">
        <v>77</v>
      </c>
      <c r="D104" s="36" t="s">
        <v>335</v>
      </c>
      <c r="E104" s="31" t="s">
        <v>96</v>
      </c>
      <c r="F104" s="31">
        <v>172</v>
      </c>
      <c r="G104" s="38">
        <v>800</v>
      </c>
      <c r="H104" s="1313"/>
      <c r="I104" s="1313"/>
      <c r="J104" s="1334"/>
      <c r="K104" s="1397"/>
      <c r="L104" s="1377"/>
      <c r="M104" s="1334"/>
      <c r="N104" s="1334"/>
      <c r="O104" s="1341"/>
      <c r="P104" s="1341"/>
      <c r="Q104" s="1341"/>
      <c r="R104" s="1341"/>
      <c r="S104" s="82">
        <v>5.0949999999999998</v>
      </c>
      <c r="T104" s="82">
        <v>5.42</v>
      </c>
      <c r="U104" s="35">
        <v>3.85</v>
      </c>
      <c r="V104" s="97">
        <v>0.71033210332103303</v>
      </c>
      <c r="W104" s="38">
        <v>1.57</v>
      </c>
      <c r="X104" s="1313"/>
      <c r="Y104" s="1325"/>
      <c r="Z104" s="1314"/>
      <c r="AA104" s="92" t="s">
        <v>1249</v>
      </c>
    </row>
    <row r="105" spans="1:27" ht="246">
      <c r="A105" s="31">
        <v>35</v>
      </c>
      <c r="B105" s="31">
        <v>469</v>
      </c>
      <c r="C105" s="31"/>
      <c r="D105" s="36" t="s">
        <v>336</v>
      </c>
      <c r="E105" s="31" t="s">
        <v>337</v>
      </c>
      <c r="F105" s="31">
        <v>173</v>
      </c>
      <c r="G105" s="38">
        <v>2300</v>
      </c>
      <c r="H105" s="38">
        <v>2300</v>
      </c>
      <c r="I105" s="38">
        <v>1984.45</v>
      </c>
      <c r="J105" s="35">
        <v>2233.2800000000002</v>
      </c>
      <c r="K105" s="35">
        <v>177.04</v>
      </c>
      <c r="L105" s="88">
        <v>2410.33</v>
      </c>
      <c r="M105" s="35"/>
      <c r="N105" s="35"/>
      <c r="O105" s="68" t="s">
        <v>338</v>
      </c>
      <c r="P105" s="68" t="s">
        <v>259</v>
      </c>
      <c r="Q105" s="68" t="s">
        <v>282</v>
      </c>
      <c r="R105" s="68"/>
      <c r="S105" s="82">
        <v>15.734999999999999</v>
      </c>
      <c r="T105" s="82">
        <v>15.734999999999999</v>
      </c>
      <c r="U105" s="35">
        <v>0</v>
      </c>
      <c r="V105" s="97">
        <v>0</v>
      </c>
      <c r="W105" s="38">
        <v>15.734999999999999</v>
      </c>
      <c r="X105" s="38">
        <v>390.14</v>
      </c>
      <c r="Y105" s="90">
        <v>0.161861653798443</v>
      </c>
      <c r="Z105" s="38">
        <v>2020.19</v>
      </c>
      <c r="AA105" s="92" t="s">
        <v>1250</v>
      </c>
    </row>
    <row r="106" spans="1:27" ht="184.5">
      <c r="A106" s="1314">
        <v>36</v>
      </c>
      <c r="B106" s="1314">
        <v>470</v>
      </c>
      <c r="C106" s="31" t="s">
        <v>32</v>
      </c>
      <c r="D106" s="36" t="s">
        <v>339</v>
      </c>
      <c r="E106" s="31" t="s">
        <v>96</v>
      </c>
      <c r="F106" s="31">
        <v>174</v>
      </c>
      <c r="G106" s="38">
        <v>630</v>
      </c>
      <c r="H106" s="1313">
        <v>2300</v>
      </c>
      <c r="I106" s="1313">
        <v>1979.52</v>
      </c>
      <c r="J106" s="1334">
        <v>2392.11</v>
      </c>
      <c r="K106" s="1395">
        <v>238.44</v>
      </c>
      <c r="L106" s="1377">
        <v>2630.55</v>
      </c>
      <c r="M106" s="1334"/>
      <c r="N106" s="1334"/>
      <c r="O106" s="1341" t="s">
        <v>340</v>
      </c>
      <c r="P106" s="1341" t="s">
        <v>265</v>
      </c>
      <c r="Q106" s="1341" t="s">
        <v>329</v>
      </c>
      <c r="R106" s="1341"/>
      <c r="S106" s="82">
        <v>3.9</v>
      </c>
      <c r="T106" s="82">
        <v>3.9</v>
      </c>
      <c r="U106" s="35">
        <v>3.9</v>
      </c>
      <c r="V106" s="97">
        <v>1</v>
      </c>
      <c r="W106" s="38">
        <v>0</v>
      </c>
      <c r="X106" s="1313">
        <v>949.13</v>
      </c>
      <c r="Y106" s="1325">
        <v>0.360810476896467</v>
      </c>
      <c r="Z106" s="1313">
        <v>1681.42</v>
      </c>
      <c r="AA106" s="92" t="s">
        <v>332</v>
      </c>
    </row>
    <row r="107" spans="1:27" ht="123">
      <c r="A107" s="1314"/>
      <c r="B107" s="1314"/>
      <c r="C107" s="31" t="s">
        <v>38</v>
      </c>
      <c r="D107" s="32" t="s">
        <v>341</v>
      </c>
      <c r="E107" s="39" t="s">
        <v>96</v>
      </c>
      <c r="F107" s="31">
        <v>175</v>
      </c>
      <c r="G107" s="38">
        <v>250</v>
      </c>
      <c r="H107" s="1313"/>
      <c r="I107" s="1313"/>
      <c r="J107" s="1334"/>
      <c r="K107" s="1396"/>
      <c r="L107" s="1377"/>
      <c r="M107" s="1334"/>
      <c r="N107" s="1334"/>
      <c r="O107" s="1341"/>
      <c r="P107" s="1341"/>
      <c r="Q107" s="1341"/>
      <c r="R107" s="1341"/>
      <c r="S107" s="82">
        <v>1.68</v>
      </c>
      <c r="T107" s="82">
        <v>1.68</v>
      </c>
      <c r="U107" s="35">
        <v>1.68</v>
      </c>
      <c r="V107" s="97">
        <v>1</v>
      </c>
      <c r="W107" s="38">
        <v>0</v>
      </c>
      <c r="X107" s="1313"/>
      <c r="Y107" s="1325"/>
      <c r="Z107" s="1314"/>
      <c r="AA107" s="92" t="s">
        <v>332</v>
      </c>
    </row>
    <row r="108" spans="1:27" ht="184.5">
      <c r="A108" s="1314"/>
      <c r="B108" s="1314"/>
      <c r="C108" s="31" t="s">
        <v>77</v>
      </c>
      <c r="D108" s="32" t="s">
        <v>342</v>
      </c>
      <c r="E108" s="39" t="s">
        <v>96</v>
      </c>
      <c r="F108" s="31">
        <v>176</v>
      </c>
      <c r="G108" s="38">
        <v>425</v>
      </c>
      <c r="H108" s="1313"/>
      <c r="I108" s="1313"/>
      <c r="J108" s="1334"/>
      <c r="K108" s="1396"/>
      <c r="L108" s="1377"/>
      <c r="M108" s="1334"/>
      <c r="N108" s="1334"/>
      <c r="O108" s="1341"/>
      <c r="P108" s="1341"/>
      <c r="Q108" s="1341"/>
      <c r="R108" s="1341"/>
      <c r="S108" s="82">
        <v>1.3879999999999999</v>
      </c>
      <c r="T108" s="82">
        <v>1.3879999999999999</v>
      </c>
      <c r="U108" s="82">
        <v>0.55800000000000005</v>
      </c>
      <c r="V108" s="97">
        <v>0.40201729106628198</v>
      </c>
      <c r="W108" s="38">
        <v>0.83</v>
      </c>
      <c r="X108" s="1313"/>
      <c r="Y108" s="1325"/>
      <c r="Z108" s="1314"/>
      <c r="AA108" s="92" t="s">
        <v>1251</v>
      </c>
    </row>
    <row r="109" spans="1:27" ht="184.5">
      <c r="A109" s="1314"/>
      <c r="B109" s="1314"/>
      <c r="C109" s="31" t="s">
        <v>143</v>
      </c>
      <c r="D109" s="32" t="s">
        <v>343</v>
      </c>
      <c r="E109" s="39" t="s">
        <v>96</v>
      </c>
      <c r="F109" s="31">
        <v>177</v>
      </c>
      <c r="G109" s="38">
        <v>495</v>
      </c>
      <c r="H109" s="1313"/>
      <c r="I109" s="1313"/>
      <c r="J109" s="1334"/>
      <c r="K109" s="1396"/>
      <c r="L109" s="1377"/>
      <c r="M109" s="1334"/>
      <c r="N109" s="1334"/>
      <c r="O109" s="1341"/>
      <c r="P109" s="1341"/>
      <c r="Q109" s="1341"/>
      <c r="R109" s="1341"/>
      <c r="S109" s="82">
        <v>3.03</v>
      </c>
      <c r="T109" s="82">
        <v>3.03</v>
      </c>
      <c r="U109" s="82">
        <v>3.03</v>
      </c>
      <c r="V109" s="97">
        <v>1</v>
      </c>
      <c r="W109" s="38">
        <v>0</v>
      </c>
      <c r="X109" s="1313"/>
      <c r="Y109" s="1325"/>
      <c r="Z109" s="1314"/>
      <c r="AA109" s="92" t="s">
        <v>332</v>
      </c>
    </row>
    <row r="110" spans="1:27" ht="130.5" customHeight="1">
      <c r="A110" s="1314"/>
      <c r="B110" s="1314"/>
      <c r="C110" s="31" t="s">
        <v>306</v>
      </c>
      <c r="D110" s="36" t="s">
        <v>344</v>
      </c>
      <c r="E110" s="31" t="s">
        <v>96</v>
      </c>
      <c r="F110" s="31">
        <v>178</v>
      </c>
      <c r="G110" s="38">
        <v>500</v>
      </c>
      <c r="H110" s="1313"/>
      <c r="I110" s="1313"/>
      <c r="J110" s="1334"/>
      <c r="K110" s="1397"/>
      <c r="L110" s="1377"/>
      <c r="M110" s="1334"/>
      <c r="N110" s="1334"/>
      <c r="O110" s="1341"/>
      <c r="P110" s="1341"/>
      <c r="Q110" s="1341"/>
      <c r="R110" s="1341"/>
      <c r="S110" s="82">
        <v>3.4279999999999999</v>
      </c>
      <c r="T110" s="82">
        <v>3.4279999999999999</v>
      </c>
      <c r="U110" s="82">
        <v>3.4279999999999999</v>
      </c>
      <c r="V110" s="97">
        <v>1</v>
      </c>
      <c r="W110" s="38">
        <v>0</v>
      </c>
      <c r="X110" s="1313"/>
      <c r="Y110" s="1325"/>
      <c r="Z110" s="1314"/>
      <c r="AA110" s="92" t="s">
        <v>332</v>
      </c>
    </row>
    <row r="111" spans="1:27" ht="189" customHeight="1">
      <c r="A111" s="1314">
        <v>37</v>
      </c>
      <c r="B111" s="1314">
        <v>471</v>
      </c>
      <c r="C111" s="31" t="s">
        <v>32</v>
      </c>
      <c r="D111" s="36" t="s">
        <v>345</v>
      </c>
      <c r="E111" s="31" t="s">
        <v>96</v>
      </c>
      <c r="F111" s="31">
        <v>179</v>
      </c>
      <c r="G111" s="38">
        <v>1000</v>
      </c>
      <c r="H111" s="1313">
        <v>2300</v>
      </c>
      <c r="I111" s="1313">
        <v>1971.77</v>
      </c>
      <c r="J111" s="1334">
        <v>2266.4</v>
      </c>
      <c r="K111" s="1395">
        <v>328.51</v>
      </c>
      <c r="L111" s="1377">
        <v>2594.91</v>
      </c>
      <c r="M111" s="1334"/>
      <c r="N111" s="1334"/>
      <c r="O111" s="1341" t="s">
        <v>346</v>
      </c>
      <c r="P111" s="1341" t="s">
        <v>347</v>
      </c>
      <c r="Q111" s="1341" t="s">
        <v>348</v>
      </c>
      <c r="R111" s="1341"/>
      <c r="S111" s="82">
        <v>8.3680000000000003</v>
      </c>
      <c r="T111" s="82">
        <v>8.7200000000000006</v>
      </c>
      <c r="U111" s="35">
        <v>0</v>
      </c>
      <c r="V111" s="97">
        <v>0</v>
      </c>
      <c r="W111" s="38">
        <v>8.7200000000000006</v>
      </c>
      <c r="X111" s="1334">
        <v>685</v>
      </c>
      <c r="Y111" s="1325">
        <v>0.263978326801315</v>
      </c>
      <c r="Z111" s="1313">
        <v>1909.91</v>
      </c>
      <c r="AA111" s="92" t="s">
        <v>1252</v>
      </c>
    </row>
    <row r="112" spans="1:27" ht="253.5" customHeight="1">
      <c r="A112" s="1314"/>
      <c r="B112" s="1314"/>
      <c r="C112" s="31" t="s">
        <v>38</v>
      </c>
      <c r="D112" s="32" t="s">
        <v>349</v>
      </c>
      <c r="E112" s="39" t="s">
        <v>337</v>
      </c>
      <c r="F112" s="31">
        <v>182</v>
      </c>
      <c r="G112" s="38">
        <v>900</v>
      </c>
      <c r="H112" s="1313"/>
      <c r="I112" s="1313"/>
      <c r="J112" s="1334"/>
      <c r="K112" s="1396"/>
      <c r="L112" s="1377"/>
      <c r="M112" s="1334"/>
      <c r="N112" s="1334"/>
      <c r="O112" s="1341"/>
      <c r="P112" s="1341"/>
      <c r="Q112" s="1341"/>
      <c r="R112" s="1341"/>
      <c r="S112" s="82">
        <v>7.59</v>
      </c>
      <c r="T112" s="82">
        <v>7.59</v>
      </c>
      <c r="U112" s="35">
        <v>7.59</v>
      </c>
      <c r="V112" s="97">
        <v>1</v>
      </c>
      <c r="W112" s="38">
        <v>0</v>
      </c>
      <c r="X112" s="1334"/>
      <c r="Y112" s="1325"/>
      <c r="Z112" s="1314"/>
      <c r="AA112" s="92" t="s">
        <v>350</v>
      </c>
    </row>
    <row r="113" spans="1:27" ht="246">
      <c r="A113" s="1314"/>
      <c r="B113" s="1314"/>
      <c r="C113" s="31" t="s">
        <v>77</v>
      </c>
      <c r="D113" s="32" t="s">
        <v>351</v>
      </c>
      <c r="E113" s="39" t="s">
        <v>337</v>
      </c>
      <c r="F113" s="31">
        <v>183</v>
      </c>
      <c r="G113" s="38">
        <v>400</v>
      </c>
      <c r="H113" s="1313"/>
      <c r="I113" s="1313"/>
      <c r="J113" s="1334"/>
      <c r="K113" s="1397"/>
      <c r="L113" s="1377"/>
      <c r="M113" s="1334"/>
      <c r="N113" s="1334"/>
      <c r="O113" s="1341"/>
      <c r="P113" s="1341"/>
      <c r="Q113" s="1341"/>
      <c r="R113" s="1341"/>
      <c r="S113" s="82">
        <v>3.98</v>
      </c>
      <c r="T113" s="82">
        <v>3.98</v>
      </c>
      <c r="U113" s="35">
        <v>3.98</v>
      </c>
      <c r="V113" s="97">
        <v>1</v>
      </c>
      <c r="W113" s="38">
        <v>0</v>
      </c>
      <c r="X113" s="1334"/>
      <c r="Y113" s="1325"/>
      <c r="Z113" s="1314"/>
      <c r="AA113" s="92" t="s">
        <v>350</v>
      </c>
    </row>
    <row r="114" spans="1:27" ht="123">
      <c r="A114" s="1314">
        <v>38</v>
      </c>
      <c r="B114" s="1314">
        <v>472</v>
      </c>
      <c r="C114" s="31" t="s">
        <v>32</v>
      </c>
      <c r="D114" s="32" t="s">
        <v>352</v>
      </c>
      <c r="E114" s="39" t="s">
        <v>96</v>
      </c>
      <c r="F114" s="31">
        <v>184</v>
      </c>
      <c r="G114" s="38">
        <v>590</v>
      </c>
      <c r="H114" s="1313">
        <v>2250</v>
      </c>
      <c r="I114" s="1313">
        <v>1938.94</v>
      </c>
      <c r="J114" s="1334">
        <v>2272.3200000000002</v>
      </c>
      <c r="K114" s="1395">
        <v>222.73</v>
      </c>
      <c r="L114" s="1377">
        <v>2495.0500000000002</v>
      </c>
      <c r="M114" s="1334"/>
      <c r="N114" s="1334"/>
      <c r="O114" s="1341" t="s">
        <v>353</v>
      </c>
      <c r="P114" s="1341" t="s">
        <v>265</v>
      </c>
      <c r="Q114" s="1341" t="s">
        <v>329</v>
      </c>
      <c r="R114" s="1341"/>
      <c r="S114" s="82">
        <v>3.76</v>
      </c>
      <c r="T114" s="82">
        <v>3.76</v>
      </c>
      <c r="U114" s="35">
        <v>3.6</v>
      </c>
      <c r="V114" s="97">
        <v>0.95744680851063801</v>
      </c>
      <c r="W114" s="38">
        <v>0.16</v>
      </c>
      <c r="X114" s="1313">
        <v>1912.42</v>
      </c>
      <c r="Y114" s="1325">
        <v>0.76648564157030896</v>
      </c>
      <c r="Z114" s="1313">
        <v>582.63</v>
      </c>
      <c r="AA114" s="92" t="s">
        <v>1253</v>
      </c>
    </row>
    <row r="115" spans="1:27" ht="184.5">
      <c r="A115" s="1314"/>
      <c r="B115" s="1314"/>
      <c r="C115" s="31" t="s">
        <v>38</v>
      </c>
      <c r="D115" s="32" t="s">
        <v>354</v>
      </c>
      <c r="E115" s="39" t="s">
        <v>96</v>
      </c>
      <c r="F115" s="31">
        <v>185</v>
      </c>
      <c r="G115" s="38">
        <v>1230</v>
      </c>
      <c r="H115" s="1313"/>
      <c r="I115" s="1313"/>
      <c r="J115" s="1334"/>
      <c r="K115" s="1396"/>
      <c r="L115" s="1377"/>
      <c r="M115" s="1334"/>
      <c r="N115" s="1334"/>
      <c r="O115" s="1341"/>
      <c r="P115" s="1341"/>
      <c r="Q115" s="1341"/>
      <c r="R115" s="1341"/>
      <c r="S115" s="82">
        <v>6.69</v>
      </c>
      <c r="T115" s="82">
        <v>7.89</v>
      </c>
      <c r="U115" s="35">
        <v>6.39</v>
      </c>
      <c r="V115" s="97">
        <v>0.80988593155893496</v>
      </c>
      <c r="W115" s="38">
        <v>1.5</v>
      </c>
      <c r="X115" s="1313"/>
      <c r="Y115" s="1325"/>
      <c r="Z115" s="1314"/>
      <c r="AA115" s="92" t="s">
        <v>1254</v>
      </c>
    </row>
    <row r="116" spans="1:27" ht="307.5">
      <c r="A116" s="1314"/>
      <c r="B116" s="1314"/>
      <c r="C116" s="31" t="s">
        <v>77</v>
      </c>
      <c r="D116" s="32" t="s">
        <v>355</v>
      </c>
      <c r="E116" s="39" t="s">
        <v>96</v>
      </c>
      <c r="F116" s="31">
        <v>186</v>
      </c>
      <c r="G116" s="38">
        <v>430</v>
      </c>
      <c r="H116" s="1313"/>
      <c r="I116" s="1313"/>
      <c r="J116" s="1334"/>
      <c r="K116" s="1397"/>
      <c r="L116" s="1377"/>
      <c r="M116" s="1334"/>
      <c r="N116" s="1334"/>
      <c r="O116" s="1341"/>
      <c r="P116" s="1341"/>
      <c r="Q116" s="1341"/>
      <c r="R116" s="1341"/>
      <c r="S116" s="82">
        <v>2.98</v>
      </c>
      <c r="T116" s="82">
        <v>2.98</v>
      </c>
      <c r="U116" s="35">
        <v>2.98</v>
      </c>
      <c r="V116" s="97">
        <v>1</v>
      </c>
      <c r="W116" s="38">
        <v>0</v>
      </c>
      <c r="X116" s="1313"/>
      <c r="Y116" s="1325"/>
      <c r="Z116" s="1314"/>
      <c r="AA116" s="92" t="s">
        <v>350</v>
      </c>
    </row>
    <row r="117" spans="1:27">
      <c r="A117" s="31"/>
      <c r="B117" s="31"/>
      <c r="C117" s="31"/>
      <c r="D117" s="1408" t="s">
        <v>53</v>
      </c>
      <c r="E117" s="1408"/>
      <c r="F117" s="1408"/>
      <c r="G117" s="30">
        <f>SUM(G100:G116)</f>
        <v>14125</v>
      </c>
      <c r="H117" s="30">
        <f t="shared" ref="H117:S117" si="52">SUM(H100:H116)</f>
        <v>14125</v>
      </c>
      <c r="I117" s="30">
        <f t="shared" si="52"/>
        <v>12161.550000000001</v>
      </c>
      <c r="J117" s="30">
        <f t="shared" si="52"/>
        <v>14285.6</v>
      </c>
      <c r="K117" s="30">
        <f t="shared" si="52"/>
        <v>2150.3199999999997</v>
      </c>
      <c r="L117" s="30">
        <f t="shared" si="52"/>
        <v>16435.93</v>
      </c>
      <c r="M117" s="30">
        <f t="shared" si="52"/>
        <v>0</v>
      </c>
      <c r="N117" s="30">
        <f t="shared" si="52"/>
        <v>0</v>
      </c>
      <c r="O117" s="30"/>
      <c r="P117" s="30"/>
      <c r="Q117" s="30"/>
      <c r="R117" s="30"/>
      <c r="S117" s="30">
        <f t="shared" si="52"/>
        <v>89.331000000000003</v>
      </c>
      <c r="T117" s="30">
        <f t="shared" ref="T117" si="53">SUM(T100:T116)</f>
        <v>97.40600000000002</v>
      </c>
      <c r="U117" s="30">
        <f t="shared" ref="U117" si="54">SUM(U100:U116)</f>
        <v>65.248000000000005</v>
      </c>
      <c r="V117" s="30"/>
      <c r="W117" s="30">
        <f t="shared" ref="W117" si="55">SUM(W100:W116)</f>
        <v>32.158000000000001</v>
      </c>
      <c r="X117" s="30">
        <f t="shared" ref="X117" si="56">SUM(X100:X116)</f>
        <v>8501.17</v>
      </c>
      <c r="Y117" s="31"/>
      <c r="Z117" s="31"/>
      <c r="AA117" s="91"/>
    </row>
    <row r="118" spans="1:27">
      <c r="A118" s="1411" t="s">
        <v>360</v>
      </c>
      <c r="B118" s="1411"/>
      <c r="C118" s="1411"/>
      <c r="D118" s="1411"/>
      <c r="E118" s="27"/>
      <c r="F118" s="27"/>
      <c r="G118" s="30"/>
      <c r="H118" s="30"/>
      <c r="I118" s="30"/>
      <c r="J118" s="27"/>
      <c r="K118" s="27"/>
      <c r="L118" s="66"/>
      <c r="M118" s="27"/>
      <c r="N118" s="27"/>
      <c r="O118" s="64"/>
      <c r="P118" s="65"/>
      <c r="Q118" s="65"/>
      <c r="R118" s="65"/>
      <c r="S118" s="81"/>
      <c r="T118" s="82"/>
      <c r="U118" s="35"/>
      <c r="V118" s="65"/>
      <c r="W118" s="38"/>
      <c r="X118" s="38"/>
      <c r="Y118" s="31"/>
      <c r="Z118" s="31"/>
      <c r="AA118" s="40"/>
    </row>
    <row r="119" spans="1:27" ht="369">
      <c r="A119" s="1314">
        <v>39</v>
      </c>
      <c r="B119" s="1314">
        <v>473</v>
      </c>
      <c r="C119" s="31" t="s">
        <v>32</v>
      </c>
      <c r="D119" s="36" t="s">
        <v>361</v>
      </c>
      <c r="E119" s="31" t="s">
        <v>362</v>
      </c>
      <c r="F119" s="31">
        <v>191</v>
      </c>
      <c r="G119" s="38">
        <v>1900</v>
      </c>
      <c r="H119" s="1313">
        <v>2250</v>
      </c>
      <c r="I119" s="1313">
        <v>1939.63</v>
      </c>
      <c r="J119" s="1334">
        <v>2308.77</v>
      </c>
      <c r="K119" s="1334">
        <v>555.75</v>
      </c>
      <c r="L119" s="1377">
        <v>2864.52</v>
      </c>
      <c r="M119" s="1334"/>
      <c r="N119" s="1334"/>
      <c r="O119" s="1341" t="s">
        <v>363</v>
      </c>
      <c r="P119" s="1341" t="s">
        <v>301</v>
      </c>
      <c r="Q119" s="1341" t="s">
        <v>302</v>
      </c>
      <c r="R119" s="1341"/>
      <c r="S119" s="82">
        <v>12.4</v>
      </c>
      <c r="T119" s="82">
        <v>12.8</v>
      </c>
      <c r="U119" s="35">
        <v>9.5500000000000007</v>
      </c>
      <c r="V119" s="97">
        <v>0.74609375</v>
      </c>
      <c r="W119" s="38">
        <v>3.25</v>
      </c>
      <c r="X119" s="1322">
        <v>929.03</v>
      </c>
      <c r="Y119" s="1325">
        <v>0.32432309776158003</v>
      </c>
      <c r="Z119" s="1313">
        <v>1935.49</v>
      </c>
      <c r="AA119" s="91" t="s">
        <v>1255</v>
      </c>
    </row>
    <row r="120" spans="1:27" ht="252.75" customHeight="1">
      <c r="A120" s="1314"/>
      <c r="B120" s="1314"/>
      <c r="C120" s="31" t="s">
        <v>38</v>
      </c>
      <c r="D120" s="36" t="s">
        <v>364</v>
      </c>
      <c r="E120" s="31" t="s">
        <v>96</v>
      </c>
      <c r="F120" s="31">
        <v>192</v>
      </c>
      <c r="G120" s="38">
        <v>350</v>
      </c>
      <c r="H120" s="1313"/>
      <c r="I120" s="1313"/>
      <c r="J120" s="1334"/>
      <c r="K120" s="1334"/>
      <c r="L120" s="1377"/>
      <c r="M120" s="1334"/>
      <c r="N120" s="1334"/>
      <c r="O120" s="1341"/>
      <c r="P120" s="1341"/>
      <c r="Q120" s="1341"/>
      <c r="R120" s="1341"/>
      <c r="S120" s="82">
        <v>3</v>
      </c>
      <c r="T120" s="82">
        <v>4.9459999999999997</v>
      </c>
      <c r="U120" s="82">
        <v>4.9459999999999997</v>
      </c>
      <c r="V120" s="98">
        <v>1</v>
      </c>
      <c r="W120" s="38">
        <v>0</v>
      </c>
      <c r="X120" s="1324"/>
      <c r="Y120" s="1325"/>
      <c r="Z120" s="1313"/>
      <c r="AA120" s="91" t="s">
        <v>1256</v>
      </c>
    </row>
    <row r="121" spans="1:27" ht="184.5">
      <c r="A121" s="1314">
        <v>40</v>
      </c>
      <c r="B121" s="1314">
        <v>474</v>
      </c>
      <c r="C121" s="31" t="s">
        <v>32</v>
      </c>
      <c r="D121" s="36" t="s">
        <v>365</v>
      </c>
      <c r="E121" s="31" t="s">
        <v>366</v>
      </c>
      <c r="F121" s="31">
        <v>193</v>
      </c>
      <c r="G121" s="38">
        <v>1080</v>
      </c>
      <c r="H121" s="1313">
        <v>2300</v>
      </c>
      <c r="I121" s="1313">
        <v>1979.4</v>
      </c>
      <c r="J121" s="1334">
        <v>2474.25</v>
      </c>
      <c r="K121" s="1334">
        <v>615.64</v>
      </c>
      <c r="L121" s="1377">
        <v>3089.89</v>
      </c>
      <c r="M121" s="1334"/>
      <c r="N121" s="1334"/>
      <c r="O121" s="1344" t="s">
        <v>367</v>
      </c>
      <c r="P121" s="1352">
        <v>44707</v>
      </c>
      <c r="Q121" s="1352" t="s">
        <v>368</v>
      </c>
      <c r="R121" s="1352"/>
      <c r="S121" s="82">
        <v>7.5</v>
      </c>
      <c r="T121" s="82">
        <v>5.4</v>
      </c>
      <c r="U121" s="35">
        <v>5.4</v>
      </c>
      <c r="V121" s="97">
        <v>1</v>
      </c>
      <c r="W121" s="38">
        <v>0</v>
      </c>
      <c r="X121" s="1313">
        <v>2059.3000000000002</v>
      </c>
      <c r="Y121" s="1325">
        <v>0.66646385470032898</v>
      </c>
      <c r="Z121" s="1313">
        <v>1030.5899999999999</v>
      </c>
      <c r="AA121" s="91" t="s">
        <v>1256</v>
      </c>
    </row>
    <row r="122" spans="1:27" ht="184.5">
      <c r="A122" s="1314"/>
      <c r="B122" s="1314"/>
      <c r="C122" s="31" t="s">
        <v>38</v>
      </c>
      <c r="D122" s="36" t="s">
        <v>369</v>
      </c>
      <c r="E122" s="31" t="s">
        <v>96</v>
      </c>
      <c r="F122" s="31">
        <v>194</v>
      </c>
      <c r="G122" s="38">
        <v>120</v>
      </c>
      <c r="H122" s="1313"/>
      <c r="I122" s="1313"/>
      <c r="J122" s="1334"/>
      <c r="K122" s="1334"/>
      <c r="L122" s="1377"/>
      <c r="M122" s="1334"/>
      <c r="N122" s="1334"/>
      <c r="O122" s="1344"/>
      <c r="P122" s="1344"/>
      <c r="Q122" s="1352"/>
      <c r="R122" s="1352"/>
      <c r="S122" s="82">
        <v>1.32</v>
      </c>
      <c r="T122" s="82">
        <v>0.48</v>
      </c>
      <c r="U122" s="35">
        <v>0</v>
      </c>
      <c r="V122" s="97">
        <v>0</v>
      </c>
      <c r="W122" s="38">
        <v>0.48</v>
      </c>
      <c r="X122" s="1313"/>
      <c r="Y122" s="1325"/>
      <c r="Z122" s="1314"/>
      <c r="AA122" s="91" t="s">
        <v>1257</v>
      </c>
    </row>
    <row r="123" spans="1:27" ht="184.5">
      <c r="A123" s="1314"/>
      <c r="B123" s="1314"/>
      <c r="C123" s="31" t="s">
        <v>77</v>
      </c>
      <c r="D123" s="36" t="s">
        <v>370</v>
      </c>
      <c r="E123" s="31" t="s">
        <v>96</v>
      </c>
      <c r="F123" s="31">
        <v>195</v>
      </c>
      <c r="G123" s="38">
        <v>310</v>
      </c>
      <c r="H123" s="1313"/>
      <c r="I123" s="1313"/>
      <c r="J123" s="1334"/>
      <c r="K123" s="1334"/>
      <c r="L123" s="1377"/>
      <c r="M123" s="1334"/>
      <c r="N123" s="1334"/>
      <c r="O123" s="1344"/>
      <c r="P123" s="1344"/>
      <c r="Q123" s="1352"/>
      <c r="R123" s="1352"/>
      <c r="S123" s="82">
        <v>1.81</v>
      </c>
      <c r="T123" s="82">
        <v>2.2999999999999998</v>
      </c>
      <c r="U123" s="35">
        <v>1.9</v>
      </c>
      <c r="V123" s="97">
        <v>0.82608695652173902</v>
      </c>
      <c r="W123" s="38">
        <v>0.4</v>
      </c>
      <c r="X123" s="1313"/>
      <c r="Y123" s="1325"/>
      <c r="Z123" s="1314"/>
      <c r="AA123" s="91" t="s">
        <v>1258</v>
      </c>
    </row>
    <row r="124" spans="1:27" ht="184.5">
      <c r="A124" s="1314"/>
      <c r="B124" s="1314"/>
      <c r="C124" s="1314" t="s">
        <v>143</v>
      </c>
      <c r="D124" s="36" t="s">
        <v>371</v>
      </c>
      <c r="E124" s="31" t="s">
        <v>96</v>
      </c>
      <c r="F124" s="1314">
        <v>196</v>
      </c>
      <c r="G124" s="38">
        <v>220</v>
      </c>
      <c r="H124" s="1313"/>
      <c r="I124" s="1313"/>
      <c r="J124" s="1334"/>
      <c r="K124" s="1334"/>
      <c r="L124" s="1377"/>
      <c r="M124" s="1334"/>
      <c r="N124" s="1334"/>
      <c r="O124" s="1344"/>
      <c r="P124" s="1344"/>
      <c r="Q124" s="1352"/>
      <c r="R124" s="1352"/>
      <c r="S124" s="82">
        <v>2.72</v>
      </c>
      <c r="T124" s="82">
        <v>4</v>
      </c>
      <c r="U124" s="35">
        <v>4</v>
      </c>
      <c r="V124" s="98">
        <v>1</v>
      </c>
      <c r="W124" s="38">
        <v>0</v>
      </c>
      <c r="X124" s="1313"/>
      <c r="Y124" s="1325"/>
      <c r="Z124" s="1314"/>
      <c r="AA124" s="91" t="s">
        <v>1259</v>
      </c>
    </row>
    <row r="125" spans="1:27" ht="184.5">
      <c r="A125" s="1314"/>
      <c r="B125" s="1314"/>
      <c r="C125" s="1314"/>
      <c r="D125" s="36" t="s">
        <v>372</v>
      </c>
      <c r="E125" s="31" t="s">
        <v>96</v>
      </c>
      <c r="F125" s="1314"/>
      <c r="G125" s="38">
        <v>330</v>
      </c>
      <c r="H125" s="1313"/>
      <c r="I125" s="1313"/>
      <c r="J125" s="1334"/>
      <c r="K125" s="1334"/>
      <c r="L125" s="1377"/>
      <c r="M125" s="1334"/>
      <c r="N125" s="1334"/>
      <c r="O125" s="1344"/>
      <c r="P125" s="1344"/>
      <c r="Q125" s="1352"/>
      <c r="R125" s="1352"/>
      <c r="S125" s="82">
        <v>2.72</v>
      </c>
      <c r="T125" s="82">
        <v>4</v>
      </c>
      <c r="U125" s="35">
        <v>4</v>
      </c>
      <c r="V125" s="98">
        <v>1</v>
      </c>
      <c r="W125" s="38">
        <v>0</v>
      </c>
      <c r="X125" s="1313"/>
      <c r="Y125" s="1325"/>
      <c r="Z125" s="1314"/>
      <c r="AA125" s="91" t="s">
        <v>1260</v>
      </c>
    </row>
    <row r="126" spans="1:27" ht="246">
      <c r="A126" s="1314"/>
      <c r="B126" s="1314"/>
      <c r="C126" s="31" t="s">
        <v>306</v>
      </c>
      <c r="D126" s="36" t="s">
        <v>373</v>
      </c>
      <c r="E126" s="31" t="s">
        <v>40</v>
      </c>
      <c r="F126" s="31">
        <v>197</v>
      </c>
      <c r="G126" s="38">
        <v>240</v>
      </c>
      <c r="H126" s="1313"/>
      <c r="I126" s="1313"/>
      <c r="J126" s="1334"/>
      <c r="K126" s="1334"/>
      <c r="L126" s="1377"/>
      <c r="M126" s="1334"/>
      <c r="N126" s="1334"/>
      <c r="O126" s="1344"/>
      <c r="P126" s="1344"/>
      <c r="Q126" s="1352"/>
      <c r="R126" s="1352"/>
      <c r="S126" s="82">
        <v>3.3</v>
      </c>
      <c r="T126" s="82">
        <v>3.3</v>
      </c>
      <c r="U126" s="35">
        <v>3.3</v>
      </c>
      <c r="V126" s="97">
        <v>1</v>
      </c>
      <c r="W126" s="38">
        <v>0</v>
      </c>
      <c r="X126" s="1313"/>
      <c r="Y126" s="1325"/>
      <c r="Z126" s="1314"/>
      <c r="AA126" s="91" t="s">
        <v>1260</v>
      </c>
    </row>
    <row r="127" spans="1:27" ht="246">
      <c r="A127" s="1314">
        <v>41</v>
      </c>
      <c r="B127" s="1314">
        <v>475</v>
      </c>
      <c r="C127" s="31" t="s">
        <v>32</v>
      </c>
      <c r="D127" s="36" t="s">
        <v>374</v>
      </c>
      <c r="E127" s="31" t="s">
        <v>96</v>
      </c>
      <c r="F127" s="31">
        <v>198</v>
      </c>
      <c r="G127" s="38">
        <v>1190</v>
      </c>
      <c r="H127" s="1313">
        <v>2250</v>
      </c>
      <c r="I127" s="1313">
        <v>1890.2</v>
      </c>
      <c r="J127" s="1338">
        <v>2264.7600000000002</v>
      </c>
      <c r="K127" s="1334">
        <v>529.67999999999995</v>
      </c>
      <c r="L127" s="1378">
        <v>2794.44</v>
      </c>
      <c r="M127" s="1338"/>
      <c r="N127" s="1338"/>
      <c r="O127" s="1344" t="s">
        <v>375</v>
      </c>
      <c r="P127" s="1352">
        <v>44770</v>
      </c>
      <c r="Q127" s="1352" t="s">
        <v>376</v>
      </c>
      <c r="R127" s="1352"/>
      <c r="S127" s="82">
        <v>10.3</v>
      </c>
      <c r="T127" s="82">
        <v>8.9149999999999991</v>
      </c>
      <c r="U127" s="35">
        <v>2.94</v>
      </c>
      <c r="V127" s="97">
        <v>0.32978126752664</v>
      </c>
      <c r="W127" s="38">
        <v>5.9749999999999996</v>
      </c>
      <c r="X127" s="1313"/>
      <c r="Y127" s="1325">
        <v>0</v>
      </c>
      <c r="Z127" s="1313">
        <v>2794.44</v>
      </c>
      <c r="AA127" s="91" t="s">
        <v>1261</v>
      </c>
    </row>
    <row r="128" spans="1:27" ht="184.5">
      <c r="A128" s="1314"/>
      <c r="B128" s="1314"/>
      <c r="C128" s="31" t="s">
        <v>38</v>
      </c>
      <c r="D128" s="36" t="s">
        <v>377</v>
      </c>
      <c r="E128" s="31" t="s">
        <v>96</v>
      </c>
      <c r="F128" s="31">
        <v>201</v>
      </c>
      <c r="G128" s="38">
        <v>530</v>
      </c>
      <c r="H128" s="1313"/>
      <c r="I128" s="1313"/>
      <c r="J128" s="1338"/>
      <c r="K128" s="1334"/>
      <c r="L128" s="1378"/>
      <c r="M128" s="1338"/>
      <c r="N128" s="1338"/>
      <c r="O128" s="1344"/>
      <c r="P128" s="1344"/>
      <c r="Q128" s="1352"/>
      <c r="R128" s="1352"/>
      <c r="S128" s="82">
        <v>2.7</v>
      </c>
      <c r="T128" s="82">
        <v>2.8069999999999999</v>
      </c>
      <c r="U128" s="35">
        <v>0</v>
      </c>
      <c r="V128" s="97">
        <v>0</v>
      </c>
      <c r="W128" s="38">
        <v>2.8069999999999999</v>
      </c>
      <c r="X128" s="1313"/>
      <c r="Y128" s="1325"/>
      <c r="Z128" s="1314"/>
      <c r="AA128" s="91" t="s">
        <v>1262</v>
      </c>
    </row>
    <row r="129" spans="1:27" ht="184.5">
      <c r="A129" s="1314"/>
      <c r="B129" s="1314"/>
      <c r="C129" s="31" t="s">
        <v>77</v>
      </c>
      <c r="D129" s="36" t="s">
        <v>378</v>
      </c>
      <c r="E129" s="31" t="s">
        <v>96</v>
      </c>
      <c r="F129" s="31">
        <v>202</v>
      </c>
      <c r="G129" s="38">
        <v>530</v>
      </c>
      <c r="H129" s="1313"/>
      <c r="I129" s="1313"/>
      <c r="J129" s="1338"/>
      <c r="K129" s="1334"/>
      <c r="L129" s="1378"/>
      <c r="M129" s="1338"/>
      <c r="N129" s="1338"/>
      <c r="O129" s="1344"/>
      <c r="P129" s="1344"/>
      <c r="Q129" s="1352"/>
      <c r="R129" s="1352"/>
      <c r="S129" s="82">
        <v>3.5</v>
      </c>
      <c r="T129" s="82">
        <v>3.82</v>
      </c>
      <c r="U129" s="35">
        <v>2.6619999999999999</v>
      </c>
      <c r="V129" s="97">
        <v>0.69685863874345599</v>
      </c>
      <c r="W129" s="38">
        <v>1.1579999999999999</v>
      </c>
      <c r="X129" s="1313"/>
      <c r="Y129" s="1325"/>
      <c r="Z129" s="1314"/>
      <c r="AA129" s="91" t="s">
        <v>1263</v>
      </c>
    </row>
    <row r="130" spans="1:27">
      <c r="A130" s="31"/>
      <c r="B130" s="31"/>
      <c r="C130" s="31"/>
      <c r="D130" s="1408" t="s">
        <v>53</v>
      </c>
      <c r="E130" s="1408"/>
      <c r="F130" s="1408"/>
      <c r="G130" s="30">
        <f>SUM(G119:G129)</f>
        <v>6800</v>
      </c>
      <c r="H130" s="30">
        <f t="shared" ref="H130:S130" si="57">SUM(H119:H129)</f>
        <v>6800</v>
      </c>
      <c r="I130" s="30">
        <f t="shared" si="57"/>
        <v>5809.2300000000005</v>
      </c>
      <c r="J130" s="30">
        <f t="shared" si="57"/>
        <v>7047.7800000000007</v>
      </c>
      <c r="K130" s="30">
        <f t="shared" si="57"/>
        <v>1701.0699999999997</v>
      </c>
      <c r="L130" s="30">
        <f t="shared" si="57"/>
        <v>8748.85</v>
      </c>
      <c r="M130" s="30">
        <f t="shared" si="57"/>
        <v>0</v>
      </c>
      <c r="N130" s="30">
        <f t="shared" si="57"/>
        <v>0</v>
      </c>
      <c r="O130" s="30"/>
      <c r="P130" s="30"/>
      <c r="Q130" s="30"/>
      <c r="R130" s="30"/>
      <c r="S130" s="30">
        <f t="shared" si="57"/>
        <v>51.269999999999996</v>
      </c>
      <c r="T130" s="30">
        <f t="shared" ref="T130" si="58">SUM(T119:T129)</f>
        <v>52.768000000000001</v>
      </c>
      <c r="U130" s="30">
        <f t="shared" ref="U130" si="59">SUM(U119:U129)</f>
        <v>38.697999999999993</v>
      </c>
      <c r="V130" s="30"/>
      <c r="W130" s="30">
        <f t="shared" ref="W130" si="60">SUM(W119:W129)</f>
        <v>14.07</v>
      </c>
      <c r="X130" s="30">
        <f t="shared" ref="X130" si="61">SUM(X119:X129)</f>
        <v>2988.33</v>
      </c>
      <c r="Y130" s="30"/>
      <c r="Z130" s="30">
        <f t="shared" ref="Z130" si="62">SUM(Z119:Z129)</f>
        <v>5760.52</v>
      </c>
      <c r="AA130" s="113"/>
    </row>
    <row r="131" spans="1:27">
      <c r="A131" s="1411" t="s">
        <v>379</v>
      </c>
      <c r="B131" s="1411"/>
      <c r="C131" s="1411"/>
      <c r="D131" s="1411"/>
      <c r="E131" s="27"/>
      <c r="F131" s="27"/>
      <c r="G131" s="30"/>
      <c r="H131" s="30"/>
      <c r="I131" s="30"/>
      <c r="J131" s="27"/>
      <c r="K131" s="27"/>
      <c r="L131" s="66"/>
      <c r="M131" s="27"/>
      <c r="N131" s="27"/>
      <c r="O131" s="64"/>
      <c r="P131" s="65"/>
      <c r="Q131" s="65"/>
      <c r="R131" s="65"/>
      <c r="S131" s="81"/>
      <c r="T131" s="82"/>
      <c r="U131" s="35"/>
      <c r="V131" s="65"/>
      <c r="W131" s="38"/>
      <c r="X131" s="38"/>
      <c r="Y131" s="31"/>
      <c r="Z131" s="31"/>
      <c r="AA131" s="114"/>
    </row>
    <row r="132" spans="1:27" ht="184.5">
      <c r="A132" s="1314">
        <v>42</v>
      </c>
      <c r="B132" s="1314">
        <v>478</v>
      </c>
      <c r="C132" s="31" t="s">
        <v>32</v>
      </c>
      <c r="D132" s="36" t="s">
        <v>388</v>
      </c>
      <c r="E132" s="31" t="s">
        <v>366</v>
      </c>
      <c r="F132" s="31">
        <v>4</v>
      </c>
      <c r="G132" s="38">
        <v>900</v>
      </c>
      <c r="H132" s="1313">
        <v>2300</v>
      </c>
      <c r="I132" s="1313">
        <v>1980.06</v>
      </c>
      <c r="J132" s="1338">
        <v>2450.0300000000002</v>
      </c>
      <c r="K132" s="1334">
        <v>244</v>
      </c>
      <c r="L132" s="1377">
        <v>2694.03</v>
      </c>
      <c r="M132" s="1334"/>
      <c r="N132" s="1334"/>
      <c r="O132" s="1341" t="s">
        <v>357</v>
      </c>
      <c r="P132" s="1352">
        <v>44714</v>
      </c>
      <c r="Q132" s="1352">
        <v>45261</v>
      </c>
      <c r="R132" s="1352"/>
      <c r="S132" s="82">
        <v>5.4249999999999998</v>
      </c>
      <c r="T132" s="82">
        <v>5.4249999999999998</v>
      </c>
      <c r="U132" s="107">
        <v>5.4249999999999998</v>
      </c>
      <c r="V132" s="97">
        <v>1</v>
      </c>
      <c r="W132" s="38">
        <v>0</v>
      </c>
      <c r="X132" s="1313">
        <v>652.87</v>
      </c>
      <c r="Y132" s="1325">
        <v>0.24233954336069</v>
      </c>
      <c r="Z132" s="1313">
        <v>2041.16</v>
      </c>
      <c r="AA132" s="91" t="s">
        <v>1264</v>
      </c>
    </row>
    <row r="133" spans="1:27" ht="204" customHeight="1">
      <c r="A133" s="1314"/>
      <c r="B133" s="1314"/>
      <c r="C133" s="31" t="s">
        <v>38</v>
      </c>
      <c r="D133" s="32" t="s">
        <v>389</v>
      </c>
      <c r="E133" s="39" t="s">
        <v>381</v>
      </c>
      <c r="F133" s="31">
        <v>5</v>
      </c>
      <c r="G133" s="38">
        <v>900</v>
      </c>
      <c r="H133" s="1313"/>
      <c r="I133" s="1313"/>
      <c r="J133" s="1338"/>
      <c r="K133" s="1334"/>
      <c r="L133" s="1378"/>
      <c r="M133" s="1334"/>
      <c r="N133" s="1334"/>
      <c r="O133" s="1341"/>
      <c r="P133" s="1344"/>
      <c r="Q133" s="1352"/>
      <c r="R133" s="1352"/>
      <c r="S133" s="82">
        <v>1.59</v>
      </c>
      <c r="T133" s="82">
        <v>1.07</v>
      </c>
      <c r="U133" s="107">
        <v>0</v>
      </c>
      <c r="V133" s="97">
        <v>0</v>
      </c>
      <c r="W133" s="38">
        <v>1.07</v>
      </c>
      <c r="X133" s="1313"/>
      <c r="Y133" s="1325"/>
      <c r="Z133" s="1314"/>
      <c r="AA133" s="91" t="s">
        <v>1265</v>
      </c>
    </row>
    <row r="134" spans="1:27" ht="307.5">
      <c r="A134" s="1314"/>
      <c r="B134" s="1314"/>
      <c r="C134" s="31" t="s">
        <v>77</v>
      </c>
      <c r="D134" s="32" t="s">
        <v>390</v>
      </c>
      <c r="E134" s="39" t="s">
        <v>391</v>
      </c>
      <c r="F134" s="31">
        <v>6</v>
      </c>
      <c r="G134" s="38">
        <v>500</v>
      </c>
      <c r="H134" s="1313"/>
      <c r="I134" s="1313"/>
      <c r="J134" s="1338"/>
      <c r="K134" s="1334"/>
      <c r="L134" s="1378"/>
      <c r="M134" s="1334"/>
      <c r="N134" s="1334"/>
      <c r="O134" s="1341"/>
      <c r="P134" s="1344"/>
      <c r="Q134" s="1352"/>
      <c r="R134" s="1352"/>
      <c r="S134" s="82">
        <v>5.38</v>
      </c>
      <c r="T134" s="82">
        <v>7.51</v>
      </c>
      <c r="U134" s="107">
        <v>5.68</v>
      </c>
      <c r="V134" s="97">
        <v>0.75632490013315601</v>
      </c>
      <c r="W134" s="38">
        <v>1.83</v>
      </c>
      <c r="X134" s="1313"/>
      <c r="Y134" s="1325"/>
      <c r="Z134" s="1314"/>
      <c r="AA134" s="91" t="s">
        <v>1266</v>
      </c>
    </row>
    <row r="135" spans="1:27" ht="281.25" customHeight="1">
      <c r="A135" s="31">
        <v>43</v>
      </c>
      <c r="B135" s="1314">
        <v>479</v>
      </c>
      <c r="C135" s="1314"/>
      <c r="D135" s="32" t="s">
        <v>392</v>
      </c>
      <c r="E135" s="39" t="s">
        <v>393</v>
      </c>
      <c r="F135" s="31">
        <v>7</v>
      </c>
      <c r="G135" s="35">
        <v>2250</v>
      </c>
      <c r="H135" s="38">
        <v>2250</v>
      </c>
      <c r="I135" s="38">
        <v>1941.54</v>
      </c>
      <c r="J135" s="39">
        <v>2335.94</v>
      </c>
      <c r="K135" s="35">
        <v>580.22</v>
      </c>
      <c r="L135" s="88">
        <v>2916.16</v>
      </c>
      <c r="M135" s="35"/>
      <c r="N135" s="35"/>
      <c r="O135" s="73" t="s">
        <v>394</v>
      </c>
      <c r="P135" s="74">
        <v>44712</v>
      </c>
      <c r="Q135" s="74">
        <v>45260</v>
      </c>
      <c r="R135" s="74"/>
      <c r="S135" s="82">
        <v>15.71</v>
      </c>
      <c r="T135" s="82">
        <v>17.847999999999999</v>
      </c>
      <c r="U135" s="107">
        <v>7.5</v>
      </c>
      <c r="V135" s="97">
        <v>0.42021515015687999</v>
      </c>
      <c r="W135" s="38">
        <v>10.348000000000001</v>
      </c>
      <c r="X135" s="38">
        <v>731.19</v>
      </c>
      <c r="Y135" s="90">
        <v>0.250737270931636</v>
      </c>
      <c r="Z135" s="38">
        <v>2184.9699999999998</v>
      </c>
      <c r="AA135" s="91" t="s">
        <v>1267</v>
      </c>
    </row>
    <row r="136" spans="1:27">
      <c r="A136" s="31"/>
      <c r="B136" s="31"/>
      <c r="C136" s="31"/>
      <c r="D136" s="100" t="s">
        <v>53</v>
      </c>
      <c r="E136" s="27"/>
      <c r="F136" s="27"/>
      <c r="G136" s="30">
        <f>SUM(G132:G135)</f>
        <v>4550</v>
      </c>
      <c r="H136" s="30">
        <f t="shared" ref="H136:S136" si="63">SUM(H132:H135)</f>
        <v>4550</v>
      </c>
      <c r="I136" s="30">
        <f t="shared" si="63"/>
        <v>3921.6</v>
      </c>
      <c r="J136" s="30">
        <f t="shared" si="63"/>
        <v>4785.97</v>
      </c>
      <c r="K136" s="30">
        <f t="shared" si="63"/>
        <v>824.22</v>
      </c>
      <c r="L136" s="30">
        <f t="shared" si="63"/>
        <v>5610.1900000000005</v>
      </c>
      <c r="M136" s="30">
        <f t="shared" si="63"/>
        <v>0</v>
      </c>
      <c r="N136" s="30">
        <f t="shared" si="63"/>
        <v>0</v>
      </c>
      <c r="O136" s="30"/>
      <c r="P136" s="30"/>
      <c r="Q136" s="30"/>
      <c r="R136" s="30"/>
      <c r="S136" s="30">
        <f t="shared" si="63"/>
        <v>28.105</v>
      </c>
      <c r="T136" s="30">
        <f t="shared" ref="T136" si="64">SUM(T132:T135)</f>
        <v>31.852999999999998</v>
      </c>
      <c r="U136" s="30">
        <f t="shared" ref="U136" si="65">SUM(U132:U135)</f>
        <v>18.605</v>
      </c>
      <c r="V136" s="30"/>
      <c r="W136" s="30">
        <f t="shared" ref="W136" si="66">SUM(W132:W135)</f>
        <v>13.248000000000001</v>
      </c>
      <c r="X136" s="30">
        <f t="shared" ref="X136" si="67">SUM(X132:X135)</f>
        <v>1384.06</v>
      </c>
      <c r="Y136" s="30"/>
      <c r="Z136" s="30">
        <f t="shared" ref="Z136" si="68">SUM(Z132:Z135)</f>
        <v>4226.13</v>
      </c>
      <c r="AA136" s="91"/>
    </row>
    <row r="137" spans="1:27">
      <c r="A137" s="31"/>
      <c r="B137" s="31"/>
      <c r="C137" s="31"/>
      <c r="D137" s="1408" t="s">
        <v>395</v>
      </c>
      <c r="E137" s="1408"/>
      <c r="F137" s="1408"/>
      <c r="G137" s="30">
        <f>G136+G130+G117+G98+G91</f>
        <v>44525</v>
      </c>
      <c r="H137" s="30">
        <f t="shared" ref="H137:S137" si="69">H136+H130+H117+H98+H91</f>
        <v>44525</v>
      </c>
      <c r="I137" s="30">
        <f t="shared" si="69"/>
        <v>38274.92</v>
      </c>
      <c r="J137" s="30">
        <f t="shared" si="69"/>
        <v>45024.539999999994</v>
      </c>
      <c r="K137" s="30">
        <f t="shared" si="69"/>
        <v>6776.5599999999995</v>
      </c>
      <c r="L137" s="30">
        <f t="shared" si="69"/>
        <v>51801.11</v>
      </c>
      <c r="M137" s="30">
        <f t="shared" si="69"/>
        <v>0</v>
      </c>
      <c r="N137" s="30">
        <f t="shared" si="69"/>
        <v>0</v>
      </c>
      <c r="O137" s="30"/>
      <c r="P137" s="30"/>
      <c r="Q137" s="30"/>
      <c r="R137" s="30"/>
      <c r="S137" s="30">
        <f t="shared" si="69"/>
        <v>272.63100000000003</v>
      </c>
      <c r="T137" s="30">
        <f t="shared" ref="T137" si="70">T136+T130+T117+T98+T91</f>
        <v>293.07100000000003</v>
      </c>
      <c r="U137" s="30">
        <f t="shared" ref="U137" si="71">U136+U130+U117+U98+U91</f>
        <v>158.34299999999999</v>
      </c>
      <c r="V137" s="30"/>
      <c r="W137" s="30">
        <f t="shared" ref="W137" si="72">W136+W130+W117+W98+W91</f>
        <v>134.72800000000001</v>
      </c>
      <c r="X137" s="30">
        <f t="shared" ref="X137" si="73">X136+X130+X117+X98+X91</f>
        <v>20057.98</v>
      </c>
      <c r="Y137" s="30"/>
      <c r="Z137" s="30">
        <f t="shared" ref="Z137" si="74">Z136+Z130+Z117+Z98+Z91</f>
        <v>23808.370000000003</v>
      </c>
      <c r="AA137" s="91"/>
    </row>
    <row r="138" spans="1:27">
      <c r="A138" s="1411" t="s">
        <v>396</v>
      </c>
      <c r="B138" s="1411"/>
      <c r="C138" s="1411"/>
      <c r="D138" s="1411"/>
      <c r="E138" s="27"/>
      <c r="F138" s="27"/>
      <c r="G138" s="30"/>
      <c r="H138" s="30"/>
      <c r="I138" s="30"/>
      <c r="J138" s="30"/>
      <c r="K138" s="30"/>
      <c r="L138" s="76"/>
      <c r="M138" s="30"/>
      <c r="N138" s="30"/>
      <c r="O138" s="71"/>
      <c r="P138" s="70"/>
      <c r="Q138" s="70"/>
      <c r="R138" s="70"/>
      <c r="S138" s="81"/>
      <c r="T138" s="82"/>
      <c r="U138" s="35"/>
      <c r="V138" s="70"/>
      <c r="W138" s="38"/>
      <c r="X138" s="38"/>
      <c r="Y138" s="31"/>
      <c r="Z138" s="31"/>
      <c r="AA138" s="91"/>
    </row>
    <row r="139" spans="1:27">
      <c r="A139" s="1411" t="s">
        <v>397</v>
      </c>
      <c r="B139" s="1411"/>
      <c r="C139" s="1411"/>
      <c r="D139" s="1411"/>
      <c r="E139" s="27"/>
      <c r="F139" s="27"/>
      <c r="G139" s="30"/>
      <c r="H139" s="30"/>
      <c r="I139" s="30"/>
      <c r="J139" s="27"/>
      <c r="K139" s="27"/>
      <c r="L139" s="66"/>
      <c r="M139" s="27"/>
      <c r="N139" s="27"/>
      <c r="O139" s="64"/>
      <c r="P139" s="65"/>
      <c r="Q139" s="65"/>
      <c r="R139" s="65"/>
      <c r="S139" s="81"/>
      <c r="T139" s="82"/>
      <c r="U139" s="35"/>
      <c r="V139" s="65"/>
      <c r="W139" s="38"/>
      <c r="X139" s="38"/>
      <c r="Y139" s="31"/>
      <c r="Z139" s="31"/>
      <c r="AA139" s="40"/>
    </row>
    <row r="140" spans="1:27" ht="246">
      <c r="A140" s="1314">
        <v>44</v>
      </c>
      <c r="B140" s="1314">
        <v>480</v>
      </c>
      <c r="C140" s="31" t="s">
        <v>32</v>
      </c>
      <c r="D140" s="32" t="s">
        <v>398</v>
      </c>
      <c r="E140" s="39" t="s">
        <v>399</v>
      </c>
      <c r="F140" s="31">
        <v>203</v>
      </c>
      <c r="G140" s="38">
        <v>1100</v>
      </c>
      <c r="H140" s="1313">
        <v>2300</v>
      </c>
      <c r="I140" s="1313">
        <v>1965.37</v>
      </c>
      <c r="J140" s="1313">
        <v>2445.3000000000002</v>
      </c>
      <c r="K140" s="1313"/>
      <c r="L140" s="1374">
        <v>2668.01</v>
      </c>
      <c r="M140" s="38"/>
      <c r="N140" s="38"/>
      <c r="O140" s="1344" t="s">
        <v>400</v>
      </c>
      <c r="P140" s="1352">
        <v>44754</v>
      </c>
      <c r="Q140" s="1352">
        <v>45302</v>
      </c>
      <c r="R140" s="1344"/>
      <c r="S140" s="108">
        <v>6.91</v>
      </c>
      <c r="T140" s="82">
        <v>6.91</v>
      </c>
      <c r="U140" s="35">
        <v>6.91</v>
      </c>
      <c r="V140" s="97">
        <v>1</v>
      </c>
      <c r="W140" s="38">
        <v>0</v>
      </c>
      <c r="X140" s="1313">
        <v>2366.09</v>
      </c>
      <c r="Y140" s="1326">
        <v>0.96760724655461505</v>
      </c>
      <c r="Z140" s="1313">
        <v>79.209999999999994</v>
      </c>
      <c r="AA140" s="116" t="s">
        <v>1268</v>
      </c>
    </row>
    <row r="141" spans="1:27" ht="184.5">
      <c r="A141" s="1314"/>
      <c r="B141" s="1314"/>
      <c r="C141" s="31" t="s">
        <v>38</v>
      </c>
      <c r="D141" s="32" t="s">
        <v>401</v>
      </c>
      <c r="E141" s="39" t="s">
        <v>402</v>
      </c>
      <c r="F141" s="31">
        <v>204</v>
      </c>
      <c r="G141" s="38">
        <v>1200</v>
      </c>
      <c r="H141" s="1313"/>
      <c r="I141" s="1313"/>
      <c r="J141" s="1313"/>
      <c r="K141" s="1313"/>
      <c r="L141" s="1374"/>
      <c r="M141" s="38"/>
      <c r="N141" s="38"/>
      <c r="O141" s="1344"/>
      <c r="P141" s="1352"/>
      <c r="Q141" s="1352"/>
      <c r="R141" s="1344"/>
      <c r="S141" s="82">
        <v>6.47</v>
      </c>
      <c r="T141" s="82">
        <v>7.8250000000000002</v>
      </c>
      <c r="U141" s="35">
        <v>0</v>
      </c>
      <c r="V141" s="97">
        <v>0</v>
      </c>
      <c r="W141" s="38">
        <v>7.8250000000000002</v>
      </c>
      <c r="X141" s="1313"/>
      <c r="Y141" s="1326"/>
      <c r="Z141" s="1314"/>
      <c r="AA141" s="117" t="s">
        <v>403</v>
      </c>
    </row>
    <row r="142" spans="1:27" ht="246">
      <c r="A142" s="31">
        <v>45</v>
      </c>
      <c r="B142" s="1314">
        <v>481</v>
      </c>
      <c r="C142" s="1314"/>
      <c r="D142" s="32" t="s">
        <v>404</v>
      </c>
      <c r="E142" s="39" t="s">
        <v>402</v>
      </c>
      <c r="F142" s="31">
        <v>205</v>
      </c>
      <c r="G142" s="101">
        <v>1000</v>
      </c>
      <c r="H142" s="38">
        <v>1000</v>
      </c>
      <c r="I142" s="38">
        <v>855.39</v>
      </c>
      <c r="J142" s="38">
        <v>1053.83</v>
      </c>
      <c r="K142" s="31"/>
      <c r="L142" s="67">
        <v>1308.99</v>
      </c>
      <c r="M142" s="38"/>
      <c r="N142" s="38"/>
      <c r="O142" s="73" t="s">
        <v>405</v>
      </c>
      <c r="P142" s="74">
        <v>44757</v>
      </c>
      <c r="Q142" s="74">
        <v>45091</v>
      </c>
      <c r="R142" s="73"/>
      <c r="S142" s="82">
        <v>4</v>
      </c>
      <c r="T142" s="82">
        <v>4</v>
      </c>
      <c r="U142" s="35">
        <v>2.7</v>
      </c>
      <c r="V142" s="97">
        <v>0.67500000000000004</v>
      </c>
      <c r="W142" s="84">
        <v>1.3</v>
      </c>
      <c r="X142" s="38">
        <v>485</v>
      </c>
      <c r="Y142" s="115">
        <v>0.460226032661815</v>
      </c>
      <c r="Z142" s="38">
        <v>568.83000000000004</v>
      </c>
      <c r="AA142" s="117" t="s">
        <v>1269</v>
      </c>
    </row>
    <row r="143" spans="1:27" ht="189" customHeight="1">
      <c r="A143" s="31">
        <v>46</v>
      </c>
      <c r="B143" s="1314">
        <v>483</v>
      </c>
      <c r="C143" s="1314"/>
      <c r="D143" s="32" t="s">
        <v>409</v>
      </c>
      <c r="E143" s="39" t="s">
        <v>410</v>
      </c>
      <c r="F143" s="31">
        <v>208</v>
      </c>
      <c r="G143" s="38">
        <v>2300</v>
      </c>
      <c r="H143" s="38">
        <v>2300</v>
      </c>
      <c r="I143" s="38">
        <v>1971.27</v>
      </c>
      <c r="J143" s="38">
        <v>2444.37</v>
      </c>
      <c r="K143" s="31"/>
      <c r="L143" s="67">
        <v>2684.15</v>
      </c>
      <c r="M143" s="38"/>
      <c r="N143" s="38"/>
      <c r="O143" s="73" t="s">
        <v>411</v>
      </c>
      <c r="P143" s="74">
        <v>44692</v>
      </c>
      <c r="Q143" s="74">
        <v>45240</v>
      </c>
      <c r="R143" s="73"/>
      <c r="S143" s="82">
        <v>9.61</v>
      </c>
      <c r="T143" s="82">
        <v>10.365</v>
      </c>
      <c r="U143" s="35">
        <v>8.3699999999999992</v>
      </c>
      <c r="V143" s="97">
        <v>0.80752532561505097</v>
      </c>
      <c r="W143" s="38">
        <v>1.9950000000000001</v>
      </c>
      <c r="X143" s="38">
        <v>2290.23</v>
      </c>
      <c r="Y143" s="115">
        <v>0.93694080683366299</v>
      </c>
      <c r="Z143" s="38">
        <v>154.13999999999999</v>
      </c>
      <c r="AA143" s="117" t="s">
        <v>1270</v>
      </c>
    </row>
    <row r="144" spans="1:27" ht="195" customHeight="1">
      <c r="A144" s="31">
        <v>47</v>
      </c>
      <c r="B144" s="1314">
        <v>484</v>
      </c>
      <c r="C144" s="1314"/>
      <c r="D144" s="32" t="s">
        <v>412</v>
      </c>
      <c r="E144" s="39" t="s">
        <v>413</v>
      </c>
      <c r="F144" s="31">
        <v>209</v>
      </c>
      <c r="G144" s="38">
        <v>1000</v>
      </c>
      <c r="H144" s="38">
        <v>1000</v>
      </c>
      <c r="I144" s="38">
        <v>854.06</v>
      </c>
      <c r="J144" s="38">
        <v>1007.79</v>
      </c>
      <c r="K144" s="31"/>
      <c r="L144" s="67">
        <v>1104.6500000000001</v>
      </c>
      <c r="M144" s="38"/>
      <c r="N144" s="38"/>
      <c r="O144" s="73" t="s">
        <v>414</v>
      </c>
      <c r="P144" s="72">
        <v>44776</v>
      </c>
      <c r="Q144" s="72">
        <v>45109</v>
      </c>
      <c r="R144" s="73"/>
      <c r="S144" s="82">
        <v>6.06</v>
      </c>
      <c r="T144" s="82">
        <v>6.09</v>
      </c>
      <c r="U144" s="35">
        <v>5.17</v>
      </c>
      <c r="V144" s="97">
        <v>0.84893267651888304</v>
      </c>
      <c r="W144" s="38">
        <v>0.92</v>
      </c>
      <c r="X144" s="38">
        <v>983.91</v>
      </c>
      <c r="Y144" s="115">
        <v>0.97630458726520397</v>
      </c>
      <c r="Z144" s="38">
        <v>23.88</v>
      </c>
      <c r="AA144" s="117" t="s">
        <v>1271</v>
      </c>
    </row>
    <row r="145" spans="1:27" ht="184.5">
      <c r="A145" s="31">
        <v>48</v>
      </c>
      <c r="B145" s="1314">
        <v>485</v>
      </c>
      <c r="C145" s="1314"/>
      <c r="D145" s="32" t="s">
        <v>415</v>
      </c>
      <c r="E145" s="39" t="s">
        <v>416</v>
      </c>
      <c r="F145" s="31">
        <v>211</v>
      </c>
      <c r="G145" s="38">
        <v>1000</v>
      </c>
      <c r="H145" s="38">
        <v>1000</v>
      </c>
      <c r="I145" s="38">
        <v>855.43</v>
      </c>
      <c r="J145" s="38">
        <v>940.95</v>
      </c>
      <c r="K145" s="31"/>
      <c r="L145" s="67">
        <v>940.95</v>
      </c>
      <c r="M145" s="38"/>
      <c r="N145" s="38"/>
      <c r="O145" s="73" t="s">
        <v>417</v>
      </c>
      <c r="P145" s="72">
        <v>44775</v>
      </c>
      <c r="Q145" s="72">
        <v>45108</v>
      </c>
      <c r="R145" s="73"/>
      <c r="S145" s="82">
        <v>6.02</v>
      </c>
      <c r="T145" s="82">
        <v>6.02</v>
      </c>
      <c r="U145" s="35">
        <v>3.5</v>
      </c>
      <c r="V145" s="97">
        <v>0.581395348837209</v>
      </c>
      <c r="W145" s="38">
        <v>2.52</v>
      </c>
      <c r="X145" s="38">
        <v>225</v>
      </c>
      <c r="Y145" s="115">
        <v>0.239120038259206</v>
      </c>
      <c r="Z145" s="38">
        <v>715.95</v>
      </c>
      <c r="AA145" s="117" t="s">
        <v>1272</v>
      </c>
    </row>
    <row r="146" spans="1:27" ht="228">
      <c r="A146" s="31">
        <v>49</v>
      </c>
      <c r="B146" s="1314">
        <v>486</v>
      </c>
      <c r="C146" s="1314"/>
      <c r="D146" s="32" t="s">
        <v>419</v>
      </c>
      <c r="E146" s="39" t="s">
        <v>420</v>
      </c>
      <c r="F146" s="31">
        <v>213</v>
      </c>
      <c r="G146" s="101">
        <v>2000</v>
      </c>
      <c r="H146" s="38">
        <v>2000</v>
      </c>
      <c r="I146" s="38">
        <v>1714.14</v>
      </c>
      <c r="J146" s="38">
        <v>2074.19</v>
      </c>
      <c r="K146" s="31"/>
      <c r="L146" s="67">
        <v>2589.9</v>
      </c>
      <c r="M146" s="38"/>
      <c r="N146" s="38"/>
      <c r="O146" s="73" t="s">
        <v>421</v>
      </c>
      <c r="P146" s="72">
        <v>44755</v>
      </c>
      <c r="Q146" s="72">
        <v>45303</v>
      </c>
      <c r="R146" s="73"/>
      <c r="S146" s="108">
        <v>3.69</v>
      </c>
      <c r="T146" s="82">
        <v>3.53</v>
      </c>
      <c r="U146" s="35">
        <v>0</v>
      </c>
      <c r="V146" s="97">
        <v>0</v>
      </c>
      <c r="W146" s="38">
        <v>3.53</v>
      </c>
      <c r="X146" s="38">
        <v>953.06</v>
      </c>
      <c r="Y146" s="115">
        <v>0.45948538947733802</v>
      </c>
      <c r="Z146" s="38">
        <v>1121.1300000000001</v>
      </c>
      <c r="AA146" s="117" t="s">
        <v>1273</v>
      </c>
    </row>
    <row r="147" spans="1:27">
      <c r="A147" s="31"/>
      <c r="B147" s="31"/>
      <c r="C147" s="31"/>
      <c r="D147" s="1408" t="s">
        <v>53</v>
      </c>
      <c r="E147" s="1408"/>
      <c r="F147" s="1408"/>
      <c r="G147" s="102">
        <f>SUM(G140:G146)</f>
        <v>9600</v>
      </c>
      <c r="H147" s="102">
        <f t="shared" ref="H147:S147" si="75">SUM(H140:H146)</f>
        <v>9600</v>
      </c>
      <c r="I147" s="102">
        <f t="shared" si="75"/>
        <v>8215.66</v>
      </c>
      <c r="J147" s="102">
        <f t="shared" si="75"/>
        <v>9966.43</v>
      </c>
      <c r="K147" s="102"/>
      <c r="L147" s="102">
        <f t="shared" si="75"/>
        <v>11296.65</v>
      </c>
      <c r="M147" s="102">
        <f t="shared" si="75"/>
        <v>0</v>
      </c>
      <c r="N147" s="102">
        <f t="shared" si="75"/>
        <v>0</v>
      </c>
      <c r="O147" s="102"/>
      <c r="P147" s="102"/>
      <c r="Q147" s="102"/>
      <c r="R147" s="102"/>
      <c r="S147" s="102">
        <f t="shared" si="75"/>
        <v>42.759999999999991</v>
      </c>
      <c r="T147" s="102">
        <f t="shared" ref="T147" si="76">SUM(T140:T146)</f>
        <v>44.739999999999995</v>
      </c>
      <c r="U147" s="102">
        <f t="shared" ref="U147" si="77">SUM(U140:U146)</f>
        <v>26.65</v>
      </c>
      <c r="V147" s="102"/>
      <c r="W147" s="102">
        <f t="shared" ref="W147" si="78">SUM(W140:W146)</f>
        <v>18.09</v>
      </c>
      <c r="X147" s="102">
        <f t="shared" ref="X147" si="79">SUM(X140:X146)</f>
        <v>7303.2899999999991</v>
      </c>
      <c r="Y147" s="102"/>
      <c r="Z147" s="102">
        <f t="shared" ref="Z147" si="80">SUM(Z140:Z146)</f>
        <v>2663.1400000000003</v>
      </c>
      <c r="AA147" s="118"/>
    </row>
    <row r="148" spans="1:27">
      <c r="A148" s="1411" t="s">
        <v>425</v>
      </c>
      <c r="B148" s="1411"/>
      <c r="C148" s="1411"/>
      <c r="D148" s="1411"/>
      <c r="E148" s="1411"/>
      <c r="F148" s="1411"/>
      <c r="G148" s="101"/>
      <c r="H148" s="38"/>
      <c r="I148" s="38"/>
      <c r="J148" s="38"/>
      <c r="K148" s="38"/>
      <c r="L148" s="67"/>
      <c r="M148" s="38"/>
      <c r="N148" s="38"/>
      <c r="O148" s="71"/>
      <c r="P148" s="71"/>
      <c r="Q148" s="71"/>
      <c r="R148" s="71"/>
      <c r="S148" s="84"/>
      <c r="T148" s="82"/>
      <c r="U148" s="35"/>
      <c r="V148" s="71"/>
      <c r="W148" s="38"/>
      <c r="X148" s="38"/>
      <c r="Y148" s="31"/>
      <c r="Z148" s="31"/>
      <c r="AA148" s="116"/>
    </row>
    <row r="149" spans="1:27" ht="184.5">
      <c r="A149" s="31">
        <v>50</v>
      </c>
      <c r="B149" s="1314">
        <v>488</v>
      </c>
      <c r="C149" s="1314"/>
      <c r="D149" s="32" t="s">
        <v>428</v>
      </c>
      <c r="E149" s="39" t="s">
        <v>429</v>
      </c>
      <c r="F149" s="31">
        <v>215</v>
      </c>
      <c r="G149" s="38">
        <v>2000</v>
      </c>
      <c r="H149" s="38">
        <v>2000</v>
      </c>
      <c r="I149" s="38">
        <v>1709.03</v>
      </c>
      <c r="J149" s="104">
        <v>2044.44</v>
      </c>
      <c r="K149" s="38"/>
      <c r="L149" s="105">
        <v>2044.44</v>
      </c>
      <c r="M149" s="38"/>
      <c r="N149" s="38"/>
      <c r="O149" s="68" t="s">
        <v>430</v>
      </c>
      <c r="P149" s="74">
        <v>44735</v>
      </c>
      <c r="Q149" s="74">
        <v>45282</v>
      </c>
      <c r="R149" s="68"/>
      <c r="S149" s="82">
        <v>8.33</v>
      </c>
      <c r="T149" s="82">
        <v>8.33</v>
      </c>
      <c r="U149" s="35">
        <v>3.5</v>
      </c>
      <c r="V149" s="97">
        <v>0.42016806722689098</v>
      </c>
      <c r="W149" s="38">
        <v>4.83</v>
      </c>
      <c r="X149" s="38"/>
      <c r="Y149" s="115">
        <v>0</v>
      </c>
      <c r="Z149" s="38">
        <v>2044.44</v>
      </c>
      <c r="AA149" s="116" t="s">
        <v>1274</v>
      </c>
    </row>
    <row r="150" spans="1:27" ht="184.5">
      <c r="A150" s="1404">
        <v>51</v>
      </c>
      <c r="B150" s="1404">
        <v>489</v>
      </c>
      <c r="C150" s="31" t="s">
        <v>32</v>
      </c>
      <c r="D150" s="32" t="s">
        <v>431</v>
      </c>
      <c r="E150" s="39" t="s">
        <v>432</v>
      </c>
      <c r="F150" s="31">
        <v>216</v>
      </c>
      <c r="G150" s="101">
        <v>800</v>
      </c>
      <c r="H150" s="1322">
        <v>2300</v>
      </c>
      <c r="I150" s="1322">
        <v>1966.72</v>
      </c>
      <c r="J150" s="1398">
        <v>2422.8200000000002</v>
      </c>
      <c r="K150" s="1398">
        <v>239.44</v>
      </c>
      <c r="L150" s="1384">
        <v>2662.26</v>
      </c>
      <c r="M150" s="104"/>
      <c r="N150" s="104"/>
      <c r="O150" s="1364" t="s">
        <v>433</v>
      </c>
      <c r="P150" s="1360">
        <v>44692</v>
      </c>
      <c r="Q150" s="1360">
        <v>45240</v>
      </c>
      <c r="R150" s="68"/>
      <c r="S150" s="108">
        <v>9.61</v>
      </c>
      <c r="T150" s="82">
        <v>6.78</v>
      </c>
      <c r="U150" s="35">
        <v>1.7</v>
      </c>
      <c r="V150" s="97">
        <v>0.25073746312684397</v>
      </c>
      <c r="W150" s="38">
        <v>5.08</v>
      </c>
      <c r="X150" s="1322">
        <v>1283.5999999999999</v>
      </c>
      <c r="Y150" s="1331">
        <v>0.52979585771951698</v>
      </c>
      <c r="Z150" s="1322">
        <v>1139.22</v>
      </c>
      <c r="AA150" s="116" t="s">
        <v>1275</v>
      </c>
    </row>
    <row r="151" spans="1:27" ht="184.5">
      <c r="A151" s="1416"/>
      <c r="B151" s="1416"/>
      <c r="C151" s="31" t="s">
        <v>38</v>
      </c>
      <c r="D151" s="32" t="s">
        <v>434</v>
      </c>
      <c r="E151" s="39" t="s">
        <v>435</v>
      </c>
      <c r="F151" s="31">
        <v>217</v>
      </c>
      <c r="G151" s="101">
        <v>0</v>
      </c>
      <c r="H151" s="1323"/>
      <c r="I151" s="1323"/>
      <c r="J151" s="1399"/>
      <c r="K151" s="1399"/>
      <c r="L151" s="1385"/>
      <c r="M151" s="104"/>
      <c r="N151" s="104"/>
      <c r="O151" s="1369"/>
      <c r="P151" s="1361"/>
      <c r="Q151" s="1361"/>
      <c r="R151" s="68"/>
      <c r="S151" s="82"/>
      <c r="T151" s="82"/>
      <c r="U151" s="35">
        <v>0</v>
      </c>
      <c r="V151" s="97">
        <v>0</v>
      </c>
      <c r="W151" s="38">
        <v>0</v>
      </c>
      <c r="X151" s="1323"/>
      <c r="Y151" s="1332"/>
      <c r="Z151" s="1323"/>
      <c r="AA151" s="116" t="s">
        <v>1227</v>
      </c>
    </row>
    <row r="152" spans="1:27" ht="246">
      <c r="A152" s="1416"/>
      <c r="B152" s="1416"/>
      <c r="C152" s="31" t="s">
        <v>77</v>
      </c>
      <c r="D152" s="36" t="s">
        <v>437</v>
      </c>
      <c r="E152" s="31" t="s">
        <v>438</v>
      </c>
      <c r="F152" s="31">
        <v>218</v>
      </c>
      <c r="G152" s="101">
        <v>500</v>
      </c>
      <c r="H152" s="1323"/>
      <c r="I152" s="1323"/>
      <c r="J152" s="1399"/>
      <c r="K152" s="1399"/>
      <c r="L152" s="1385"/>
      <c r="M152" s="104"/>
      <c r="N152" s="104"/>
      <c r="O152" s="1369"/>
      <c r="P152" s="1361"/>
      <c r="Q152" s="1361"/>
      <c r="R152" s="68"/>
      <c r="S152" s="82">
        <v>1.8029999999999999</v>
      </c>
      <c r="T152" s="82">
        <v>1.8029999999999999</v>
      </c>
      <c r="U152" s="35">
        <v>1.8029999999999999</v>
      </c>
      <c r="V152" s="97">
        <v>1</v>
      </c>
      <c r="W152" s="38">
        <v>0</v>
      </c>
      <c r="X152" s="1323"/>
      <c r="Y152" s="1332"/>
      <c r="Z152" s="1323"/>
      <c r="AA152" s="116" t="s">
        <v>1276</v>
      </c>
    </row>
    <row r="153" spans="1:27" ht="184.5">
      <c r="A153" s="1416"/>
      <c r="B153" s="1416"/>
      <c r="C153" s="31" t="s">
        <v>1277</v>
      </c>
      <c r="D153" s="36" t="s">
        <v>1143</v>
      </c>
      <c r="E153" s="31"/>
      <c r="F153" s="31"/>
      <c r="G153" s="101">
        <v>300</v>
      </c>
      <c r="H153" s="1323"/>
      <c r="I153" s="1323"/>
      <c r="J153" s="1399"/>
      <c r="K153" s="1399"/>
      <c r="L153" s="1385"/>
      <c r="M153" s="104"/>
      <c r="N153" s="104"/>
      <c r="O153" s="1369"/>
      <c r="P153" s="1361"/>
      <c r="Q153" s="1361"/>
      <c r="R153" s="68"/>
      <c r="S153" s="82"/>
      <c r="T153" s="82"/>
      <c r="U153" s="35"/>
      <c r="V153" s="97"/>
      <c r="W153" s="38"/>
      <c r="X153" s="1323"/>
      <c r="Y153" s="1332"/>
      <c r="Z153" s="1323"/>
      <c r="AA153" s="116" t="s">
        <v>1278</v>
      </c>
    </row>
    <row r="154" spans="1:27" ht="184.5">
      <c r="A154" s="1416"/>
      <c r="B154" s="1416"/>
      <c r="C154" s="31" t="s">
        <v>306</v>
      </c>
      <c r="D154" s="36" t="s">
        <v>1144</v>
      </c>
      <c r="E154" s="31"/>
      <c r="F154" s="31"/>
      <c r="G154" s="101">
        <v>200</v>
      </c>
      <c r="H154" s="1323"/>
      <c r="I154" s="1323"/>
      <c r="J154" s="1399"/>
      <c r="K154" s="1399"/>
      <c r="L154" s="1385"/>
      <c r="M154" s="104"/>
      <c r="N154" s="104"/>
      <c r="O154" s="1369"/>
      <c r="P154" s="1361"/>
      <c r="Q154" s="1361"/>
      <c r="R154" s="68"/>
      <c r="S154" s="82"/>
      <c r="T154" s="82"/>
      <c r="U154" s="35"/>
      <c r="V154" s="97"/>
      <c r="W154" s="38"/>
      <c r="X154" s="1323"/>
      <c r="Y154" s="1332"/>
      <c r="Z154" s="1323"/>
      <c r="AA154" s="116" t="s">
        <v>1279</v>
      </c>
    </row>
    <row r="155" spans="1:27" ht="246">
      <c r="A155" s="1405"/>
      <c r="B155" s="1405"/>
      <c r="C155" s="31" t="s">
        <v>309</v>
      </c>
      <c r="D155" s="36" t="s">
        <v>442</v>
      </c>
      <c r="E155" s="31"/>
      <c r="F155" s="31"/>
      <c r="G155" s="101">
        <v>500</v>
      </c>
      <c r="H155" s="1324"/>
      <c r="I155" s="1324"/>
      <c r="J155" s="1400"/>
      <c r="K155" s="1400"/>
      <c r="L155" s="1386"/>
      <c r="M155" s="104"/>
      <c r="N155" s="104"/>
      <c r="O155" s="1365"/>
      <c r="P155" s="1362"/>
      <c r="Q155" s="1362"/>
      <c r="R155" s="68"/>
      <c r="S155" s="82"/>
      <c r="T155" s="82"/>
      <c r="U155" s="35"/>
      <c r="V155" s="97"/>
      <c r="W155" s="38"/>
      <c r="X155" s="1324"/>
      <c r="Y155" s="1333"/>
      <c r="Z155" s="1324"/>
      <c r="AA155" s="116" t="s">
        <v>1280</v>
      </c>
    </row>
    <row r="156" spans="1:27" ht="307.5">
      <c r="A156" s="1314">
        <v>52</v>
      </c>
      <c r="B156" s="1314">
        <v>492</v>
      </c>
      <c r="C156" s="31" t="s">
        <v>32</v>
      </c>
      <c r="D156" s="36" t="s">
        <v>448</v>
      </c>
      <c r="E156" s="31" t="s">
        <v>449</v>
      </c>
      <c r="F156" s="31">
        <v>230</v>
      </c>
      <c r="G156" s="38">
        <v>1650</v>
      </c>
      <c r="H156" s="1313">
        <v>3250</v>
      </c>
      <c r="I156" s="1313">
        <v>2774.06</v>
      </c>
      <c r="J156" s="1401">
        <v>3435.07</v>
      </c>
      <c r="K156" s="1401">
        <v>812.73</v>
      </c>
      <c r="L156" s="1387">
        <v>4247.8</v>
      </c>
      <c r="M156" s="106"/>
      <c r="N156" s="106"/>
      <c r="O156" s="1341" t="s">
        <v>450</v>
      </c>
      <c r="P156" s="1356">
        <v>44771</v>
      </c>
      <c r="Q156" s="1356">
        <v>45319</v>
      </c>
      <c r="R156" s="68"/>
      <c r="S156" s="82">
        <v>3.18</v>
      </c>
      <c r="T156" s="82">
        <v>3.67</v>
      </c>
      <c r="U156" s="35">
        <v>3.17</v>
      </c>
      <c r="V156" s="97">
        <v>0.86376021798365099</v>
      </c>
      <c r="W156" s="38">
        <v>0.5</v>
      </c>
      <c r="X156" s="1313">
        <v>2408.41</v>
      </c>
      <c r="Y156" s="1326">
        <v>0.70112399456197405</v>
      </c>
      <c r="Z156" s="1313">
        <v>1026.6600000000001</v>
      </c>
      <c r="AA156" s="116" t="s">
        <v>1281</v>
      </c>
    </row>
    <row r="157" spans="1:27" ht="246">
      <c r="A157" s="1314"/>
      <c r="B157" s="1314"/>
      <c r="C157" s="31" t="s">
        <v>38</v>
      </c>
      <c r="D157" s="36" t="s">
        <v>451</v>
      </c>
      <c r="E157" s="39" t="s">
        <v>452</v>
      </c>
      <c r="F157" s="31">
        <v>231</v>
      </c>
      <c r="G157" s="38">
        <v>650</v>
      </c>
      <c r="H157" s="1313"/>
      <c r="I157" s="1313"/>
      <c r="J157" s="1401"/>
      <c r="K157" s="1401"/>
      <c r="L157" s="1388"/>
      <c r="M157" s="106"/>
      <c r="N157" s="106"/>
      <c r="O157" s="1341"/>
      <c r="P157" s="1355"/>
      <c r="Q157" s="1355"/>
      <c r="R157" s="68"/>
      <c r="S157" s="84">
        <v>4.05</v>
      </c>
      <c r="T157" s="82">
        <v>4.04</v>
      </c>
      <c r="U157" s="35">
        <v>4.04</v>
      </c>
      <c r="V157" s="97">
        <v>1</v>
      </c>
      <c r="W157" s="38">
        <v>0</v>
      </c>
      <c r="X157" s="1313"/>
      <c r="Y157" s="1326"/>
      <c r="Z157" s="1314"/>
      <c r="AA157" s="116" t="s">
        <v>1282</v>
      </c>
    </row>
    <row r="158" spans="1:27" ht="246">
      <c r="A158" s="1314"/>
      <c r="B158" s="1314"/>
      <c r="C158" s="31" t="s">
        <v>77</v>
      </c>
      <c r="D158" s="36" t="s">
        <v>453</v>
      </c>
      <c r="E158" s="39" t="s">
        <v>454</v>
      </c>
      <c r="F158" s="31">
        <v>229</v>
      </c>
      <c r="G158" s="38">
        <v>950</v>
      </c>
      <c r="H158" s="1313"/>
      <c r="I158" s="1313"/>
      <c r="J158" s="1401"/>
      <c r="K158" s="1401"/>
      <c r="L158" s="1389"/>
      <c r="M158" s="106"/>
      <c r="N158" s="106"/>
      <c r="O158" s="1341"/>
      <c r="P158" s="1355"/>
      <c r="Q158" s="1355"/>
      <c r="R158" s="68"/>
      <c r="S158" s="109">
        <v>4.74</v>
      </c>
      <c r="T158" s="82">
        <v>5.72</v>
      </c>
      <c r="U158" s="35">
        <v>1</v>
      </c>
      <c r="V158" s="97">
        <v>0.17482517482517501</v>
      </c>
      <c r="W158" s="38">
        <v>4.72</v>
      </c>
      <c r="X158" s="1313"/>
      <c r="Y158" s="1326"/>
      <c r="Z158" s="1314"/>
      <c r="AA158" s="116" t="s">
        <v>455</v>
      </c>
    </row>
    <row r="159" spans="1:27">
      <c r="A159" s="31"/>
      <c r="B159" s="31"/>
      <c r="C159" s="31"/>
      <c r="D159" s="1408" t="s">
        <v>53</v>
      </c>
      <c r="E159" s="1408"/>
      <c r="F159" s="1408"/>
      <c r="G159" s="30">
        <f>SUM(G149:G158)</f>
        <v>7550</v>
      </c>
      <c r="H159" s="30">
        <f t="shared" ref="H159:S159" si="81">SUM(H149:H158)</f>
        <v>7550</v>
      </c>
      <c r="I159" s="30">
        <f t="shared" si="81"/>
        <v>6449.8099999999995</v>
      </c>
      <c r="J159" s="30">
        <f t="shared" si="81"/>
        <v>7902.33</v>
      </c>
      <c r="K159" s="30">
        <f t="shared" si="81"/>
        <v>1052.17</v>
      </c>
      <c r="L159" s="30">
        <f t="shared" si="81"/>
        <v>8954.5</v>
      </c>
      <c r="M159" s="30">
        <f t="shared" si="81"/>
        <v>0</v>
      </c>
      <c r="N159" s="30">
        <f t="shared" si="81"/>
        <v>0</v>
      </c>
      <c r="O159" s="30"/>
      <c r="P159" s="30"/>
      <c r="Q159" s="30"/>
      <c r="R159" s="30"/>
      <c r="S159" s="30">
        <f t="shared" si="81"/>
        <v>31.713000000000001</v>
      </c>
      <c r="T159" s="30">
        <f t="shared" ref="T159" si="82">SUM(T149:T158)</f>
        <v>30.342999999999996</v>
      </c>
      <c r="U159" s="30">
        <f t="shared" ref="U159" si="83">SUM(U149:U158)</f>
        <v>15.213000000000001</v>
      </c>
      <c r="V159" s="30"/>
      <c r="W159" s="30">
        <f t="shared" ref="W159" si="84">SUM(W149:W158)</f>
        <v>15.129999999999999</v>
      </c>
      <c r="X159" s="30">
        <f t="shared" ref="X159" si="85">SUM(X149:X158)</f>
        <v>3692.0099999999998</v>
      </c>
      <c r="Y159" s="30"/>
      <c r="Z159" s="30">
        <f t="shared" ref="Z159" si="86">SUM(Z149:Z158)</f>
        <v>4210.32</v>
      </c>
      <c r="AA159" s="116"/>
    </row>
    <row r="160" spans="1:27">
      <c r="A160" s="1411" t="s">
        <v>456</v>
      </c>
      <c r="B160" s="1411"/>
      <c r="C160" s="1411"/>
      <c r="D160" s="1411"/>
      <c r="E160" s="31"/>
      <c r="F160" s="31"/>
      <c r="G160" s="38"/>
      <c r="H160" s="31"/>
      <c r="I160" s="31"/>
      <c r="J160" s="31"/>
      <c r="K160" s="31"/>
      <c r="L160" s="75"/>
      <c r="M160" s="31"/>
      <c r="N160" s="31"/>
      <c r="O160" s="64"/>
      <c r="P160" s="64"/>
      <c r="Q160" s="64"/>
      <c r="R160" s="64"/>
      <c r="S160" s="84"/>
      <c r="T160" s="82"/>
      <c r="U160" s="35"/>
      <c r="V160" s="64"/>
      <c r="W160" s="31"/>
      <c r="X160" s="38"/>
      <c r="Y160" s="31"/>
      <c r="Z160" s="31"/>
      <c r="AA160" s="118"/>
    </row>
    <row r="161" spans="1:27" ht="184.5">
      <c r="A161" s="31">
        <v>53</v>
      </c>
      <c r="B161" s="1314">
        <v>493</v>
      </c>
      <c r="C161" s="1314"/>
      <c r="D161" s="36" t="s">
        <v>457</v>
      </c>
      <c r="E161" s="31" t="s">
        <v>458</v>
      </c>
      <c r="F161" s="31">
        <v>232</v>
      </c>
      <c r="G161" s="38">
        <v>2150</v>
      </c>
      <c r="H161" s="38">
        <v>2150</v>
      </c>
      <c r="I161" s="38">
        <v>1849.43</v>
      </c>
      <c r="J161" s="38">
        <v>2184.4</v>
      </c>
      <c r="K161" s="38">
        <v>530.13</v>
      </c>
      <c r="L161" s="67">
        <v>2712.53</v>
      </c>
      <c r="M161" s="38"/>
      <c r="N161" s="38"/>
      <c r="O161" s="73" t="s">
        <v>459</v>
      </c>
      <c r="P161" s="74">
        <v>44736</v>
      </c>
      <c r="Q161" s="74">
        <v>45283</v>
      </c>
      <c r="R161" s="74"/>
      <c r="S161" s="84">
        <v>5.39</v>
      </c>
      <c r="T161" s="82">
        <v>5.39</v>
      </c>
      <c r="U161" s="35">
        <v>0.7</v>
      </c>
      <c r="V161" s="97">
        <v>0.12987012987013</v>
      </c>
      <c r="W161" s="38">
        <v>4.6900000000000004</v>
      </c>
      <c r="X161" s="38">
        <v>759.77</v>
      </c>
      <c r="Y161" s="115">
        <v>0.34781633400476097</v>
      </c>
      <c r="Z161" s="38">
        <v>1424.63</v>
      </c>
      <c r="AA161" s="116" t="s">
        <v>1283</v>
      </c>
    </row>
    <row r="162" spans="1:27" ht="250.5" customHeight="1">
      <c r="A162" s="1314">
        <v>54</v>
      </c>
      <c r="B162" s="1314">
        <v>494</v>
      </c>
      <c r="C162" s="31" t="s">
        <v>32</v>
      </c>
      <c r="D162" s="36" t="s">
        <v>460</v>
      </c>
      <c r="E162" s="31" t="s">
        <v>96</v>
      </c>
      <c r="F162" s="31">
        <v>233</v>
      </c>
      <c r="G162" s="38">
        <v>820</v>
      </c>
      <c r="H162" s="1313">
        <v>2300</v>
      </c>
      <c r="I162" s="1313">
        <v>1984.83</v>
      </c>
      <c r="J162" s="1314">
        <v>2483.21</v>
      </c>
      <c r="K162" s="1313">
        <v>118.85</v>
      </c>
      <c r="L162" s="1375">
        <v>2602.09</v>
      </c>
      <c r="M162" s="38"/>
      <c r="N162" s="38"/>
      <c r="O162" s="1344" t="s">
        <v>461</v>
      </c>
      <c r="P162" s="1352">
        <v>44776</v>
      </c>
      <c r="Q162" s="1352">
        <v>45324</v>
      </c>
      <c r="R162" s="1344"/>
      <c r="S162" s="82">
        <v>1.61</v>
      </c>
      <c r="T162" s="82">
        <v>1.61</v>
      </c>
      <c r="U162" s="35">
        <v>1.61</v>
      </c>
      <c r="V162" s="97">
        <v>1</v>
      </c>
      <c r="W162" s="38">
        <v>0</v>
      </c>
      <c r="X162" s="1322">
        <v>460</v>
      </c>
      <c r="Y162" s="1326">
        <v>0.18524409937137801</v>
      </c>
      <c r="Z162" s="1313">
        <v>2023.21</v>
      </c>
      <c r="AA162" s="116" t="s">
        <v>1284</v>
      </c>
    </row>
    <row r="163" spans="1:27" ht="256.5" customHeight="1">
      <c r="A163" s="1314"/>
      <c r="B163" s="1314"/>
      <c r="C163" s="31" t="s">
        <v>38</v>
      </c>
      <c r="D163" s="32" t="s">
        <v>462</v>
      </c>
      <c r="E163" s="39" t="s">
        <v>449</v>
      </c>
      <c r="F163" s="31">
        <v>234</v>
      </c>
      <c r="G163" s="38">
        <v>1480</v>
      </c>
      <c r="H163" s="1314"/>
      <c r="I163" s="1314"/>
      <c r="J163" s="1314"/>
      <c r="K163" s="1313"/>
      <c r="L163" s="1375"/>
      <c r="M163" s="31"/>
      <c r="N163" s="31"/>
      <c r="O163" s="1344"/>
      <c r="P163" s="1344"/>
      <c r="Q163" s="1344"/>
      <c r="R163" s="1344"/>
      <c r="S163" s="82">
        <v>1.64</v>
      </c>
      <c r="T163" s="82">
        <v>1.966</v>
      </c>
      <c r="U163" s="82">
        <v>1.2</v>
      </c>
      <c r="V163" s="97">
        <v>0.61037639877924699</v>
      </c>
      <c r="W163" s="38">
        <v>0.76600000000000001</v>
      </c>
      <c r="X163" s="1324"/>
      <c r="Y163" s="1326"/>
      <c r="Z163" s="1314"/>
      <c r="AA163" s="116" t="s">
        <v>1285</v>
      </c>
    </row>
    <row r="164" spans="1:27" ht="184.5">
      <c r="A164" s="1314">
        <v>55</v>
      </c>
      <c r="B164" s="1314">
        <v>495</v>
      </c>
      <c r="C164" s="31" t="s">
        <v>32</v>
      </c>
      <c r="D164" s="32" t="s">
        <v>463</v>
      </c>
      <c r="E164" s="39" t="s">
        <v>381</v>
      </c>
      <c r="F164" s="31">
        <v>236</v>
      </c>
      <c r="G164" s="38">
        <v>500</v>
      </c>
      <c r="H164" s="1313">
        <v>1000</v>
      </c>
      <c r="I164" s="1313">
        <v>854.47</v>
      </c>
      <c r="J164" s="1313">
        <v>924.36</v>
      </c>
      <c r="K164" s="1313"/>
      <c r="L164" s="1374">
        <v>924.36</v>
      </c>
      <c r="M164" s="38"/>
      <c r="N164" s="38"/>
      <c r="O164" s="1344" t="s">
        <v>464</v>
      </c>
      <c r="P164" s="1352">
        <v>44776</v>
      </c>
      <c r="Q164" s="1352">
        <v>45109</v>
      </c>
      <c r="R164" s="1344"/>
      <c r="S164" s="84">
        <v>8</v>
      </c>
      <c r="T164" s="82">
        <v>7.9550000000000001</v>
      </c>
      <c r="U164" s="35">
        <v>5.55</v>
      </c>
      <c r="V164" s="97">
        <v>0.69767441860465096</v>
      </c>
      <c r="W164" s="38">
        <v>2.4049999999999998</v>
      </c>
      <c r="X164" s="1322">
        <v>0</v>
      </c>
      <c r="Y164" s="1326">
        <v>0</v>
      </c>
      <c r="Z164" s="1313">
        <v>924.36</v>
      </c>
      <c r="AA164" s="116" t="s">
        <v>1286</v>
      </c>
    </row>
    <row r="165" spans="1:27" ht="184.5">
      <c r="A165" s="1314"/>
      <c r="B165" s="1314"/>
      <c r="C165" s="31" t="s">
        <v>38</v>
      </c>
      <c r="D165" s="32" t="s">
        <v>465</v>
      </c>
      <c r="E165" s="39" t="s">
        <v>466</v>
      </c>
      <c r="F165" s="31">
        <v>237</v>
      </c>
      <c r="G165" s="38">
        <v>500</v>
      </c>
      <c r="H165" s="1314"/>
      <c r="I165" s="1314"/>
      <c r="J165" s="1314"/>
      <c r="K165" s="1313"/>
      <c r="L165" s="1375"/>
      <c r="M165" s="31"/>
      <c r="N165" s="31"/>
      <c r="O165" s="1344"/>
      <c r="P165" s="1344"/>
      <c r="Q165" s="1344"/>
      <c r="R165" s="1344"/>
      <c r="S165" s="84">
        <v>5.43</v>
      </c>
      <c r="T165" s="82">
        <v>5.43</v>
      </c>
      <c r="U165" s="35">
        <v>0</v>
      </c>
      <c r="V165" s="97">
        <v>0</v>
      </c>
      <c r="W165" s="38">
        <v>5.43</v>
      </c>
      <c r="X165" s="1324"/>
      <c r="Y165" s="1326"/>
      <c r="Z165" s="1314"/>
      <c r="AA165" s="116" t="s">
        <v>1287</v>
      </c>
    </row>
    <row r="166" spans="1:27" ht="246">
      <c r="A166" s="1314">
        <v>56</v>
      </c>
      <c r="B166" s="1314">
        <v>498</v>
      </c>
      <c r="C166" s="31" t="s">
        <v>32</v>
      </c>
      <c r="D166" s="32" t="s">
        <v>475</v>
      </c>
      <c r="E166" s="39" t="s">
        <v>476</v>
      </c>
      <c r="F166" s="31">
        <v>241</v>
      </c>
      <c r="G166" s="38">
        <v>1000</v>
      </c>
      <c r="H166" s="1313">
        <v>2250</v>
      </c>
      <c r="I166" s="1313">
        <v>1934.43</v>
      </c>
      <c r="J166" s="1314">
        <v>2350.3200000000002</v>
      </c>
      <c r="K166" s="1313">
        <v>232.31</v>
      </c>
      <c r="L166" s="1375">
        <v>2582.64</v>
      </c>
      <c r="M166" s="38"/>
      <c r="N166" s="38"/>
      <c r="O166" s="1344" t="s">
        <v>477</v>
      </c>
      <c r="P166" s="1352">
        <v>44775</v>
      </c>
      <c r="Q166" s="1352">
        <v>45332</v>
      </c>
      <c r="R166" s="1344"/>
      <c r="S166" s="84">
        <v>7.8</v>
      </c>
      <c r="T166" s="82">
        <v>7.7830000000000004</v>
      </c>
      <c r="U166" s="35">
        <v>4.5999999999999996</v>
      </c>
      <c r="V166" s="97">
        <v>0.59103173583451096</v>
      </c>
      <c r="W166" s="38">
        <v>3.1829999999999998</v>
      </c>
      <c r="X166" s="1322">
        <v>955.4</v>
      </c>
      <c r="Y166" s="1326">
        <v>0.40649783859219202</v>
      </c>
      <c r="Z166" s="1313">
        <v>1394.92</v>
      </c>
      <c r="AA166" s="119" t="s">
        <v>1288</v>
      </c>
    </row>
    <row r="167" spans="1:27" ht="184.5">
      <c r="A167" s="1314"/>
      <c r="B167" s="1314"/>
      <c r="C167" s="31" t="s">
        <v>38</v>
      </c>
      <c r="D167" s="32" t="s">
        <v>478</v>
      </c>
      <c r="E167" s="39" t="s">
        <v>479</v>
      </c>
      <c r="F167" s="31">
        <v>267</v>
      </c>
      <c r="G167" s="38">
        <v>740</v>
      </c>
      <c r="H167" s="1314"/>
      <c r="I167" s="1314"/>
      <c r="J167" s="1314"/>
      <c r="K167" s="1313"/>
      <c r="L167" s="1375"/>
      <c r="M167" s="31"/>
      <c r="N167" s="31"/>
      <c r="O167" s="1344"/>
      <c r="P167" s="1344"/>
      <c r="Q167" s="1344"/>
      <c r="R167" s="1344"/>
      <c r="S167" s="84">
        <v>4.04</v>
      </c>
      <c r="T167" s="82">
        <v>4.04</v>
      </c>
      <c r="U167" s="35">
        <v>4.04</v>
      </c>
      <c r="V167" s="97">
        <v>1</v>
      </c>
      <c r="W167" s="38">
        <v>0</v>
      </c>
      <c r="X167" s="1323"/>
      <c r="Y167" s="1326"/>
      <c r="Z167" s="1314"/>
      <c r="AA167" s="116" t="s">
        <v>1276</v>
      </c>
    </row>
    <row r="168" spans="1:27" ht="184.5">
      <c r="A168" s="1314"/>
      <c r="B168" s="1314"/>
      <c r="C168" s="31" t="s">
        <v>77</v>
      </c>
      <c r="D168" s="32" t="s">
        <v>480</v>
      </c>
      <c r="E168" s="39" t="s">
        <v>96</v>
      </c>
      <c r="F168" s="31">
        <v>268</v>
      </c>
      <c r="G168" s="38">
        <v>510</v>
      </c>
      <c r="H168" s="1314"/>
      <c r="I168" s="1314"/>
      <c r="J168" s="1314"/>
      <c r="K168" s="1313"/>
      <c r="L168" s="1375"/>
      <c r="M168" s="31"/>
      <c r="N168" s="31"/>
      <c r="O168" s="1344"/>
      <c r="P168" s="1344"/>
      <c r="Q168" s="1344"/>
      <c r="R168" s="1344"/>
      <c r="S168" s="84">
        <v>2</v>
      </c>
      <c r="T168" s="82">
        <v>2</v>
      </c>
      <c r="U168" s="35">
        <v>2</v>
      </c>
      <c r="V168" s="97">
        <v>1</v>
      </c>
      <c r="W168" s="38">
        <v>0</v>
      </c>
      <c r="X168" s="1324"/>
      <c r="Y168" s="1326"/>
      <c r="Z168" s="1314"/>
      <c r="AA168" s="116" t="s">
        <v>1276</v>
      </c>
    </row>
    <row r="169" spans="1:27">
      <c r="A169" s="31"/>
      <c r="B169" s="31"/>
      <c r="C169" s="31"/>
      <c r="D169" s="1408" t="s">
        <v>53</v>
      </c>
      <c r="E169" s="1408"/>
      <c r="F169" s="1408"/>
      <c r="G169" s="30">
        <f>SUM(G161:G168)</f>
        <v>7700</v>
      </c>
      <c r="H169" s="30">
        <f t="shared" ref="H169:L169" si="87">SUM(H161:H168)</f>
        <v>7700</v>
      </c>
      <c r="I169" s="30">
        <f t="shared" si="87"/>
        <v>6623.1600000000008</v>
      </c>
      <c r="J169" s="30">
        <f t="shared" si="87"/>
        <v>7942.2900000000009</v>
      </c>
      <c r="K169" s="30">
        <f t="shared" si="87"/>
        <v>881.29</v>
      </c>
      <c r="L169" s="30">
        <f t="shared" si="87"/>
        <v>8821.6200000000008</v>
      </c>
      <c r="M169" s="30"/>
      <c r="N169" s="30"/>
      <c r="O169" s="71"/>
      <c r="P169" s="70"/>
      <c r="Q169" s="70"/>
      <c r="R169" s="70"/>
      <c r="S169" s="81">
        <f>SUM(S161:S168)</f>
        <v>35.910000000000004</v>
      </c>
      <c r="T169" s="81">
        <f t="shared" ref="T169:Z169" si="88">SUM(T161:T168)</f>
        <v>36.173999999999999</v>
      </c>
      <c r="U169" s="81">
        <f t="shared" si="88"/>
        <v>19.7</v>
      </c>
      <c r="V169" s="81"/>
      <c r="W169" s="81">
        <f t="shared" si="88"/>
        <v>16.474</v>
      </c>
      <c r="X169" s="81">
        <f t="shared" si="88"/>
        <v>2175.17</v>
      </c>
      <c r="Y169" s="81"/>
      <c r="Z169" s="81">
        <f t="shared" si="88"/>
        <v>5767.12</v>
      </c>
      <c r="AA169" s="116"/>
    </row>
    <row r="170" spans="1:27">
      <c r="A170" s="1411" t="s">
        <v>487</v>
      </c>
      <c r="B170" s="1411"/>
      <c r="C170" s="1411"/>
      <c r="D170" s="1411"/>
      <c r="E170" s="31"/>
      <c r="F170" s="31"/>
      <c r="G170" s="38"/>
      <c r="H170" s="31"/>
      <c r="I170" s="31"/>
      <c r="J170" s="31"/>
      <c r="K170" s="31"/>
      <c r="L170" s="75"/>
      <c r="M170" s="31"/>
      <c r="N170" s="31"/>
      <c r="O170" s="64"/>
      <c r="P170" s="64"/>
      <c r="Q170" s="64"/>
      <c r="R170" s="64"/>
      <c r="S170" s="84"/>
      <c r="T170" s="82"/>
      <c r="U170" s="35"/>
      <c r="V170" s="64"/>
      <c r="W170" s="31"/>
      <c r="X170" s="38"/>
      <c r="Y170" s="31"/>
      <c r="Z170" s="31"/>
      <c r="AA170" s="118"/>
    </row>
    <row r="171" spans="1:27" ht="184.5">
      <c r="A171" s="1314">
        <v>57</v>
      </c>
      <c r="B171" s="1314">
        <v>504</v>
      </c>
      <c r="C171" s="31" t="s">
        <v>32</v>
      </c>
      <c r="D171" s="32" t="s">
        <v>505</v>
      </c>
      <c r="E171" s="39" t="s">
        <v>468</v>
      </c>
      <c r="F171" s="31">
        <v>16</v>
      </c>
      <c r="G171" s="38">
        <v>1440</v>
      </c>
      <c r="H171" s="1313">
        <v>2300</v>
      </c>
      <c r="I171" s="1313">
        <v>1981.76</v>
      </c>
      <c r="J171" s="1314">
        <v>2362.27</v>
      </c>
      <c r="K171" s="1313">
        <v>565.88</v>
      </c>
      <c r="L171" s="1374">
        <v>2928.15</v>
      </c>
      <c r="M171" s="38"/>
      <c r="N171" s="38"/>
      <c r="O171" s="1344" t="s">
        <v>506</v>
      </c>
      <c r="P171" s="1352">
        <v>44802</v>
      </c>
      <c r="Q171" s="1352">
        <v>45350</v>
      </c>
      <c r="R171" s="1344"/>
      <c r="S171" s="84">
        <v>6.3250000000000002</v>
      </c>
      <c r="T171" s="82">
        <v>6.3250000000000002</v>
      </c>
      <c r="U171" s="35">
        <v>0</v>
      </c>
      <c r="V171" s="97">
        <v>0</v>
      </c>
      <c r="W171" s="38">
        <v>6.3250000000000002</v>
      </c>
      <c r="X171" s="1338">
        <v>654.22</v>
      </c>
      <c r="Y171" s="1326">
        <v>0.27694548040655798</v>
      </c>
      <c r="Z171" s="1313">
        <v>1708.05</v>
      </c>
      <c r="AA171" s="116" t="s">
        <v>1289</v>
      </c>
    </row>
    <row r="172" spans="1:27" ht="246">
      <c r="A172" s="1314"/>
      <c r="B172" s="1314"/>
      <c r="C172" s="31" t="s">
        <v>38</v>
      </c>
      <c r="D172" s="32" t="s">
        <v>507</v>
      </c>
      <c r="E172" s="39" t="s">
        <v>449</v>
      </c>
      <c r="F172" s="31">
        <v>17</v>
      </c>
      <c r="G172" s="38">
        <v>860</v>
      </c>
      <c r="H172" s="1314"/>
      <c r="I172" s="1314"/>
      <c r="J172" s="1314"/>
      <c r="K172" s="1313"/>
      <c r="L172" s="1375"/>
      <c r="M172" s="31"/>
      <c r="N172" s="31"/>
      <c r="O172" s="1355"/>
      <c r="P172" s="1355"/>
      <c r="Q172" s="1355"/>
      <c r="R172" s="1355"/>
      <c r="S172" s="84">
        <v>4.9000000000000004</v>
      </c>
      <c r="T172" s="82">
        <v>4.9000000000000004</v>
      </c>
      <c r="U172" s="35">
        <v>0</v>
      </c>
      <c r="V172" s="97">
        <v>0</v>
      </c>
      <c r="W172" s="38">
        <v>4.9000000000000004</v>
      </c>
      <c r="X172" s="1314"/>
      <c r="Y172" s="1326"/>
      <c r="Z172" s="1314"/>
      <c r="AA172" s="116" t="s">
        <v>1290</v>
      </c>
    </row>
    <row r="173" spans="1:27" ht="246">
      <c r="A173" s="1314">
        <v>58</v>
      </c>
      <c r="B173" s="1314">
        <v>506</v>
      </c>
      <c r="C173" s="31" t="s">
        <v>32</v>
      </c>
      <c r="D173" s="32" t="s">
        <v>512</v>
      </c>
      <c r="E173" s="39" t="s">
        <v>513</v>
      </c>
      <c r="F173" s="31">
        <v>21</v>
      </c>
      <c r="G173" s="38">
        <v>1430</v>
      </c>
      <c r="H173" s="1313">
        <v>2250</v>
      </c>
      <c r="I173" s="1313">
        <v>1937.43</v>
      </c>
      <c r="J173" s="1314">
        <v>2380.35</v>
      </c>
      <c r="K173" s="1313">
        <v>576.37</v>
      </c>
      <c r="L173" s="1390">
        <v>2956.72</v>
      </c>
      <c r="M173" s="38"/>
      <c r="N173" s="38"/>
      <c r="O173" s="1344" t="s">
        <v>514</v>
      </c>
      <c r="P173" s="1352">
        <v>44763</v>
      </c>
      <c r="Q173" s="1352">
        <v>45311</v>
      </c>
      <c r="R173" s="1344"/>
      <c r="S173" s="84">
        <v>9.6</v>
      </c>
      <c r="T173" s="110">
        <v>11.25</v>
      </c>
      <c r="U173" s="111">
        <v>11.21</v>
      </c>
      <c r="V173" s="98">
        <v>0.99644444444444402</v>
      </c>
      <c r="W173" s="38">
        <v>4.0000000000000903E-2</v>
      </c>
      <c r="X173" s="1313">
        <v>2455.36</v>
      </c>
      <c r="Y173" s="1326">
        <v>1.0315121725796601</v>
      </c>
      <c r="Z173" s="1313">
        <v>-75.010000000000204</v>
      </c>
      <c r="AA173" s="116" t="s">
        <v>1291</v>
      </c>
    </row>
    <row r="174" spans="1:27" ht="246">
      <c r="A174" s="1314"/>
      <c r="B174" s="1314"/>
      <c r="C174" s="31" t="s">
        <v>38</v>
      </c>
      <c r="D174" s="32" t="s">
        <v>515</v>
      </c>
      <c r="E174" s="39" t="s">
        <v>96</v>
      </c>
      <c r="F174" s="31">
        <v>23</v>
      </c>
      <c r="G174" s="38">
        <v>820</v>
      </c>
      <c r="H174" s="1313"/>
      <c r="I174" s="1313"/>
      <c r="J174" s="1314"/>
      <c r="K174" s="1313"/>
      <c r="L174" s="1391"/>
      <c r="M174" s="31"/>
      <c r="N174" s="31"/>
      <c r="O174" s="1344"/>
      <c r="P174" s="1344"/>
      <c r="Q174" s="1344"/>
      <c r="R174" s="1344"/>
      <c r="S174" s="84">
        <v>5.0999999999999996</v>
      </c>
      <c r="T174" s="82">
        <v>7.24</v>
      </c>
      <c r="U174" s="35">
        <v>0</v>
      </c>
      <c r="V174" s="97">
        <v>0</v>
      </c>
      <c r="W174" s="38">
        <v>7.24</v>
      </c>
      <c r="X174" s="1313"/>
      <c r="Y174" s="1326"/>
      <c r="Z174" s="1314"/>
      <c r="AA174" s="116" t="s">
        <v>1292</v>
      </c>
    </row>
    <row r="175" spans="1:27" ht="246">
      <c r="A175" s="31">
        <v>59</v>
      </c>
      <c r="B175" s="1314">
        <v>509</v>
      </c>
      <c r="C175" s="1314"/>
      <c r="D175" s="32" t="s">
        <v>521</v>
      </c>
      <c r="E175" s="39" t="s">
        <v>96</v>
      </c>
      <c r="F175" s="31">
        <v>26</v>
      </c>
      <c r="G175" s="38">
        <v>1275</v>
      </c>
      <c r="H175" s="38">
        <v>1275</v>
      </c>
      <c r="I175" s="38">
        <v>1095.51</v>
      </c>
      <c r="J175" s="38">
        <v>1343.7</v>
      </c>
      <c r="K175" s="38">
        <v>241.83</v>
      </c>
      <c r="L175" s="67">
        <v>1585.53</v>
      </c>
      <c r="M175" s="38"/>
      <c r="N175" s="38"/>
      <c r="O175" s="73" t="s">
        <v>522</v>
      </c>
      <c r="P175" s="74">
        <v>44763</v>
      </c>
      <c r="Q175" s="74">
        <v>45219</v>
      </c>
      <c r="R175" s="73"/>
      <c r="S175" s="84">
        <v>6.2</v>
      </c>
      <c r="T175" s="82">
        <v>6.33</v>
      </c>
      <c r="U175" s="35">
        <v>4.3099999999999996</v>
      </c>
      <c r="V175" s="97">
        <v>0.68088467614533998</v>
      </c>
      <c r="W175" s="38">
        <v>2.02</v>
      </c>
      <c r="X175" s="38">
        <v>1376.34</v>
      </c>
      <c r="Y175" s="115">
        <v>1.0242911364143801</v>
      </c>
      <c r="Z175" s="38">
        <v>-32.639999999999901</v>
      </c>
      <c r="AA175" s="116" t="s">
        <v>1293</v>
      </c>
    </row>
    <row r="176" spans="1:27">
      <c r="A176" s="31"/>
      <c r="B176" s="31"/>
      <c r="C176" s="31"/>
      <c r="D176" s="1408" t="s">
        <v>53</v>
      </c>
      <c r="E176" s="1408"/>
      <c r="F176" s="1408"/>
      <c r="G176" s="30">
        <f>SUM(G171:G175)</f>
        <v>5825</v>
      </c>
      <c r="H176" s="30">
        <f t="shared" ref="H176:L176" si="89">SUM(H171:H175)</f>
        <v>5825</v>
      </c>
      <c r="I176" s="30">
        <f t="shared" si="89"/>
        <v>5014.7</v>
      </c>
      <c r="J176" s="30">
        <f t="shared" si="89"/>
        <v>6086.32</v>
      </c>
      <c r="K176" s="30">
        <f t="shared" si="89"/>
        <v>1384.08</v>
      </c>
      <c r="L176" s="30">
        <f t="shared" si="89"/>
        <v>7470.4</v>
      </c>
      <c r="M176" s="30">
        <f t="shared" ref="M176:U176" si="90">SUM(M171:M175)</f>
        <v>0</v>
      </c>
      <c r="N176" s="30">
        <f t="shared" si="90"/>
        <v>0</v>
      </c>
      <c r="O176" s="30"/>
      <c r="P176" s="30"/>
      <c r="Q176" s="30"/>
      <c r="R176" s="30"/>
      <c r="S176" s="30">
        <f t="shared" si="90"/>
        <v>32.125000000000007</v>
      </c>
      <c r="T176" s="30">
        <f t="shared" si="90"/>
        <v>36.045000000000002</v>
      </c>
      <c r="U176" s="30">
        <f t="shared" si="90"/>
        <v>15.52</v>
      </c>
      <c r="V176" s="70"/>
      <c r="W176" s="30">
        <v>24.46</v>
      </c>
      <c r="X176" s="30">
        <v>18011.77</v>
      </c>
      <c r="Y176" s="30"/>
      <c r="Z176" s="30">
        <v>4189.84</v>
      </c>
      <c r="AA176" s="91"/>
    </row>
    <row r="177" spans="1:28">
      <c r="A177" s="31"/>
      <c r="B177" s="31"/>
      <c r="C177" s="31"/>
      <c r="D177" s="1408" t="s">
        <v>527</v>
      </c>
      <c r="E177" s="1408"/>
      <c r="F177" s="1408"/>
      <c r="G177" s="30">
        <f>G176+G169+G159+G147</f>
        <v>30675</v>
      </c>
      <c r="H177" s="30">
        <f t="shared" ref="H177:Y177" si="91">H176+H169+H159+H147</f>
        <v>30675</v>
      </c>
      <c r="I177" s="30">
        <f t="shared" si="91"/>
        <v>26303.329999999998</v>
      </c>
      <c r="J177" s="30">
        <f t="shared" si="91"/>
        <v>31897.370000000003</v>
      </c>
      <c r="K177" s="30">
        <f t="shared" si="91"/>
        <v>3317.54</v>
      </c>
      <c r="L177" s="30">
        <f t="shared" si="91"/>
        <v>36543.17</v>
      </c>
      <c r="M177" s="30">
        <f t="shared" si="91"/>
        <v>0</v>
      </c>
      <c r="N177" s="30">
        <f t="shared" si="91"/>
        <v>0</v>
      </c>
      <c r="O177" s="30"/>
      <c r="P177" s="30"/>
      <c r="Q177" s="30"/>
      <c r="R177" s="30"/>
      <c r="S177" s="30">
        <f t="shared" si="91"/>
        <v>142.50800000000001</v>
      </c>
      <c r="T177" s="30">
        <f t="shared" si="91"/>
        <v>147.30199999999996</v>
      </c>
      <c r="U177" s="30">
        <f t="shared" si="91"/>
        <v>77.082999999999998</v>
      </c>
      <c r="V177" s="30"/>
      <c r="W177" s="30">
        <f t="shared" si="91"/>
        <v>74.153999999999996</v>
      </c>
      <c r="X177" s="30">
        <f t="shared" si="91"/>
        <v>31182.239999999998</v>
      </c>
      <c r="Y177" s="30">
        <f t="shared" si="91"/>
        <v>0</v>
      </c>
      <c r="Z177" s="30">
        <v>21433.68</v>
      </c>
      <c r="AA177" s="91"/>
    </row>
    <row r="178" spans="1:28">
      <c r="A178" s="31"/>
      <c r="B178" s="31"/>
      <c r="C178" s="31"/>
      <c r="D178" s="1408" t="s">
        <v>528</v>
      </c>
      <c r="E178" s="1408"/>
      <c r="F178" s="1408"/>
      <c r="G178" s="30">
        <f>G177+G137+G70+G27</f>
        <v>114650</v>
      </c>
      <c r="H178" s="30">
        <f t="shared" ref="H178:U178" si="92">H177+H137+H70+H27</f>
        <v>114650</v>
      </c>
      <c r="I178" s="30">
        <f t="shared" si="92"/>
        <v>98457.04</v>
      </c>
      <c r="J178" s="30">
        <f t="shared" si="92"/>
        <v>116454.49</v>
      </c>
      <c r="K178" s="30">
        <f t="shared" si="92"/>
        <v>13922.889999999998</v>
      </c>
      <c r="L178" s="30">
        <f t="shared" si="92"/>
        <v>131705.65</v>
      </c>
      <c r="M178" s="30">
        <f t="shared" si="92"/>
        <v>0</v>
      </c>
      <c r="N178" s="30">
        <f t="shared" si="92"/>
        <v>0</v>
      </c>
      <c r="O178" s="30"/>
      <c r="P178" s="30"/>
      <c r="Q178" s="30"/>
      <c r="R178" s="30"/>
      <c r="S178" s="30">
        <f t="shared" si="92"/>
        <v>641.73400000000004</v>
      </c>
      <c r="T178" s="30">
        <f t="shared" si="92"/>
        <v>650.60400000000004</v>
      </c>
      <c r="U178" s="30">
        <f t="shared" si="92"/>
        <v>340.37</v>
      </c>
      <c r="V178" s="30"/>
      <c r="W178" s="30">
        <f>340.682+10</f>
        <v>350.68200000000002</v>
      </c>
      <c r="X178" s="30">
        <v>100504.35</v>
      </c>
      <c r="Y178" s="30"/>
      <c r="Z178" s="30">
        <v>77060.346000000005</v>
      </c>
      <c r="AA178" s="91"/>
    </row>
    <row r="179" spans="1:28" s="6" customFormat="1">
      <c r="A179" s="1411" t="s">
        <v>529</v>
      </c>
      <c r="B179" s="1411"/>
      <c r="C179" s="1411"/>
      <c r="D179" s="1411"/>
      <c r="E179" s="27"/>
      <c r="F179" s="25"/>
      <c r="G179" s="30"/>
      <c r="H179" s="27"/>
      <c r="I179" s="27"/>
      <c r="J179" s="27"/>
      <c r="K179" s="27"/>
      <c r="L179" s="66"/>
      <c r="M179" s="27"/>
      <c r="N179" s="27"/>
      <c r="O179" s="73"/>
      <c r="P179" s="62"/>
      <c r="Q179" s="62"/>
      <c r="R179" s="62"/>
      <c r="S179" s="81"/>
      <c r="T179" s="82"/>
      <c r="U179" s="35"/>
      <c r="V179" s="65"/>
      <c r="W179" s="27"/>
      <c r="X179" s="30"/>
      <c r="Y179" s="27"/>
      <c r="Z179" s="27"/>
      <c r="AA179" s="40"/>
    </row>
    <row r="180" spans="1:28" s="6" customFormat="1">
      <c r="A180" s="1419" t="s">
        <v>530</v>
      </c>
      <c r="B180" s="1419"/>
      <c r="C180" s="1419"/>
      <c r="D180" s="1419"/>
      <c r="E180" s="1419"/>
      <c r="F180" s="1419"/>
      <c r="G180" s="30"/>
      <c r="H180" s="27"/>
      <c r="I180" s="27"/>
      <c r="J180" s="27"/>
      <c r="K180" s="27"/>
      <c r="L180" s="66"/>
      <c r="M180" s="27"/>
      <c r="N180" s="27"/>
      <c r="O180" s="73"/>
      <c r="P180" s="62"/>
      <c r="Q180" s="62"/>
      <c r="R180" s="62"/>
      <c r="S180" s="81"/>
      <c r="T180" s="82"/>
      <c r="U180" s="35"/>
      <c r="V180" s="65"/>
      <c r="W180" s="27"/>
      <c r="X180" s="30"/>
      <c r="Y180" s="27"/>
      <c r="Z180" s="27"/>
      <c r="AA180" s="40"/>
    </row>
    <row r="181" spans="1:28" ht="184.5">
      <c r="A181" s="1314">
        <v>60</v>
      </c>
      <c r="B181" s="1314">
        <v>511</v>
      </c>
      <c r="C181" s="31" t="s">
        <v>32</v>
      </c>
      <c r="D181" s="32" t="s">
        <v>531</v>
      </c>
      <c r="E181" s="39" t="s">
        <v>532</v>
      </c>
      <c r="F181" s="103">
        <v>29</v>
      </c>
      <c r="G181" s="38">
        <v>1100</v>
      </c>
      <c r="H181" s="1313">
        <v>2300</v>
      </c>
      <c r="I181" s="1313">
        <v>1976.51</v>
      </c>
      <c r="J181" s="1313">
        <v>2323.2600000000002</v>
      </c>
      <c r="K181" s="1313"/>
      <c r="L181" s="1374">
        <v>2323.2600000000002</v>
      </c>
      <c r="M181" s="1313"/>
      <c r="N181" s="1313"/>
      <c r="O181" s="1341" t="s">
        <v>533</v>
      </c>
      <c r="P181" s="1341" t="s">
        <v>534</v>
      </c>
      <c r="Q181" s="1341" t="s">
        <v>535</v>
      </c>
      <c r="R181" s="1341"/>
      <c r="S181" s="84">
        <v>7.7</v>
      </c>
      <c r="T181" s="82">
        <v>7.7</v>
      </c>
      <c r="U181" s="35">
        <v>7.7</v>
      </c>
      <c r="V181" s="112">
        <v>1</v>
      </c>
      <c r="W181" s="35">
        <v>0</v>
      </c>
      <c r="X181" s="1322">
        <v>1129.97</v>
      </c>
      <c r="Y181" s="1326">
        <v>0.48637259712645198</v>
      </c>
      <c r="Z181" s="1313">
        <v>1193.29</v>
      </c>
      <c r="AA181" s="40" t="s">
        <v>1294</v>
      </c>
    </row>
    <row r="182" spans="1:28" ht="184.5">
      <c r="A182" s="1314"/>
      <c r="B182" s="1314"/>
      <c r="C182" s="31" t="s">
        <v>38</v>
      </c>
      <c r="D182" s="36" t="s">
        <v>536</v>
      </c>
      <c r="E182" s="31" t="s">
        <v>537</v>
      </c>
      <c r="F182" s="103">
        <v>31</v>
      </c>
      <c r="G182" s="38">
        <v>650</v>
      </c>
      <c r="H182" s="1313"/>
      <c r="I182" s="1313"/>
      <c r="J182" s="1313"/>
      <c r="K182" s="1313"/>
      <c r="L182" s="1374"/>
      <c r="M182" s="1313"/>
      <c r="N182" s="1313"/>
      <c r="O182" s="1341"/>
      <c r="P182" s="1341"/>
      <c r="Q182" s="1341"/>
      <c r="R182" s="1341"/>
      <c r="S182" s="84">
        <v>4.97</v>
      </c>
      <c r="T182" s="82">
        <v>4.97</v>
      </c>
      <c r="U182" s="35">
        <v>4.97</v>
      </c>
      <c r="V182" s="112">
        <v>1</v>
      </c>
      <c r="W182" s="35">
        <v>0</v>
      </c>
      <c r="X182" s="1323"/>
      <c r="Y182" s="1326"/>
      <c r="Z182" s="1314"/>
      <c r="AA182" s="40" t="s">
        <v>1294</v>
      </c>
    </row>
    <row r="183" spans="1:28" ht="184.5">
      <c r="A183" s="1314"/>
      <c r="B183" s="1314"/>
      <c r="C183" s="31" t="s">
        <v>77</v>
      </c>
      <c r="D183" s="32" t="s">
        <v>538</v>
      </c>
      <c r="E183" s="39" t="s">
        <v>539</v>
      </c>
      <c r="F183" s="103">
        <v>32</v>
      </c>
      <c r="G183" s="38">
        <v>550</v>
      </c>
      <c r="H183" s="1313"/>
      <c r="I183" s="1313"/>
      <c r="J183" s="1313"/>
      <c r="K183" s="1313"/>
      <c r="L183" s="1374"/>
      <c r="M183" s="1313"/>
      <c r="N183" s="1313"/>
      <c r="O183" s="1341"/>
      <c r="P183" s="1341"/>
      <c r="Q183" s="1341"/>
      <c r="R183" s="1341"/>
      <c r="S183" s="84">
        <v>3.92</v>
      </c>
      <c r="T183" s="82">
        <v>3.92</v>
      </c>
      <c r="U183" s="35">
        <v>3.33</v>
      </c>
      <c r="V183" s="112">
        <v>0.84948979591836704</v>
      </c>
      <c r="W183" s="35">
        <v>0.59</v>
      </c>
      <c r="X183" s="1324"/>
      <c r="Y183" s="1326"/>
      <c r="Z183" s="1314"/>
      <c r="AA183" s="40" t="s">
        <v>1295</v>
      </c>
    </row>
    <row r="184" spans="1:28" ht="184.5">
      <c r="A184" s="1314">
        <v>61</v>
      </c>
      <c r="B184" s="1314">
        <v>512</v>
      </c>
      <c r="C184" s="31" t="s">
        <v>32</v>
      </c>
      <c r="D184" s="32" t="s">
        <v>540</v>
      </c>
      <c r="E184" s="39" t="s">
        <v>532</v>
      </c>
      <c r="F184" s="103">
        <v>34</v>
      </c>
      <c r="G184" s="38">
        <v>1000</v>
      </c>
      <c r="H184" s="1313">
        <v>3000</v>
      </c>
      <c r="I184" s="1313">
        <v>2579.7800000000002</v>
      </c>
      <c r="J184" s="1313">
        <v>2937.46</v>
      </c>
      <c r="K184" s="1313">
        <v>725.96</v>
      </c>
      <c r="L184" s="1374">
        <v>3663.42</v>
      </c>
      <c r="M184" s="1313"/>
      <c r="N184" s="1313"/>
      <c r="O184" s="1344" t="s">
        <v>541</v>
      </c>
      <c r="P184" s="1344" t="s">
        <v>542</v>
      </c>
      <c r="Q184" s="1344" t="s">
        <v>543</v>
      </c>
      <c r="R184" s="73"/>
      <c r="S184" s="84">
        <v>8.7799999999999994</v>
      </c>
      <c r="T184" s="82">
        <v>5.9</v>
      </c>
      <c r="U184" s="35">
        <v>0.35</v>
      </c>
      <c r="V184" s="112">
        <v>5.93220338983051E-2</v>
      </c>
      <c r="W184" s="35">
        <v>5.55</v>
      </c>
      <c r="X184" s="1313">
        <v>1357.45</v>
      </c>
      <c r="Y184" s="1325">
        <v>0.37054173422648801</v>
      </c>
      <c r="Z184" s="1313">
        <v>2305.9699999999998</v>
      </c>
      <c r="AA184" s="40" t="s">
        <v>1296</v>
      </c>
    </row>
    <row r="185" spans="1:28" ht="246">
      <c r="A185" s="1314"/>
      <c r="B185" s="1314"/>
      <c r="C185" s="31" t="s">
        <v>38</v>
      </c>
      <c r="D185" s="32" t="s">
        <v>544</v>
      </c>
      <c r="E185" s="39" t="s">
        <v>545</v>
      </c>
      <c r="F185" s="103">
        <v>35</v>
      </c>
      <c r="G185" s="38">
        <v>800</v>
      </c>
      <c r="H185" s="1313"/>
      <c r="I185" s="1313"/>
      <c r="J185" s="1313"/>
      <c r="K185" s="1313"/>
      <c r="L185" s="1374"/>
      <c r="M185" s="1313"/>
      <c r="N185" s="1313"/>
      <c r="O185" s="1344"/>
      <c r="P185" s="1344"/>
      <c r="Q185" s="1344"/>
      <c r="R185" s="73"/>
      <c r="S185" s="84">
        <v>3.3</v>
      </c>
      <c r="T185" s="82">
        <v>3.3</v>
      </c>
      <c r="U185" s="35">
        <v>3.3</v>
      </c>
      <c r="V185" s="112">
        <v>1</v>
      </c>
      <c r="W185" s="35">
        <v>0</v>
      </c>
      <c r="X185" s="1313"/>
      <c r="Y185" s="1325"/>
      <c r="Z185" s="1314"/>
      <c r="AA185" s="40" t="s">
        <v>1294</v>
      </c>
    </row>
    <row r="186" spans="1:28" ht="216" customHeight="1">
      <c r="A186" s="1314"/>
      <c r="B186" s="1314"/>
      <c r="C186" s="31" t="s">
        <v>77</v>
      </c>
      <c r="D186" s="32" t="s">
        <v>546</v>
      </c>
      <c r="E186" s="39" t="s">
        <v>68</v>
      </c>
      <c r="F186" s="103">
        <v>37</v>
      </c>
      <c r="G186" s="38">
        <v>700</v>
      </c>
      <c r="H186" s="1313"/>
      <c r="I186" s="1313"/>
      <c r="J186" s="1313"/>
      <c r="K186" s="1313"/>
      <c r="L186" s="1374"/>
      <c r="M186" s="1313"/>
      <c r="N186" s="1313"/>
      <c r="O186" s="1344"/>
      <c r="P186" s="1344"/>
      <c r="Q186" s="1344"/>
      <c r="R186" s="73"/>
      <c r="S186" s="84">
        <v>3.47</v>
      </c>
      <c r="T186" s="82">
        <v>3.47</v>
      </c>
      <c r="U186" s="35">
        <v>3.47</v>
      </c>
      <c r="V186" s="112">
        <v>1</v>
      </c>
      <c r="W186" s="35">
        <v>0</v>
      </c>
      <c r="X186" s="1313"/>
      <c r="Y186" s="1325"/>
      <c r="Z186" s="1314"/>
      <c r="AA186" s="40" t="s">
        <v>1294</v>
      </c>
    </row>
    <row r="187" spans="1:28" ht="246">
      <c r="A187" s="1314"/>
      <c r="B187" s="1314"/>
      <c r="C187" s="31" t="s">
        <v>143</v>
      </c>
      <c r="D187" s="36" t="s">
        <v>547</v>
      </c>
      <c r="E187" s="39" t="s">
        <v>68</v>
      </c>
      <c r="F187" s="103">
        <v>38</v>
      </c>
      <c r="G187" s="38">
        <v>500</v>
      </c>
      <c r="H187" s="1313"/>
      <c r="I187" s="1313"/>
      <c r="J187" s="1313"/>
      <c r="K187" s="1313"/>
      <c r="L187" s="1374"/>
      <c r="M187" s="1313"/>
      <c r="N187" s="1313"/>
      <c r="O187" s="1344"/>
      <c r="P187" s="1344"/>
      <c r="Q187" s="1344"/>
      <c r="R187" s="73"/>
      <c r="S187" s="84">
        <v>2.4500000000000002</v>
      </c>
      <c r="T187" s="82">
        <v>2.4500000000000002</v>
      </c>
      <c r="U187" s="35">
        <v>1.74</v>
      </c>
      <c r="V187" s="112">
        <v>0.71020408163265303</v>
      </c>
      <c r="W187" s="35">
        <v>0.71</v>
      </c>
      <c r="X187" s="1313"/>
      <c r="Y187" s="1325"/>
      <c r="Z187" s="1314"/>
      <c r="AA187" s="40" t="s">
        <v>1297</v>
      </c>
    </row>
    <row r="188" spans="1:28" ht="204" customHeight="1">
      <c r="A188" s="1314">
        <v>62</v>
      </c>
      <c r="B188" s="1314">
        <v>513</v>
      </c>
      <c r="C188" s="31" t="s">
        <v>32</v>
      </c>
      <c r="D188" s="36" t="s">
        <v>548</v>
      </c>
      <c r="E188" s="31" t="s">
        <v>549</v>
      </c>
      <c r="F188" s="103">
        <v>46</v>
      </c>
      <c r="G188" s="38">
        <v>1350</v>
      </c>
      <c r="H188" s="1313">
        <v>2250</v>
      </c>
      <c r="I188" s="1313">
        <v>1932.48</v>
      </c>
      <c r="J188" s="1313">
        <v>2162.65</v>
      </c>
      <c r="K188" s="1313"/>
      <c r="L188" s="1374">
        <v>2162.65</v>
      </c>
      <c r="M188" s="1313"/>
      <c r="N188" s="1313"/>
      <c r="O188" s="1341" t="s">
        <v>541</v>
      </c>
      <c r="P188" s="1341" t="s">
        <v>550</v>
      </c>
      <c r="Q188" s="1341" t="s">
        <v>551</v>
      </c>
      <c r="R188" s="1341"/>
      <c r="S188" s="84">
        <v>12.33</v>
      </c>
      <c r="T188" s="82">
        <v>12.33</v>
      </c>
      <c r="U188" s="35">
        <v>9.35</v>
      </c>
      <c r="V188" s="112">
        <v>0.75831305758313095</v>
      </c>
      <c r="W188" s="35">
        <v>2.98</v>
      </c>
      <c r="X188" s="1322">
        <v>655.9</v>
      </c>
      <c r="Y188" s="1326">
        <v>0.303285321249393</v>
      </c>
      <c r="Z188" s="1313">
        <v>1506.75</v>
      </c>
      <c r="AA188" s="40" t="s">
        <v>1298</v>
      </c>
    </row>
    <row r="189" spans="1:28" ht="183" customHeight="1">
      <c r="A189" s="1314"/>
      <c r="B189" s="1314"/>
      <c r="C189" s="31" t="s">
        <v>38</v>
      </c>
      <c r="D189" s="36" t="s">
        <v>552</v>
      </c>
      <c r="E189" s="31" t="s">
        <v>553</v>
      </c>
      <c r="F189" s="103">
        <v>47</v>
      </c>
      <c r="G189" s="38">
        <v>900</v>
      </c>
      <c r="H189" s="1313"/>
      <c r="I189" s="1313"/>
      <c r="J189" s="1313"/>
      <c r="K189" s="1313"/>
      <c r="L189" s="1374"/>
      <c r="M189" s="1313"/>
      <c r="N189" s="1313"/>
      <c r="O189" s="1341"/>
      <c r="P189" s="1341"/>
      <c r="Q189" s="1341"/>
      <c r="R189" s="1341"/>
      <c r="S189" s="84">
        <v>6.78</v>
      </c>
      <c r="T189" s="82">
        <v>6.78</v>
      </c>
      <c r="U189" s="35">
        <v>5.24</v>
      </c>
      <c r="V189" s="112">
        <v>0.77286135693215297</v>
      </c>
      <c r="W189" s="35">
        <v>1.54</v>
      </c>
      <c r="X189" s="1324"/>
      <c r="Y189" s="1326"/>
      <c r="Z189" s="1314"/>
      <c r="AA189" s="40" t="s">
        <v>1299</v>
      </c>
    </row>
    <row r="190" spans="1:28" ht="246">
      <c r="A190" s="1314">
        <v>63</v>
      </c>
      <c r="B190" s="1314">
        <v>514</v>
      </c>
      <c r="C190" s="31" t="s">
        <v>32</v>
      </c>
      <c r="D190" s="36" t="s">
        <v>554</v>
      </c>
      <c r="E190" s="31" t="s">
        <v>532</v>
      </c>
      <c r="F190" s="103">
        <v>298</v>
      </c>
      <c r="G190" s="38">
        <v>700</v>
      </c>
      <c r="H190" s="1313">
        <v>2250</v>
      </c>
      <c r="I190" s="1313">
        <v>1935.87</v>
      </c>
      <c r="J190" s="1313">
        <v>2307.96</v>
      </c>
      <c r="K190" s="1313"/>
      <c r="L190" s="1374">
        <v>2307.96</v>
      </c>
      <c r="M190" s="1313"/>
      <c r="N190" s="1313"/>
      <c r="O190" s="1341" t="s">
        <v>555</v>
      </c>
      <c r="P190" s="1341" t="s">
        <v>556</v>
      </c>
      <c r="Q190" s="1341" t="s">
        <v>557</v>
      </c>
      <c r="R190" s="1341"/>
      <c r="S190" s="84">
        <v>1.97</v>
      </c>
      <c r="T190" s="82">
        <v>1.97</v>
      </c>
      <c r="U190" s="35">
        <v>0</v>
      </c>
      <c r="V190" s="112">
        <v>0</v>
      </c>
      <c r="W190" s="35">
        <v>1.97</v>
      </c>
      <c r="X190" s="1322">
        <v>390.39</v>
      </c>
      <c r="Y190" s="1325">
        <v>0.169149378672074</v>
      </c>
      <c r="Z190" s="1313">
        <v>1917.57</v>
      </c>
      <c r="AA190" s="40" t="s">
        <v>1300</v>
      </c>
    </row>
    <row r="191" spans="1:28" ht="189" customHeight="1">
      <c r="A191" s="1314"/>
      <c r="B191" s="1314"/>
      <c r="C191" s="31" t="s">
        <v>38</v>
      </c>
      <c r="D191" s="36" t="s">
        <v>558</v>
      </c>
      <c r="E191" s="31" t="s">
        <v>559</v>
      </c>
      <c r="F191" s="103">
        <v>51</v>
      </c>
      <c r="G191" s="38">
        <v>650</v>
      </c>
      <c r="H191" s="1313"/>
      <c r="I191" s="1313"/>
      <c r="J191" s="1313"/>
      <c r="K191" s="1313"/>
      <c r="L191" s="1374"/>
      <c r="M191" s="1313"/>
      <c r="N191" s="1313"/>
      <c r="O191" s="1341"/>
      <c r="P191" s="1341"/>
      <c r="Q191" s="1341"/>
      <c r="R191" s="1341"/>
      <c r="S191" s="84">
        <v>6.5</v>
      </c>
      <c r="T191" s="82">
        <v>6.5</v>
      </c>
      <c r="U191" s="35">
        <v>0</v>
      </c>
      <c r="V191" s="112">
        <v>0</v>
      </c>
      <c r="W191" s="35">
        <v>6.5</v>
      </c>
      <c r="X191" s="1323"/>
      <c r="Y191" s="1325"/>
      <c r="Z191" s="1314"/>
      <c r="AA191" s="40" t="s">
        <v>1301</v>
      </c>
    </row>
    <row r="192" spans="1:28" ht="198" customHeight="1">
      <c r="A192" s="1314"/>
      <c r="B192" s="1314"/>
      <c r="C192" s="31" t="s">
        <v>77</v>
      </c>
      <c r="D192" s="36" t="s">
        <v>560</v>
      </c>
      <c r="E192" s="31" t="s">
        <v>561</v>
      </c>
      <c r="F192" s="103">
        <v>52</v>
      </c>
      <c r="G192" s="38">
        <v>400</v>
      </c>
      <c r="H192" s="1313"/>
      <c r="I192" s="1313"/>
      <c r="J192" s="1313"/>
      <c r="K192" s="1313"/>
      <c r="L192" s="1374"/>
      <c r="M192" s="1313"/>
      <c r="N192" s="1313"/>
      <c r="O192" s="1341"/>
      <c r="P192" s="1341"/>
      <c r="Q192" s="1341"/>
      <c r="R192" s="1341"/>
      <c r="S192" s="84">
        <v>3.0150000000000001</v>
      </c>
      <c r="T192" s="82">
        <v>3.0150000000000001</v>
      </c>
      <c r="U192" s="35">
        <v>0.7</v>
      </c>
      <c r="V192" s="112">
        <v>0.23217247097844099</v>
      </c>
      <c r="W192" s="35">
        <v>2.3149999999999999</v>
      </c>
      <c r="X192" s="1323"/>
      <c r="Y192" s="1325"/>
      <c r="Z192" s="1314"/>
      <c r="AA192" s="40" t="s">
        <v>1302</v>
      </c>
      <c r="AB192" s="120"/>
    </row>
    <row r="193" spans="1:28" ht="266.25" customHeight="1">
      <c r="A193" s="1314"/>
      <c r="B193" s="1314"/>
      <c r="C193" s="31" t="s">
        <v>143</v>
      </c>
      <c r="D193" s="36" t="s">
        <v>562</v>
      </c>
      <c r="E193" s="31" t="s">
        <v>563</v>
      </c>
      <c r="F193" s="103">
        <v>53</v>
      </c>
      <c r="G193" s="38">
        <v>200</v>
      </c>
      <c r="H193" s="1313"/>
      <c r="I193" s="1313"/>
      <c r="J193" s="1313"/>
      <c r="K193" s="1313"/>
      <c r="L193" s="1374"/>
      <c r="M193" s="1313"/>
      <c r="N193" s="1313"/>
      <c r="O193" s="1341"/>
      <c r="P193" s="1341"/>
      <c r="Q193" s="1341"/>
      <c r="R193" s="1341"/>
      <c r="S193" s="84">
        <v>1.21</v>
      </c>
      <c r="T193" s="82">
        <v>1.21</v>
      </c>
      <c r="U193" s="35">
        <v>1.21</v>
      </c>
      <c r="V193" s="112">
        <v>1</v>
      </c>
      <c r="W193" s="35">
        <v>0</v>
      </c>
      <c r="X193" s="1323"/>
      <c r="Y193" s="1325"/>
      <c r="Z193" s="1314"/>
      <c r="AA193" s="40" t="s">
        <v>1303</v>
      </c>
      <c r="AB193" s="24" t="s">
        <v>1167</v>
      </c>
    </row>
    <row r="194" spans="1:28" ht="212.25" customHeight="1">
      <c r="A194" s="1314"/>
      <c r="B194" s="1314"/>
      <c r="C194" s="31" t="s">
        <v>306</v>
      </c>
      <c r="D194" s="36" t="s">
        <v>564</v>
      </c>
      <c r="E194" s="31" t="s">
        <v>565</v>
      </c>
      <c r="F194" s="103">
        <v>56</v>
      </c>
      <c r="G194" s="38">
        <v>300</v>
      </c>
      <c r="H194" s="1313"/>
      <c r="I194" s="1313"/>
      <c r="J194" s="1313"/>
      <c r="K194" s="1313"/>
      <c r="L194" s="1374"/>
      <c r="M194" s="1313"/>
      <c r="N194" s="1313"/>
      <c r="O194" s="1341"/>
      <c r="P194" s="1341"/>
      <c r="Q194" s="1341"/>
      <c r="R194" s="1341"/>
      <c r="S194" s="84">
        <v>3.57</v>
      </c>
      <c r="T194" s="82">
        <v>3.57</v>
      </c>
      <c r="U194" s="35">
        <v>3.37</v>
      </c>
      <c r="V194" s="112">
        <v>0.94397759103641499</v>
      </c>
      <c r="W194" s="35">
        <v>0.2</v>
      </c>
      <c r="X194" s="1324"/>
      <c r="Y194" s="1325"/>
      <c r="Z194" s="1314"/>
      <c r="AA194" s="40" t="s">
        <v>1304</v>
      </c>
    </row>
    <row r="195" spans="1:28" ht="246">
      <c r="A195" s="1314">
        <v>64</v>
      </c>
      <c r="B195" s="1314">
        <v>515</v>
      </c>
      <c r="C195" s="31" t="s">
        <v>32</v>
      </c>
      <c r="D195" s="36" t="s">
        <v>566</v>
      </c>
      <c r="E195" s="31" t="s">
        <v>567</v>
      </c>
      <c r="F195" s="103">
        <v>57</v>
      </c>
      <c r="G195" s="38">
        <v>475</v>
      </c>
      <c r="H195" s="1313">
        <v>3250</v>
      </c>
      <c r="I195" s="1313">
        <v>2789.13</v>
      </c>
      <c r="J195" s="1313">
        <v>3321.56</v>
      </c>
      <c r="K195" s="1313"/>
      <c r="L195" s="1374">
        <v>3321.56</v>
      </c>
      <c r="M195" s="1313"/>
      <c r="N195" s="1313"/>
      <c r="O195" s="1341" t="s">
        <v>568</v>
      </c>
      <c r="P195" s="1341" t="s">
        <v>252</v>
      </c>
      <c r="Q195" s="1341" t="s">
        <v>253</v>
      </c>
      <c r="R195" s="1341"/>
      <c r="S195" s="84">
        <v>3.21</v>
      </c>
      <c r="T195" s="82">
        <v>3.21</v>
      </c>
      <c r="U195" s="35">
        <v>0</v>
      </c>
      <c r="V195" s="112">
        <v>0</v>
      </c>
      <c r="W195" s="35">
        <v>3.21</v>
      </c>
      <c r="X195" s="1322">
        <v>684.09</v>
      </c>
      <c r="Y195" s="1325">
        <v>0.20595443105047001</v>
      </c>
      <c r="Z195" s="1313">
        <v>2637.47</v>
      </c>
      <c r="AA195" s="40" t="s">
        <v>1305</v>
      </c>
    </row>
    <row r="196" spans="1:28" ht="246">
      <c r="A196" s="1314"/>
      <c r="B196" s="1314"/>
      <c r="C196" s="31" t="s">
        <v>38</v>
      </c>
      <c r="D196" s="36" t="s">
        <v>569</v>
      </c>
      <c r="E196" s="31" t="s">
        <v>570</v>
      </c>
      <c r="F196" s="103">
        <v>59</v>
      </c>
      <c r="G196" s="38">
        <v>475</v>
      </c>
      <c r="H196" s="1313"/>
      <c r="I196" s="1313"/>
      <c r="J196" s="1313"/>
      <c r="K196" s="1313"/>
      <c r="L196" s="1374"/>
      <c r="M196" s="1313"/>
      <c r="N196" s="1313"/>
      <c r="O196" s="1341"/>
      <c r="P196" s="1341"/>
      <c r="Q196" s="1341"/>
      <c r="R196" s="1341"/>
      <c r="S196" s="84">
        <v>3.7</v>
      </c>
      <c r="T196" s="82">
        <v>3.7</v>
      </c>
      <c r="U196" s="35">
        <v>0</v>
      </c>
      <c r="V196" s="112">
        <v>0</v>
      </c>
      <c r="W196" s="35">
        <v>3.7</v>
      </c>
      <c r="X196" s="1323"/>
      <c r="Y196" s="1325"/>
      <c r="Z196" s="1314"/>
      <c r="AA196" s="40" t="s">
        <v>1306</v>
      </c>
    </row>
    <row r="197" spans="1:28" ht="183" customHeight="1">
      <c r="A197" s="1314"/>
      <c r="B197" s="1314"/>
      <c r="C197" s="31" t="s">
        <v>77</v>
      </c>
      <c r="D197" s="36" t="s">
        <v>571</v>
      </c>
      <c r="E197" s="31" t="s">
        <v>572</v>
      </c>
      <c r="F197" s="103">
        <v>60</v>
      </c>
      <c r="G197" s="38">
        <v>1000</v>
      </c>
      <c r="H197" s="1313"/>
      <c r="I197" s="1313"/>
      <c r="J197" s="1313"/>
      <c r="K197" s="1313"/>
      <c r="L197" s="1374"/>
      <c r="M197" s="1313"/>
      <c r="N197" s="1313"/>
      <c r="O197" s="1341"/>
      <c r="P197" s="1341"/>
      <c r="Q197" s="1341"/>
      <c r="R197" s="1341"/>
      <c r="S197" s="84">
        <v>8.6300000000000008</v>
      </c>
      <c r="T197" s="82">
        <v>8.6300000000000008</v>
      </c>
      <c r="U197" s="35">
        <v>4</v>
      </c>
      <c r="V197" s="112">
        <v>0.46349942062572402</v>
      </c>
      <c r="W197" s="35">
        <v>4.63</v>
      </c>
      <c r="X197" s="1323"/>
      <c r="Y197" s="1325"/>
      <c r="Z197" s="1314"/>
      <c r="AA197" s="40" t="s">
        <v>1307</v>
      </c>
    </row>
    <row r="198" spans="1:28" ht="184.5">
      <c r="A198" s="1314"/>
      <c r="B198" s="1314"/>
      <c r="C198" s="31" t="s">
        <v>143</v>
      </c>
      <c r="D198" s="36" t="s">
        <v>573</v>
      </c>
      <c r="E198" s="31" t="s">
        <v>574</v>
      </c>
      <c r="F198" s="103">
        <v>61</v>
      </c>
      <c r="G198" s="38">
        <v>700</v>
      </c>
      <c r="H198" s="1313"/>
      <c r="I198" s="1313"/>
      <c r="J198" s="1313"/>
      <c r="K198" s="1313"/>
      <c r="L198" s="1374"/>
      <c r="M198" s="1313"/>
      <c r="N198" s="1313"/>
      <c r="O198" s="1341"/>
      <c r="P198" s="1341"/>
      <c r="Q198" s="1341"/>
      <c r="R198" s="1341"/>
      <c r="S198" s="84">
        <v>6.3</v>
      </c>
      <c r="T198" s="82">
        <v>6.3</v>
      </c>
      <c r="U198" s="35">
        <v>3.35</v>
      </c>
      <c r="V198" s="112">
        <v>0.53174603174603197</v>
      </c>
      <c r="W198" s="35">
        <v>2.95</v>
      </c>
      <c r="X198" s="1323"/>
      <c r="Y198" s="1325"/>
      <c r="Z198" s="1314"/>
      <c r="AA198" s="40" t="s">
        <v>1308</v>
      </c>
    </row>
    <row r="199" spans="1:28" ht="199.5" customHeight="1">
      <c r="A199" s="1314"/>
      <c r="B199" s="1314"/>
      <c r="C199" s="31" t="s">
        <v>306</v>
      </c>
      <c r="D199" s="36" t="s">
        <v>575</v>
      </c>
      <c r="E199" s="31" t="s">
        <v>576</v>
      </c>
      <c r="F199" s="103">
        <v>62</v>
      </c>
      <c r="G199" s="38">
        <v>600</v>
      </c>
      <c r="H199" s="1313"/>
      <c r="I199" s="1313"/>
      <c r="J199" s="1313"/>
      <c r="K199" s="1313"/>
      <c r="L199" s="1374"/>
      <c r="M199" s="1313"/>
      <c r="N199" s="1313"/>
      <c r="O199" s="1341"/>
      <c r="P199" s="1341"/>
      <c r="Q199" s="1341"/>
      <c r="R199" s="1341"/>
      <c r="S199" s="84">
        <v>4.32</v>
      </c>
      <c r="T199" s="82">
        <v>4.32</v>
      </c>
      <c r="U199" s="35">
        <v>3.55</v>
      </c>
      <c r="V199" s="112">
        <v>0.82175925925925897</v>
      </c>
      <c r="W199" s="35">
        <v>0.77</v>
      </c>
      <c r="X199" s="1324"/>
      <c r="Y199" s="1325"/>
      <c r="Z199" s="1314"/>
      <c r="AA199" s="40" t="s">
        <v>1309</v>
      </c>
    </row>
    <row r="200" spans="1:28">
      <c r="A200" s="31"/>
      <c r="B200" s="31"/>
      <c r="C200" s="31"/>
      <c r="D200" s="1408" t="s">
        <v>53</v>
      </c>
      <c r="E200" s="1408"/>
      <c r="F200" s="1408"/>
      <c r="G200" s="30">
        <f>SUM(G181:G199)</f>
        <v>13050</v>
      </c>
      <c r="H200" s="30">
        <f t="shared" ref="H200:X200" si="93">SUM(H181:H199)</f>
        <v>13050</v>
      </c>
      <c r="I200" s="30">
        <f t="shared" si="93"/>
        <v>11213.77</v>
      </c>
      <c r="J200" s="30">
        <f t="shared" si="93"/>
        <v>13052.890000000001</v>
      </c>
      <c r="K200" s="30">
        <f t="shared" si="93"/>
        <v>725.96</v>
      </c>
      <c r="L200" s="30">
        <f t="shared" si="93"/>
        <v>13778.85</v>
      </c>
      <c r="M200" s="30">
        <f t="shared" si="93"/>
        <v>0</v>
      </c>
      <c r="N200" s="30">
        <f t="shared" si="93"/>
        <v>0</v>
      </c>
      <c r="O200" s="30"/>
      <c r="P200" s="30"/>
      <c r="Q200" s="30"/>
      <c r="R200" s="30"/>
      <c r="S200" s="30">
        <f t="shared" si="93"/>
        <v>96.124999999999972</v>
      </c>
      <c r="T200" s="30">
        <f t="shared" si="93"/>
        <v>93.244999999999976</v>
      </c>
      <c r="U200" s="30">
        <f t="shared" si="93"/>
        <v>55.63</v>
      </c>
      <c r="V200" s="30"/>
      <c r="W200" s="30">
        <f t="shared" si="93"/>
        <v>37.615000000000009</v>
      </c>
      <c r="X200" s="30">
        <f t="shared" si="93"/>
        <v>4217.8</v>
      </c>
      <c r="Y200" s="31"/>
      <c r="Z200" s="27">
        <v>9561.0499999999993</v>
      </c>
      <c r="AA200" s="91"/>
    </row>
    <row r="201" spans="1:28">
      <c r="A201" s="1411" t="s">
        <v>577</v>
      </c>
      <c r="B201" s="1411"/>
      <c r="C201" s="1411"/>
      <c r="D201" s="1411"/>
      <c r="E201" s="1411"/>
      <c r="F201" s="1411"/>
      <c r="G201" s="38"/>
      <c r="H201" s="38"/>
      <c r="I201" s="38"/>
      <c r="J201" s="38"/>
      <c r="K201" s="38"/>
      <c r="L201" s="67"/>
      <c r="M201" s="38"/>
      <c r="N201" s="38"/>
      <c r="O201" s="68"/>
      <c r="P201" s="68"/>
      <c r="Q201" s="68"/>
      <c r="R201" s="68"/>
      <c r="S201" s="84"/>
      <c r="T201" s="82"/>
      <c r="U201" s="35"/>
      <c r="V201" s="71"/>
      <c r="W201" s="38"/>
      <c r="X201" s="38"/>
      <c r="Y201" s="31"/>
      <c r="Z201" s="31"/>
      <c r="AA201" s="91"/>
    </row>
    <row r="202" spans="1:28" ht="184.5">
      <c r="A202" s="1314">
        <v>65</v>
      </c>
      <c r="B202" s="1314">
        <v>517</v>
      </c>
      <c r="C202" s="31" t="s">
        <v>32</v>
      </c>
      <c r="D202" s="32" t="s">
        <v>585</v>
      </c>
      <c r="E202" s="31" t="s">
        <v>586</v>
      </c>
      <c r="F202" s="103">
        <v>68</v>
      </c>
      <c r="G202" s="38">
        <v>770</v>
      </c>
      <c r="H202" s="1313">
        <v>2300</v>
      </c>
      <c r="I202" s="1313">
        <v>1960.81</v>
      </c>
      <c r="J202" s="1313">
        <v>2322.2600000000002</v>
      </c>
      <c r="K202" s="1394">
        <v>478.09</v>
      </c>
      <c r="L202" s="1374">
        <v>2800.35</v>
      </c>
      <c r="M202" s="1313"/>
      <c r="N202" s="1313"/>
      <c r="O202" s="1341" t="s">
        <v>587</v>
      </c>
      <c r="P202" s="1341" t="s">
        <v>588</v>
      </c>
      <c r="Q202" s="1341" t="s">
        <v>589</v>
      </c>
      <c r="R202" s="1341"/>
      <c r="S202" s="84">
        <v>7.52</v>
      </c>
      <c r="T202" s="82">
        <v>10.42</v>
      </c>
      <c r="U202" s="35">
        <v>7.52</v>
      </c>
      <c r="V202" s="112">
        <v>0.72168905950095996</v>
      </c>
      <c r="W202" s="35">
        <v>2.9</v>
      </c>
      <c r="X202" s="1313">
        <v>1034.2</v>
      </c>
      <c r="Y202" s="1326">
        <v>0.36931097898477</v>
      </c>
      <c r="Z202" s="1313">
        <v>1766.15</v>
      </c>
      <c r="AA202" s="99" t="s">
        <v>1310</v>
      </c>
    </row>
    <row r="203" spans="1:28" ht="255.75" customHeight="1">
      <c r="A203" s="1314"/>
      <c r="B203" s="1314"/>
      <c r="C203" s="31" t="s">
        <v>38</v>
      </c>
      <c r="D203" s="36" t="s">
        <v>590</v>
      </c>
      <c r="E203" s="39" t="s">
        <v>591</v>
      </c>
      <c r="F203" s="103">
        <v>69</v>
      </c>
      <c r="G203" s="38">
        <v>650</v>
      </c>
      <c r="H203" s="1313"/>
      <c r="I203" s="1313"/>
      <c r="J203" s="1313"/>
      <c r="K203" s="1394"/>
      <c r="L203" s="1374"/>
      <c r="M203" s="1313"/>
      <c r="N203" s="1313"/>
      <c r="O203" s="1341"/>
      <c r="P203" s="1341"/>
      <c r="Q203" s="1341"/>
      <c r="R203" s="1341"/>
      <c r="S203" s="84">
        <v>6.53</v>
      </c>
      <c r="T203" s="82">
        <v>7.02</v>
      </c>
      <c r="U203" s="35">
        <v>4.6399999999999997</v>
      </c>
      <c r="V203" s="112">
        <v>0.66096866096866103</v>
      </c>
      <c r="W203" s="35">
        <v>2.38</v>
      </c>
      <c r="X203" s="1313"/>
      <c r="Y203" s="1326"/>
      <c r="Z203" s="1314"/>
      <c r="AA203" s="99" t="s">
        <v>1311</v>
      </c>
    </row>
    <row r="204" spans="1:28" ht="370.5" customHeight="1">
      <c r="A204" s="1314"/>
      <c r="B204" s="1314"/>
      <c r="C204" s="31" t="s">
        <v>77</v>
      </c>
      <c r="D204" s="36" t="s">
        <v>592</v>
      </c>
      <c r="E204" s="39" t="s">
        <v>591</v>
      </c>
      <c r="F204" s="103">
        <v>70</v>
      </c>
      <c r="G204" s="38">
        <v>880</v>
      </c>
      <c r="H204" s="1313"/>
      <c r="I204" s="1313"/>
      <c r="J204" s="1313"/>
      <c r="K204" s="1394"/>
      <c r="L204" s="1374"/>
      <c r="M204" s="1313"/>
      <c r="N204" s="1313"/>
      <c r="O204" s="1341"/>
      <c r="P204" s="1341"/>
      <c r="Q204" s="1341"/>
      <c r="R204" s="1341"/>
      <c r="S204" s="84">
        <v>7.56</v>
      </c>
      <c r="T204" s="82">
        <v>7.56</v>
      </c>
      <c r="U204" s="35">
        <v>6.23</v>
      </c>
      <c r="V204" s="112">
        <v>0.82407407407407396</v>
      </c>
      <c r="W204" s="35">
        <v>1.33</v>
      </c>
      <c r="X204" s="1313"/>
      <c r="Y204" s="1326"/>
      <c r="Z204" s="1314"/>
      <c r="AA204" s="99" t="s">
        <v>1312</v>
      </c>
    </row>
    <row r="205" spans="1:28" ht="246">
      <c r="A205" s="1314">
        <v>66</v>
      </c>
      <c r="B205" s="1314">
        <v>518</v>
      </c>
      <c r="C205" s="31" t="s">
        <v>32</v>
      </c>
      <c r="D205" s="36" t="s">
        <v>593</v>
      </c>
      <c r="E205" s="39" t="s">
        <v>549</v>
      </c>
      <c r="F205" s="103">
        <v>81</v>
      </c>
      <c r="G205" s="38">
        <v>1700</v>
      </c>
      <c r="H205" s="1313">
        <v>2300</v>
      </c>
      <c r="I205" s="1313">
        <v>1976.39</v>
      </c>
      <c r="J205" s="1313">
        <v>2402.2600000000002</v>
      </c>
      <c r="K205" s="1313"/>
      <c r="L205" s="1374">
        <v>2402.2600000000002</v>
      </c>
      <c r="M205" s="1313"/>
      <c r="N205" s="1313"/>
      <c r="O205" s="1341" t="s">
        <v>594</v>
      </c>
      <c r="P205" s="1341" t="s">
        <v>595</v>
      </c>
      <c r="Q205" s="1341" t="s">
        <v>596</v>
      </c>
      <c r="R205" s="1341"/>
      <c r="S205" s="84">
        <v>8.25</v>
      </c>
      <c r="T205" s="82">
        <v>8.25</v>
      </c>
      <c r="U205" s="35">
        <v>6.9</v>
      </c>
      <c r="V205" s="112">
        <v>0.83636363636363598</v>
      </c>
      <c r="W205" s="35">
        <v>1.35</v>
      </c>
      <c r="X205" s="1313">
        <v>1180.19</v>
      </c>
      <c r="Y205" s="1326">
        <v>0.49128320831217298</v>
      </c>
      <c r="Z205" s="1313">
        <v>1222.07</v>
      </c>
      <c r="AA205" s="99" t="s">
        <v>1313</v>
      </c>
    </row>
    <row r="206" spans="1:28" ht="246">
      <c r="A206" s="1314"/>
      <c r="B206" s="1314"/>
      <c r="C206" s="31" t="s">
        <v>38</v>
      </c>
      <c r="D206" s="36" t="s">
        <v>597</v>
      </c>
      <c r="E206" s="39" t="s">
        <v>591</v>
      </c>
      <c r="F206" s="103">
        <v>82</v>
      </c>
      <c r="G206" s="38">
        <v>600</v>
      </c>
      <c r="H206" s="1313"/>
      <c r="I206" s="1313"/>
      <c r="J206" s="1313"/>
      <c r="K206" s="1313"/>
      <c r="L206" s="1374"/>
      <c r="M206" s="1313"/>
      <c r="N206" s="1313"/>
      <c r="O206" s="1341"/>
      <c r="P206" s="1341"/>
      <c r="Q206" s="1341"/>
      <c r="R206" s="1341"/>
      <c r="S206" s="84">
        <v>4.4000000000000004</v>
      </c>
      <c r="T206" s="82">
        <v>4.4000000000000004</v>
      </c>
      <c r="U206" s="35">
        <v>0</v>
      </c>
      <c r="V206" s="112">
        <v>0</v>
      </c>
      <c r="W206" s="35">
        <v>4.4000000000000004</v>
      </c>
      <c r="X206" s="1313"/>
      <c r="Y206" s="1326"/>
      <c r="Z206" s="1314"/>
      <c r="AA206" s="99" t="s">
        <v>1314</v>
      </c>
    </row>
    <row r="207" spans="1:28" ht="240" customHeight="1">
      <c r="A207" s="1314">
        <v>67</v>
      </c>
      <c r="B207" s="1314">
        <v>520</v>
      </c>
      <c r="C207" s="31" t="s">
        <v>32</v>
      </c>
      <c r="D207" s="36" t="s">
        <v>605</v>
      </c>
      <c r="E207" s="39" t="s">
        <v>591</v>
      </c>
      <c r="F207" s="103">
        <v>102</v>
      </c>
      <c r="G207" s="38">
        <v>1400</v>
      </c>
      <c r="H207" s="1313">
        <v>2300</v>
      </c>
      <c r="I207" s="1313">
        <v>1979.02</v>
      </c>
      <c r="J207" s="1313">
        <v>2339.81</v>
      </c>
      <c r="K207" s="1394">
        <v>562.41999999999996</v>
      </c>
      <c r="L207" s="1374">
        <v>2902.23</v>
      </c>
      <c r="M207" s="1313"/>
      <c r="N207" s="1313"/>
      <c r="O207" s="1341" t="s">
        <v>606</v>
      </c>
      <c r="P207" s="1341" t="s">
        <v>607</v>
      </c>
      <c r="Q207" s="1341" t="s">
        <v>608</v>
      </c>
      <c r="R207" s="1341"/>
      <c r="S207" s="84">
        <v>10.97</v>
      </c>
      <c r="T207" s="82">
        <v>10.97</v>
      </c>
      <c r="U207" s="35">
        <v>9.77</v>
      </c>
      <c r="V207" s="112">
        <v>0.89061075660893296</v>
      </c>
      <c r="W207" s="35">
        <v>1.2</v>
      </c>
      <c r="X207" s="1334">
        <v>990.49</v>
      </c>
      <c r="Y207" s="1326">
        <v>0.42332069697966901</v>
      </c>
      <c r="Z207" s="1313">
        <v>1349.32</v>
      </c>
      <c r="AA207" s="99" t="s">
        <v>1315</v>
      </c>
    </row>
    <row r="208" spans="1:28" ht="307.5">
      <c r="A208" s="1314"/>
      <c r="B208" s="1314"/>
      <c r="C208" s="31" t="s">
        <v>38</v>
      </c>
      <c r="D208" s="36" t="s">
        <v>609</v>
      </c>
      <c r="E208" s="39" t="s">
        <v>591</v>
      </c>
      <c r="F208" s="103">
        <v>103</v>
      </c>
      <c r="G208" s="38">
        <v>900</v>
      </c>
      <c r="H208" s="1313"/>
      <c r="I208" s="1313"/>
      <c r="J208" s="1313"/>
      <c r="K208" s="1394"/>
      <c r="L208" s="1374"/>
      <c r="M208" s="1313"/>
      <c r="N208" s="1313"/>
      <c r="O208" s="1341"/>
      <c r="P208" s="1341"/>
      <c r="Q208" s="1341"/>
      <c r="R208" s="1341"/>
      <c r="S208" s="84">
        <v>5.26</v>
      </c>
      <c r="T208" s="82">
        <v>5.26</v>
      </c>
      <c r="U208" s="35">
        <v>3.56</v>
      </c>
      <c r="V208" s="112">
        <v>0.67680608365019002</v>
      </c>
      <c r="W208" s="35">
        <v>1.7</v>
      </c>
      <c r="X208" s="1334"/>
      <c r="Y208" s="1326"/>
      <c r="Z208" s="1314"/>
      <c r="AA208" s="99" t="s">
        <v>1316</v>
      </c>
    </row>
    <row r="209" spans="1:27" ht="246">
      <c r="A209" s="1314">
        <v>68</v>
      </c>
      <c r="B209" s="1314">
        <v>521</v>
      </c>
      <c r="C209" s="31" t="s">
        <v>32</v>
      </c>
      <c r="D209" s="32" t="s">
        <v>610</v>
      </c>
      <c r="E209" s="39" t="s">
        <v>591</v>
      </c>
      <c r="F209" s="103">
        <v>104</v>
      </c>
      <c r="G209" s="38">
        <v>530</v>
      </c>
      <c r="H209" s="1313">
        <v>950</v>
      </c>
      <c r="I209" s="1313">
        <v>814.7</v>
      </c>
      <c r="J209" s="1313">
        <v>880.09</v>
      </c>
      <c r="K209" s="1313"/>
      <c r="L209" s="1374">
        <v>880.09</v>
      </c>
      <c r="M209" s="1313"/>
      <c r="N209" s="1313"/>
      <c r="O209" s="1341" t="s">
        <v>579</v>
      </c>
      <c r="P209" s="1341" t="s">
        <v>580</v>
      </c>
      <c r="Q209" s="1341" t="s">
        <v>611</v>
      </c>
      <c r="R209" s="1341"/>
      <c r="S209" s="84">
        <v>3.88</v>
      </c>
      <c r="T209" s="82">
        <v>3.88</v>
      </c>
      <c r="U209" s="35">
        <v>3.8</v>
      </c>
      <c r="V209" s="112">
        <v>0.97938144329896903</v>
      </c>
      <c r="W209" s="35">
        <v>8.0000000000000099E-2</v>
      </c>
      <c r="X209" s="1334">
        <v>397.9</v>
      </c>
      <c r="Y209" s="1326">
        <v>0.452112852094672</v>
      </c>
      <c r="Z209" s="1313">
        <v>482.19</v>
      </c>
      <c r="AA209" s="99" t="s">
        <v>1317</v>
      </c>
    </row>
    <row r="210" spans="1:27" ht="299.25" customHeight="1">
      <c r="A210" s="1314"/>
      <c r="B210" s="1314"/>
      <c r="C210" s="31" t="s">
        <v>38</v>
      </c>
      <c r="D210" s="32" t="s">
        <v>612</v>
      </c>
      <c r="E210" s="39" t="s">
        <v>591</v>
      </c>
      <c r="F210" s="103">
        <v>105</v>
      </c>
      <c r="G210" s="38">
        <v>420</v>
      </c>
      <c r="H210" s="1313"/>
      <c r="I210" s="1313"/>
      <c r="J210" s="1313"/>
      <c r="K210" s="1313"/>
      <c r="L210" s="1374"/>
      <c r="M210" s="1313"/>
      <c r="N210" s="1313"/>
      <c r="O210" s="1341"/>
      <c r="P210" s="1341"/>
      <c r="Q210" s="1341"/>
      <c r="R210" s="1341"/>
      <c r="S210" s="84">
        <v>4</v>
      </c>
      <c r="T210" s="82">
        <v>4</v>
      </c>
      <c r="U210" s="35">
        <v>3.75</v>
      </c>
      <c r="V210" s="112">
        <v>0.9375</v>
      </c>
      <c r="W210" s="35">
        <v>0.25</v>
      </c>
      <c r="X210" s="1334"/>
      <c r="Y210" s="1326"/>
      <c r="Z210" s="1314"/>
      <c r="AA210" s="99" t="s">
        <v>1318</v>
      </c>
    </row>
    <row r="211" spans="1:27" ht="196.5" customHeight="1">
      <c r="A211" s="31">
        <v>69</v>
      </c>
      <c r="B211" s="1314">
        <v>522</v>
      </c>
      <c r="C211" s="1314"/>
      <c r="D211" s="36" t="s">
        <v>613</v>
      </c>
      <c r="E211" s="39" t="s">
        <v>614</v>
      </c>
      <c r="F211" s="103">
        <v>106</v>
      </c>
      <c r="G211" s="38">
        <v>800</v>
      </c>
      <c r="H211" s="38">
        <v>800</v>
      </c>
      <c r="I211" s="38">
        <v>687.2</v>
      </c>
      <c r="J211" s="38">
        <v>804.42</v>
      </c>
      <c r="K211" s="38">
        <v>194.1</v>
      </c>
      <c r="L211" s="67">
        <v>998.52</v>
      </c>
      <c r="M211" s="38"/>
      <c r="N211" s="38"/>
      <c r="O211" s="68" t="s">
        <v>615</v>
      </c>
      <c r="P211" s="68" t="s">
        <v>607</v>
      </c>
      <c r="Q211" s="68" t="s">
        <v>616</v>
      </c>
      <c r="R211" s="68"/>
      <c r="S211" s="84">
        <v>9</v>
      </c>
      <c r="T211" s="82">
        <v>10.5</v>
      </c>
      <c r="U211" s="35">
        <v>8.4</v>
      </c>
      <c r="V211" s="112">
        <v>0.8</v>
      </c>
      <c r="W211" s="35">
        <v>2.1</v>
      </c>
      <c r="X211" s="38">
        <v>925.47</v>
      </c>
      <c r="Y211" s="115">
        <v>1.15048109196688</v>
      </c>
      <c r="Z211" s="38">
        <v>-121.05</v>
      </c>
      <c r="AA211" s="99" t="s">
        <v>1319</v>
      </c>
    </row>
    <row r="212" spans="1:27">
      <c r="A212" s="31"/>
      <c r="B212" s="31"/>
      <c r="C212" s="31"/>
      <c r="D212" s="1408" t="s">
        <v>53</v>
      </c>
      <c r="E212" s="1408"/>
      <c r="F212" s="1408"/>
      <c r="G212" s="30">
        <f>SUM(G202:G211)</f>
        <v>8650</v>
      </c>
      <c r="H212" s="30">
        <f t="shared" ref="H212:U212" si="94">SUM(H202:H211)</f>
        <v>8650</v>
      </c>
      <c r="I212" s="30">
        <f t="shared" si="94"/>
        <v>7418.119999999999</v>
      </c>
      <c r="J212" s="30">
        <f t="shared" si="94"/>
        <v>8748.84</v>
      </c>
      <c r="K212" s="30">
        <f t="shared" si="94"/>
        <v>1234.6099999999999</v>
      </c>
      <c r="L212" s="30">
        <f t="shared" si="94"/>
        <v>9983.4500000000007</v>
      </c>
      <c r="M212" s="30">
        <f t="shared" si="94"/>
        <v>0</v>
      </c>
      <c r="N212" s="30">
        <f t="shared" si="94"/>
        <v>0</v>
      </c>
      <c r="O212" s="30"/>
      <c r="P212" s="30"/>
      <c r="Q212" s="30"/>
      <c r="R212" s="30"/>
      <c r="S212" s="30">
        <f t="shared" si="94"/>
        <v>67.37</v>
      </c>
      <c r="T212" s="30">
        <f t="shared" si="94"/>
        <v>72.259999999999991</v>
      </c>
      <c r="U212" s="30">
        <f t="shared" si="94"/>
        <v>54.57</v>
      </c>
      <c r="V212" s="30"/>
      <c r="W212" s="30">
        <v>17.690000000000001</v>
      </c>
      <c r="X212" s="30">
        <v>7999.84</v>
      </c>
      <c r="Y212" s="31"/>
      <c r="Z212" s="30">
        <v>5831.38</v>
      </c>
      <c r="AA212" s="91"/>
    </row>
    <row r="213" spans="1:27" s="10" customFormat="1">
      <c r="A213" s="1420" t="s">
        <v>617</v>
      </c>
      <c r="B213" s="1420"/>
      <c r="C213" s="1420"/>
      <c r="D213" s="1420"/>
      <c r="E213" s="121"/>
      <c r="F213" s="122"/>
      <c r="G213" s="123"/>
      <c r="H213" s="123"/>
      <c r="I213" s="123"/>
      <c r="J213" s="121"/>
      <c r="K213" s="121"/>
      <c r="L213" s="66"/>
      <c r="M213" s="121"/>
      <c r="N213" s="121"/>
      <c r="O213" s="73"/>
      <c r="P213" s="62"/>
      <c r="Q213" s="62"/>
      <c r="R213" s="62"/>
      <c r="S213" s="140"/>
      <c r="T213" s="141"/>
      <c r="U213" s="142"/>
      <c r="V213" s="65"/>
      <c r="W213" s="143"/>
      <c r="X213" s="143"/>
      <c r="Y213" s="150"/>
      <c r="Z213" s="150"/>
      <c r="AA213" s="151"/>
    </row>
    <row r="214" spans="1:27" ht="409.5">
      <c r="A214" s="1314">
        <v>70</v>
      </c>
      <c r="B214" s="1314">
        <v>523</v>
      </c>
      <c r="C214" s="31" t="s">
        <v>32</v>
      </c>
      <c r="D214" s="36" t="s">
        <v>618</v>
      </c>
      <c r="E214" s="39" t="s">
        <v>604</v>
      </c>
      <c r="F214" s="103">
        <v>107</v>
      </c>
      <c r="G214" s="38">
        <v>700</v>
      </c>
      <c r="H214" s="1313">
        <v>2300</v>
      </c>
      <c r="I214" s="1313">
        <v>1958.93</v>
      </c>
      <c r="J214" s="1313">
        <v>2263.7600000000002</v>
      </c>
      <c r="K214" s="1313"/>
      <c r="L214" s="1374">
        <v>2263.7600000000002</v>
      </c>
      <c r="M214" s="1313"/>
      <c r="N214" s="1313"/>
      <c r="O214" s="1341" t="s">
        <v>619</v>
      </c>
      <c r="P214" s="1341" t="s">
        <v>620</v>
      </c>
      <c r="Q214" s="1341" t="s">
        <v>621</v>
      </c>
      <c r="R214" s="1341"/>
      <c r="S214" s="84">
        <v>7.1</v>
      </c>
      <c r="T214" s="82">
        <v>7.1</v>
      </c>
      <c r="U214" s="35">
        <v>5</v>
      </c>
      <c r="V214" s="112">
        <v>0.70422535211267601</v>
      </c>
      <c r="W214" s="38">
        <v>2.1</v>
      </c>
      <c r="X214" s="1313">
        <v>826.85</v>
      </c>
      <c r="Y214" s="1325">
        <v>0.36525515072269099</v>
      </c>
      <c r="Z214" s="1313">
        <v>1436.91</v>
      </c>
      <c r="AA214" s="91" t="s">
        <v>1320</v>
      </c>
    </row>
    <row r="215" spans="1:27" ht="333" customHeight="1">
      <c r="A215" s="1314"/>
      <c r="B215" s="1314"/>
      <c r="C215" s="31" t="s">
        <v>38</v>
      </c>
      <c r="D215" s="36" t="s">
        <v>622</v>
      </c>
      <c r="E215" s="39" t="s">
        <v>604</v>
      </c>
      <c r="F215" s="103">
        <v>110</v>
      </c>
      <c r="G215" s="38">
        <v>500</v>
      </c>
      <c r="H215" s="1313"/>
      <c r="I215" s="1313"/>
      <c r="J215" s="1313"/>
      <c r="K215" s="1313"/>
      <c r="L215" s="1374"/>
      <c r="M215" s="1313"/>
      <c r="N215" s="1313"/>
      <c r="O215" s="1341"/>
      <c r="P215" s="1341"/>
      <c r="Q215" s="1341"/>
      <c r="R215" s="1341"/>
      <c r="S215" s="84">
        <v>4.9000000000000004</v>
      </c>
      <c r="T215" s="82">
        <v>4.9000000000000004</v>
      </c>
      <c r="U215" s="35">
        <v>4.9000000000000004</v>
      </c>
      <c r="V215" s="112">
        <v>1</v>
      </c>
      <c r="W215" s="38">
        <v>0</v>
      </c>
      <c r="X215" s="1313"/>
      <c r="Y215" s="1325"/>
      <c r="Z215" s="1314"/>
      <c r="AA215" s="91" t="s">
        <v>439</v>
      </c>
    </row>
    <row r="216" spans="1:27" ht="199.5" customHeight="1">
      <c r="A216" s="1314"/>
      <c r="B216" s="1314"/>
      <c r="C216" s="31" t="s">
        <v>77</v>
      </c>
      <c r="D216" s="36" t="s">
        <v>624</v>
      </c>
      <c r="E216" s="124" t="s">
        <v>625</v>
      </c>
      <c r="F216" s="103">
        <v>112</v>
      </c>
      <c r="G216" s="38">
        <v>700</v>
      </c>
      <c r="H216" s="1313"/>
      <c r="I216" s="1313"/>
      <c r="J216" s="1313"/>
      <c r="K216" s="1313"/>
      <c r="L216" s="1374"/>
      <c r="M216" s="1313"/>
      <c r="N216" s="1313"/>
      <c r="O216" s="1341"/>
      <c r="P216" s="1341"/>
      <c r="Q216" s="1341"/>
      <c r="R216" s="1341"/>
      <c r="S216" s="84">
        <v>6</v>
      </c>
      <c r="T216" s="82">
        <v>6</v>
      </c>
      <c r="U216" s="35">
        <v>4.5</v>
      </c>
      <c r="V216" s="112">
        <v>0.75</v>
      </c>
      <c r="W216" s="38">
        <v>1.5</v>
      </c>
      <c r="X216" s="1313"/>
      <c r="Y216" s="1325"/>
      <c r="Z216" s="1314"/>
      <c r="AA216" s="91" t="s">
        <v>1321</v>
      </c>
    </row>
    <row r="217" spans="1:27" ht="378.75" customHeight="1">
      <c r="A217" s="1314"/>
      <c r="B217" s="1314"/>
      <c r="C217" s="31" t="s">
        <v>143</v>
      </c>
      <c r="D217" s="36" t="s">
        <v>626</v>
      </c>
      <c r="E217" s="39" t="s">
        <v>591</v>
      </c>
      <c r="F217" s="103">
        <v>113</v>
      </c>
      <c r="G217" s="38">
        <v>400</v>
      </c>
      <c r="H217" s="1313"/>
      <c r="I217" s="1313"/>
      <c r="J217" s="1313"/>
      <c r="K217" s="1313"/>
      <c r="L217" s="1374"/>
      <c r="M217" s="1313"/>
      <c r="N217" s="1313"/>
      <c r="O217" s="1341"/>
      <c r="P217" s="1341"/>
      <c r="Q217" s="1341"/>
      <c r="R217" s="1341"/>
      <c r="S217" s="84">
        <v>3</v>
      </c>
      <c r="T217" s="82">
        <v>3</v>
      </c>
      <c r="U217" s="35">
        <v>0</v>
      </c>
      <c r="V217" s="112">
        <v>0</v>
      </c>
      <c r="W217" s="38">
        <v>3</v>
      </c>
      <c r="X217" s="1313"/>
      <c r="Y217" s="1325"/>
      <c r="Z217" s="1314"/>
      <c r="AA217" s="91" t="s">
        <v>1322</v>
      </c>
    </row>
    <row r="218" spans="1:27" ht="409.5">
      <c r="A218" s="1314">
        <v>71</v>
      </c>
      <c r="B218" s="1314">
        <v>524</v>
      </c>
      <c r="C218" s="31" t="s">
        <v>32</v>
      </c>
      <c r="D218" s="36" t="s">
        <v>627</v>
      </c>
      <c r="E218" s="39" t="s">
        <v>591</v>
      </c>
      <c r="F218" s="103">
        <v>114</v>
      </c>
      <c r="G218" s="38">
        <v>1800</v>
      </c>
      <c r="H218" s="1313">
        <v>2800</v>
      </c>
      <c r="I218" s="1313">
        <v>2406.91</v>
      </c>
      <c r="J218" s="1314">
        <v>2738.49</v>
      </c>
      <c r="K218" s="1314"/>
      <c r="L218" s="1375">
        <v>2738.49</v>
      </c>
      <c r="M218" s="1314"/>
      <c r="N218" s="1314"/>
      <c r="O218" s="1344" t="s">
        <v>628</v>
      </c>
      <c r="P218" s="1344" t="s">
        <v>629</v>
      </c>
      <c r="Q218" s="1344" t="s">
        <v>630</v>
      </c>
      <c r="R218" s="1344"/>
      <c r="S218" s="84">
        <v>13.9</v>
      </c>
      <c r="T218" s="82">
        <v>13.9</v>
      </c>
      <c r="U218" s="35">
        <v>9</v>
      </c>
      <c r="V218" s="112">
        <v>0.64748201438848896</v>
      </c>
      <c r="W218" s="38">
        <v>4.9000000000000004</v>
      </c>
      <c r="X218" s="1313">
        <v>1243.3800000000001</v>
      </c>
      <c r="Y218" s="1326">
        <v>0.45403853948709</v>
      </c>
      <c r="Z218" s="1313">
        <v>1495.11</v>
      </c>
      <c r="AA218" s="91" t="s">
        <v>1323</v>
      </c>
    </row>
    <row r="219" spans="1:27" ht="184.5">
      <c r="A219" s="1314"/>
      <c r="B219" s="1314"/>
      <c r="C219" s="31" t="s">
        <v>38</v>
      </c>
      <c r="D219" s="36" t="s">
        <v>631</v>
      </c>
      <c r="E219" s="124" t="s">
        <v>632</v>
      </c>
      <c r="F219" s="103">
        <v>115</v>
      </c>
      <c r="G219" s="38">
        <v>1000</v>
      </c>
      <c r="H219" s="1313"/>
      <c r="I219" s="1313"/>
      <c r="J219" s="1314"/>
      <c r="K219" s="1314"/>
      <c r="L219" s="1375"/>
      <c r="M219" s="1314"/>
      <c r="N219" s="1314"/>
      <c r="O219" s="1344"/>
      <c r="P219" s="1344"/>
      <c r="Q219" s="1344"/>
      <c r="R219" s="1344"/>
      <c r="S219" s="84">
        <v>1.26</v>
      </c>
      <c r="T219" s="82">
        <v>1.26</v>
      </c>
      <c r="U219" s="35">
        <v>1</v>
      </c>
      <c r="V219" s="112">
        <v>0.79365079365079405</v>
      </c>
      <c r="W219" s="38">
        <v>0.26</v>
      </c>
      <c r="X219" s="1313"/>
      <c r="Y219" s="1326"/>
      <c r="Z219" s="1314"/>
      <c r="AA219" s="91" t="s">
        <v>1324</v>
      </c>
    </row>
    <row r="220" spans="1:27" ht="184.5">
      <c r="A220" s="1314">
        <v>72</v>
      </c>
      <c r="B220" s="1314">
        <v>525</v>
      </c>
      <c r="C220" s="31" t="s">
        <v>32</v>
      </c>
      <c r="D220" s="36" t="s">
        <v>633</v>
      </c>
      <c r="E220" s="125" t="s">
        <v>634</v>
      </c>
      <c r="F220" s="103">
        <v>127</v>
      </c>
      <c r="G220" s="38">
        <v>600</v>
      </c>
      <c r="H220" s="1313">
        <v>2300</v>
      </c>
      <c r="I220" s="1313">
        <v>1963.07</v>
      </c>
      <c r="J220" s="1314">
        <v>2447.1799999999998</v>
      </c>
      <c r="K220" s="1314"/>
      <c r="L220" s="1375">
        <v>2447.1799999999998</v>
      </c>
      <c r="M220" s="1314"/>
      <c r="N220" s="1314"/>
      <c r="O220" s="1344" t="s">
        <v>635</v>
      </c>
      <c r="P220" s="1344" t="s">
        <v>629</v>
      </c>
      <c r="Q220" s="1344" t="s">
        <v>630</v>
      </c>
      <c r="R220" s="1344"/>
      <c r="S220" s="84">
        <v>6.85</v>
      </c>
      <c r="T220" s="82">
        <v>6.85</v>
      </c>
      <c r="U220" s="35">
        <v>6.85</v>
      </c>
      <c r="V220" s="112">
        <v>1</v>
      </c>
      <c r="W220" s="38">
        <v>0</v>
      </c>
      <c r="X220" s="1322">
        <v>1344.7</v>
      </c>
      <c r="Y220" s="1326">
        <v>0.549489616619946</v>
      </c>
      <c r="Z220" s="1313">
        <v>1102.48</v>
      </c>
      <c r="AA220" s="91" t="s">
        <v>439</v>
      </c>
    </row>
    <row r="221" spans="1:27" ht="246">
      <c r="A221" s="1314"/>
      <c r="B221" s="1314"/>
      <c r="C221" s="31" t="s">
        <v>38</v>
      </c>
      <c r="D221" s="36" t="s">
        <v>637</v>
      </c>
      <c r="E221" s="124" t="s">
        <v>250</v>
      </c>
      <c r="F221" s="103">
        <v>128</v>
      </c>
      <c r="G221" s="38">
        <v>860</v>
      </c>
      <c r="H221" s="1313"/>
      <c r="I221" s="1313"/>
      <c r="J221" s="1314"/>
      <c r="K221" s="1314"/>
      <c r="L221" s="1375"/>
      <c r="M221" s="1314"/>
      <c r="N221" s="1314"/>
      <c r="O221" s="1344"/>
      <c r="P221" s="1344"/>
      <c r="Q221" s="1344"/>
      <c r="R221" s="1344"/>
      <c r="S221" s="84">
        <v>6.65</v>
      </c>
      <c r="T221" s="82">
        <v>6.65</v>
      </c>
      <c r="U221" s="35">
        <v>6.65</v>
      </c>
      <c r="V221" s="112">
        <v>1</v>
      </c>
      <c r="W221" s="38">
        <v>0</v>
      </c>
      <c r="X221" s="1323"/>
      <c r="Y221" s="1326"/>
      <c r="Z221" s="1314"/>
      <c r="AA221" s="91" t="s">
        <v>439</v>
      </c>
    </row>
    <row r="222" spans="1:27" ht="246">
      <c r="A222" s="1314"/>
      <c r="B222" s="1314"/>
      <c r="C222" s="31" t="s">
        <v>77</v>
      </c>
      <c r="D222" s="36" t="s">
        <v>638</v>
      </c>
      <c r="E222" s="124" t="s">
        <v>639</v>
      </c>
      <c r="F222" s="103">
        <v>129</v>
      </c>
      <c r="G222" s="38">
        <v>840</v>
      </c>
      <c r="H222" s="1313"/>
      <c r="I222" s="1313"/>
      <c r="J222" s="1314"/>
      <c r="K222" s="1314"/>
      <c r="L222" s="1375"/>
      <c r="M222" s="1314"/>
      <c r="N222" s="1314"/>
      <c r="O222" s="1344"/>
      <c r="P222" s="1344"/>
      <c r="Q222" s="1344"/>
      <c r="R222" s="1344"/>
      <c r="S222" s="84">
        <v>7.25</v>
      </c>
      <c r="T222" s="82">
        <v>7.25</v>
      </c>
      <c r="U222" s="35">
        <v>0</v>
      </c>
      <c r="V222" s="112">
        <v>0</v>
      </c>
      <c r="W222" s="38">
        <v>7.25</v>
      </c>
      <c r="X222" s="1324"/>
      <c r="Y222" s="1326"/>
      <c r="Z222" s="1314"/>
      <c r="AA222" s="91" t="s">
        <v>1325</v>
      </c>
    </row>
    <row r="223" spans="1:27">
      <c r="A223" s="31"/>
      <c r="B223" s="31"/>
      <c r="C223" s="31"/>
      <c r="D223" s="1408" t="s">
        <v>53</v>
      </c>
      <c r="E223" s="1408"/>
      <c r="F223" s="1408"/>
      <c r="G223" s="30">
        <f>SUM(G214:G222)</f>
        <v>7400</v>
      </c>
      <c r="H223" s="30">
        <f t="shared" ref="H223:X223" si="95">SUM(H214:H222)</f>
        <v>7400</v>
      </c>
      <c r="I223" s="30">
        <f t="shared" si="95"/>
        <v>6328.91</v>
      </c>
      <c r="J223" s="30">
        <f t="shared" si="95"/>
        <v>7449.43</v>
      </c>
      <c r="K223" s="30">
        <f t="shared" si="95"/>
        <v>0</v>
      </c>
      <c r="L223" s="30">
        <f t="shared" si="95"/>
        <v>7449.43</v>
      </c>
      <c r="M223" s="30">
        <f t="shared" si="95"/>
        <v>0</v>
      </c>
      <c r="N223" s="30">
        <f t="shared" si="95"/>
        <v>0</v>
      </c>
      <c r="O223" s="30"/>
      <c r="P223" s="30"/>
      <c r="Q223" s="30"/>
      <c r="R223" s="30"/>
      <c r="S223" s="30">
        <f t="shared" si="95"/>
        <v>56.91</v>
      </c>
      <c r="T223" s="30">
        <f t="shared" si="95"/>
        <v>56.91</v>
      </c>
      <c r="U223" s="30">
        <f t="shared" si="95"/>
        <v>37.9</v>
      </c>
      <c r="V223" s="30"/>
      <c r="W223" s="30">
        <f t="shared" si="95"/>
        <v>19.009999999999998</v>
      </c>
      <c r="X223" s="30">
        <f t="shared" si="95"/>
        <v>3414.9300000000003</v>
      </c>
      <c r="Y223" s="31"/>
      <c r="Z223" s="30">
        <v>4034.5</v>
      </c>
      <c r="AA223" s="91"/>
    </row>
    <row r="224" spans="1:27">
      <c r="A224" s="1411" t="s">
        <v>640</v>
      </c>
      <c r="B224" s="1411"/>
      <c r="C224" s="1411"/>
      <c r="D224" s="1411"/>
      <c r="E224" s="27"/>
      <c r="F224" s="25"/>
      <c r="G224" s="30"/>
      <c r="H224" s="30"/>
      <c r="I224" s="30"/>
      <c r="J224" s="27"/>
      <c r="K224" s="27"/>
      <c r="L224" s="66"/>
      <c r="M224" s="27"/>
      <c r="N224" s="27"/>
      <c r="O224" s="73"/>
      <c r="P224" s="62"/>
      <c r="Q224" s="62"/>
      <c r="R224" s="62"/>
      <c r="S224" s="81"/>
      <c r="T224" s="82"/>
      <c r="U224" s="35"/>
      <c r="V224" s="65"/>
      <c r="W224" s="38"/>
      <c r="X224" s="38"/>
      <c r="Y224" s="31"/>
      <c r="Z224" s="31"/>
      <c r="AA224" s="91"/>
    </row>
    <row r="225" spans="1:27" ht="369">
      <c r="A225" s="31">
        <v>73</v>
      </c>
      <c r="B225" s="1314">
        <v>526</v>
      </c>
      <c r="C225" s="1314"/>
      <c r="D225" s="36" t="s">
        <v>641</v>
      </c>
      <c r="E225" s="124" t="s">
        <v>639</v>
      </c>
      <c r="F225" s="103">
        <v>130</v>
      </c>
      <c r="G225" s="35">
        <v>2300</v>
      </c>
      <c r="H225" s="38">
        <v>2300</v>
      </c>
      <c r="I225" s="38">
        <v>1980.33</v>
      </c>
      <c r="J225" s="31">
        <v>2332.64</v>
      </c>
      <c r="K225" s="31"/>
      <c r="L225" s="75">
        <v>2332.64</v>
      </c>
      <c r="M225" s="31"/>
      <c r="N225" s="31"/>
      <c r="O225" s="73" t="s">
        <v>642</v>
      </c>
      <c r="P225" s="73" t="s">
        <v>629</v>
      </c>
      <c r="Q225" s="73" t="s">
        <v>630</v>
      </c>
      <c r="R225" s="73"/>
      <c r="S225" s="84">
        <v>11.6</v>
      </c>
      <c r="T225" s="82">
        <v>11.6</v>
      </c>
      <c r="U225" s="35">
        <v>9</v>
      </c>
      <c r="V225" s="112">
        <v>0.77586206896551702</v>
      </c>
      <c r="W225" s="38">
        <v>2.6</v>
      </c>
      <c r="X225" s="38">
        <v>1329.4</v>
      </c>
      <c r="Y225" s="115">
        <v>0.56991220248302399</v>
      </c>
      <c r="Z225" s="38">
        <v>1003.24</v>
      </c>
      <c r="AA225" s="91" t="s">
        <v>1326</v>
      </c>
    </row>
    <row r="226" spans="1:27" ht="184.5">
      <c r="A226" s="31">
        <v>74</v>
      </c>
      <c r="B226" s="1314">
        <v>527</v>
      </c>
      <c r="C226" s="1314"/>
      <c r="D226" s="36" t="s">
        <v>643</v>
      </c>
      <c r="E226" s="124" t="s">
        <v>362</v>
      </c>
      <c r="F226" s="103">
        <v>132</v>
      </c>
      <c r="G226" s="35">
        <v>2200</v>
      </c>
      <c r="H226" s="38">
        <v>2200</v>
      </c>
      <c r="I226" s="38">
        <v>1895.35</v>
      </c>
      <c r="J226" s="31">
        <v>2209.37</v>
      </c>
      <c r="K226" s="31"/>
      <c r="L226" s="75">
        <v>2209.37</v>
      </c>
      <c r="M226" s="31"/>
      <c r="N226" s="31"/>
      <c r="O226" s="73" t="s">
        <v>644</v>
      </c>
      <c r="P226" s="73" t="s">
        <v>620</v>
      </c>
      <c r="Q226" s="73" t="s">
        <v>621</v>
      </c>
      <c r="R226" s="73"/>
      <c r="S226" s="84">
        <v>9.85</v>
      </c>
      <c r="T226" s="82">
        <v>9.85</v>
      </c>
      <c r="U226" s="35">
        <v>7.8</v>
      </c>
      <c r="V226" s="112">
        <v>0.79187817258883297</v>
      </c>
      <c r="W226" s="38">
        <v>2.0499999999999998</v>
      </c>
      <c r="X226" s="38">
        <v>870.43</v>
      </c>
      <c r="Y226" s="115">
        <v>0.393972037277595</v>
      </c>
      <c r="Z226" s="38">
        <v>1338.94</v>
      </c>
      <c r="AA226" s="91" t="s">
        <v>1327</v>
      </c>
    </row>
    <row r="227" spans="1:27" ht="246">
      <c r="A227" s="1314">
        <v>75</v>
      </c>
      <c r="B227" s="1314">
        <v>528</v>
      </c>
      <c r="C227" s="31" t="s">
        <v>32</v>
      </c>
      <c r="D227" s="32" t="s">
        <v>645</v>
      </c>
      <c r="E227" s="124" t="s">
        <v>308</v>
      </c>
      <c r="F227" s="103">
        <v>133</v>
      </c>
      <c r="G227" s="35">
        <v>1210</v>
      </c>
      <c r="H227" s="1313">
        <v>2250</v>
      </c>
      <c r="I227" s="1313">
        <v>1927.75</v>
      </c>
      <c r="J227" s="1314">
        <v>2345.6799999999998</v>
      </c>
      <c r="K227" s="1314"/>
      <c r="L227" s="1375">
        <v>2345.6799999999998</v>
      </c>
      <c r="M227" s="1314"/>
      <c r="N227" s="1314"/>
      <c r="O227" s="1344" t="s">
        <v>646</v>
      </c>
      <c r="P227" s="1344" t="s">
        <v>629</v>
      </c>
      <c r="Q227" s="1344" t="s">
        <v>630</v>
      </c>
      <c r="R227" s="1344"/>
      <c r="S227" s="84">
        <v>8.1999999999999993</v>
      </c>
      <c r="T227" s="82">
        <v>8.1999999999999993</v>
      </c>
      <c r="U227" s="35">
        <v>7</v>
      </c>
      <c r="V227" s="112">
        <v>0.85365853658536595</v>
      </c>
      <c r="W227" s="38">
        <v>1.2</v>
      </c>
      <c r="X227" s="1322"/>
      <c r="Y227" s="1326">
        <v>0</v>
      </c>
      <c r="Z227" s="1313">
        <v>2345.6799999999998</v>
      </c>
      <c r="AA227" s="23" t="s">
        <v>1328</v>
      </c>
    </row>
    <row r="228" spans="1:27" ht="246">
      <c r="A228" s="1314"/>
      <c r="B228" s="1314"/>
      <c r="C228" s="31" t="s">
        <v>38</v>
      </c>
      <c r="D228" s="32" t="s">
        <v>647</v>
      </c>
      <c r="E228" s="124" t="s">
        <v>648</v>
      </c>
      <c r="F228" s="103">
        <v>134</v>
      </c>
      <c r="G228" s="35">
        <v>1040</v>
      </c>
      <c r="H228" s="1313"/>
      <c r="I228" s="1313"/>
      <c r="J228" s="1314"/>
      <c r="K228" s="1314"/>
      <c r="L228" s="1375"/>
      <c r="M228" s="1314"/>
      <c r="N228" s="1314"/>
      <c r="O228" s="1344"/>
      <c r="P228" s="1344"/>
      <c r="Q228" s="1344"/>
      <c r="R228" s="1344"/>
      <c r="S228" s="84">
        <v>8.9</v>
      </c>
      <c r="T228" s="82">
        <v>8.9</v>
      </c>
      <c r="U228" s="35">
        <v>7.6</v>
      </c>
      <c r="V228" s="112">
        <v>0.85393258426966301</v>
      </c>
      <c r="W228" s="38">
        <v>1.3</v>
      </c>
      <c r="X228" s="1324"/>
      <c r="Y228" s="1326"/>
      <c r="Z228" s="1314"/>
      <c r="AA228" s="91" t="s">
        <v>1329</v>
      </c>
    </row>
    <row r="229" spans="1:27" ht="184.5">
      <c r="A229" s="1314">
        <v>76</v>
      </c>
      <c r="B229" s="1314">
        <v>529</v>
      </c>
      <c r="C229" s="31" t="s">
        <v>32</v>
      </c>
      <c r="D229" s="32" t="s">
        <v>649</v>
      </c>
      <c r="E229" s="39" t="s">
        <v>650</v>
      </c>
      <c r="F229" s="103">
        <v>136</v>
      </c>
      <c r="G229" s="35">
        <v>1140</v>
      </c>
      <c r="H229" s="1313">
        <v>2300</v>
      </c>
      <c r="I229" s="1313">
        <v>1975.47</v>
      </c>
      <c r="J229" s="1314">
        <v>2350.79</v>
      </c>
      <c r="K229" s="1314"/>
      <c r="L229" s="1375">
        <v>2350.79</v>
      </c>
      <c r="M229" s="1314"/>
      <c r="N229" s="1314"/>
      <c r="O229" s="1344" t="s">
        <v>651</v>
      </c>
      <c r="P229" s="1344" t="s">
        <v>652</v>
      </c>
      <c r="Q229" s="1344" t="s">
        <v>653</v>
      </c>
      <c r="R229" s="1344"/>
      <c r="S229" s="84">
        <v>2.6</v>
      </c>
      <c r="T229" s="82">
        <v>2.6</v>
      </c>
      <c r="U229" s="35">
        <v>1.4</v>
      </c>
      <c r="V229" s="112">
        <v>0.53846153846153799</v>
      </c>
      <c r="W229" s="38">
        <v>1.2</v>
      </c>
      <c r="X229" s="1322">
        <v>395.68</v>
      </c>
      <c r="Y229" s="1326">
        <v>0.16831788462601899</v>
      </c>
      <c r="Z229" s="1313">
        <v>1955.11</v>
      </c>
      <c r="AA229" s="91" t="s">
        <v>1330</v>
      </c>
    </row>
    <row r="230" spans="1:27" ht="246">
      <c r="A230" s="1314"/>
      <c r="B230" s="1314"/>
      <c r="C230" s="31" t="s">
        <v>38</v>
      </c>
      <c r="D230" s="32" t="s">
        <v>654</v>
      </c>
      <c r="E230" s="124" t="s">
        <v>250</v>
      </c>
      <c r="F230" s="103">
        <v>137</v>
      </c>
      <c r="G230" s="35">
        <v>550</v>
      </c>
      <c r="H230" s="1313"/>
      <c r="I230" s="1313"/>
      <c r="J230" s="1314"/>
      <c r="K230" s="1314"/>
      <c r="L230" s="1375"/>
      <c r="M230" s="1314"/>
      <c r="N230" s="1314"/>
      <c r="O230" s="1344"/>
      <c r="P230" s="1344"/>
      <c r="Q230" s="1344"/>
      <c r="R230" s="1344"/>
      <c r="S230" s="84">
        <v>1.2</v>
      </c>
      <c r="T230" s="82">
        <v>1.2</v>
      </c>
      <c r="U230" s="35">
        <v>0</v>
      </c>
      <c r="V230" s="112">
        <v>0</v>
      </c>
      <c r="W230" s="38">
        <v>1.2</v>
      </c>
      <c r="X230" s="1323"/>
      <c r="Y230" s="1326"/>
      <c r="Z230" s="1314"/>
      <c r="AA230" s="91" t="s">
        <v>1331</v>
      </c>
    </row>
    <row r="231" spans="1:27" ht="246">
      <c r="A231" s="1314"/>
      <c r="B231" s="1314"/>
      <c r="C231" s="31" t="s">
        <v>77</v>
      </c>
      <c r="D231" s="32" t="s">
        <v>655</v>
      </c>
      <c r="E231" s="124" t="s">
        <v>648</v>
      </c>
      <c r="F231" s="103">
        <v>138</v>
      </c>
      <c r="G231" s="35">
        <v>610</v>
      </c>
      <c r="H231" s="1313"/>
      <c r="I231" s="1313"/>
      <c r="J231" s="1314"/>
      <c r="K231" s="1314"/>
      <c r="L231" s="1375"/>
      <c r="M231" s="1314"/>
      <c r="N231" s="1314"/>
      <c r="O231" s="1344"/>
      <c r="P231" s="1344"/>
      <c r="Q231" s="1344"/>
      <c r="R231" s="1344"/>
      <c r="S231" s="84">
        <v>6</v>
      </c>
      <c r="T231" s="82">
        <v>6</v>
      </c>
      <c r="U231" s="35">
        <v>5.6</v>
      </c>
      <c r="V231" s="112">
        <v>0.93333333333333302</v>
      </c>
      <c r="W231" s="38">
        <v>0.4</v>
      </c>
      <c r="X231" s="1324"/>
      <c r="Y231" s="1326"/>
      <c r="Z231" s="1314"/>
      <c r="AA231" s="91" t="s">
        <v>1332</v>
      </c>
    </row>
    <row r="232" spans="1:27">
      <c r="A232" s="31"/>
      <c r="B232" s="31"/>
      <c r="C232" s="31"/>
      <c r="D232" s="1408" t="s">
        <v>53</v>
      </c>
      <c r="E232" s="1408"/>
      <c r="F232" s="1408"/>
      <c r="G232" s="30">
        <f>SUM(G225:G231)</f>
        <v>9050</v>
      </c>
      <c r="H232" s="30">
        <f t="shared" ref="H232:W232" si="96">SUM(H225:H231)</f>
        <v>9050</v>
      </c>
      <c r="I232" s="30">
        <f t="shared" si="96"/>
        <v>7778.9000000000005</v>
      </c>
      <c r="J232" s="30">
        <f t="shared" si="96"/>
        <v>9238.48</v>
      </c>
      <c r="K232" s="30">
        <f t="shared" si="96"/>
        <v>0</v>
      </c>
      <c r="L232" s="30">
        <f t="shared" si="96"/>
        <v>9238.48</v>
      </c>
      <c r="M232" s="30">
        <f t="shared" si="96"/>
        <v>0</v>
      </c>
      <c r="N232" s="30">
        <f t="shared" si="96"/>
        <v>0</v>
      </c>
      <c r="O232" s="30"/>
      <c r="P232" s="30"/>
      <c r="Q232" s="30"/>
      <c r="R232" s="30"/>
      <c r="S232" s="30">
        <f t="shared" si="96"/>
        <v>48.35</v>
      </c>
      <c r="T232" s="30">
        <f t="shared" si="96"/>
        <v>48.35</v>
      </c>
      <c r="U232" s="30">
        <f t="shared" si="96"/>
        <v>38.4</v>
      </c>
      <c r="V232" s="30"/>
      <c r="W232" s="30">
        <f t="shared" si="96"/>
        <v>9.9499999999999993</v>
      </c>
      <c r="X232" s="30">
        <v>2595.5100000000002</v>
      </c>
      <c r="Y232" s="31"/>
      <c r="Z232" s="30">
        <v>6642.97</v>
      </c>
      <c r="AA232" s="91"/>
    </row>
    <row r="233" spans="1:27">
      <c r="A233" s="1411" t="s">
        <v>656</v>
      </c>
      <c r="B233" s="1411"/>
      <c r="C233" s="1411"/>
      <c r="D233" s="1411"/>
      <c r="E233" s="27"/>
      <c r="F233" s="25"/>
      <c r="G233" s="30"/>
      <c r="H233" s="30"/>
      <c r="I233" s="30"/>
      <c r="J233" s="27"/>
      <c r="K233" s="27"/>
      <c r="L233" s="66"/>
      <c r="M233" s="27"/>
      <c r="N233" s="27"/>
      <c r="O233" s="73"/>
      <c r="P233" s="62"/>
      <c r="Q233" s="62"/>
      <c r="R233" s="62"/>
      <c r="S233" s="81"/>
      <c r="T233" s="82"/>
      <c r="U233" s="35"/>
      <c r="V233" s="65"/>
      <c r="W233" s="38"/>
      <c r="X233" s="38"/>
      <c r="Y233" s="31"/>
      <c r="Z233" s="31"/>
      <c r="AA233" s="91"/>
    </row>
    <row r="234" spans="1:27" ht="246">
      <c r="A234" s="1314">
        <v>77</v>
      </c>
      <c r="B234" s="1314">
        <v>531</v>
      </c>
      <c r="C234" s="31" t="s">
        <v>32</v>
      </c>
      <c r="D234" s="32" t="s">
        <v>662</v>
      </c>
      <c r="E234" s="39" t="s">
        <v>663</v>
      </c>
      <c r="F234" s="103">
        <v>337</v>
      </c>
      <c r="G234" s="101">
        <v>450</v>
      </c>
      <c r="H234" s="1313">
        <v>900</v>
      </c>
      <c r="I234" s="1313">
        <v>759.69</v>
      </c>
      <c r="J234" s="1314">
        <v>797.27</v>
      </c>
      <c r="K234" s="1314"/>
      <c r="L234" s="1375">
        <v>797.27</v>
      </c>
      <c r="M234" s="1314"/>
      <c r="N234" s="1314"/>
      <c r="O234" s="1344" t="s">
        <v>664</v>
      </c>
      <c r="P234" s="1344" t="s">
        <v>542</v>
      </c>
      <c r="Q234" s="1344" t="s">
        <v>1333</v>
      </c>
      <c r="R234" s="1344"/>
      <c r="S234" s="84">
        <v>4.5</v>
      </c>
      <c r="T234" s="82">
        <v>4.5</v>
      </c>
      <c r="U234" s="35">
        <v>2.75</v>
      </c>
      <c r="V234" s="112">
        <v>0.61111111111111105</v>
      </c>
      <c r="W234" s="35">
        <v>1.75</v>
      </c>
      <c r="X234" s="1322">
        <v>291.08999999999997</v>
      </c>
      <c r="Y234" s="1326">
        <v>0.36510843252599501</v>
      </c>
      <c r="Z234" s="1313">
        <v>506.18</v>
      </c>
      <c r="AA234" s="99" t="s">
        <v>1334</v>
      </c>
    </row>
    <row r="235" spans="1:27" ht="243">
      <c r="A235" s="1314"/>
      <c r="B235" s="1314"/>
      <c r="C235" s="31" t="s">
        <v>38</v>
      </c>
      <c r="D235" s="32" t="s">
        <v>666</v>
      </c>
      <c r="E235" s="39" t="s">
        <v>667</v>
      </c>
      <c r="F235" s="103">
        <v>338</v>
      </c>
      <c r="G235" s="101">
        <v>450</v>
      </c>
      <c r="H235" s="1313"/>
      <c r="I235" s="1313"/>
      <c r="J235" s="1314"/>
      <c r="K235" s="1314"/>
      <c r="L235" s="1375"/>
      <c r="M235" s="1314"/>
      <c r="N235" s="1314"/>
      <c r="O235" s="1344"/>
      <c r="P235" s="1344"/>
      <c r="Q235" s="1344"/>
      <c r="R235" s="1344"/>
      <c r="S235" s="84">
        <v>4.04</v>
      </c>
      <c r="T235" s="82">
        <v>4.04</v>
      </c>
      <c r="U235" s="35">
        <v>3.5</v>
      </c>
      <c r="V235" s="112">
        <v>0.866336633663366</v>
      </c>
      <c r="W235" s="35">
        <v>0.54</v>
      </c>
      <c r="X235" s="1324"/>
      <c r="Y235" s="1326"/>
      <c r="Z235" s="1314"/>
      <c r="AA235" s="99" t="s">
        <v>1335</v>
      </c>
    </row>
    <row r="236" spans="1:27">
      <c r="A236" s="31"/>
      <c r="B236" s="31"/>
      <c r="C236" s="31"/>
      <c r="D236" s="1408" t="s">
        <v>53</v>
      </c>
      <c r="E236" s="1408"/>
      <c r="F236" s="1408"/>
      <c r="G236" s="102">
        <f>SUM(G234:G235)</f>
        <v>900</v>
      </c>
      <c r="H236" s="102">
        <f t="shared" ref="H236:U236" si="97">SUM(H234:H235)</f>
        <v>900</v>
      </c>
      <c r="I236" s="102">
        <f t="shared" si="97"/>
        <v>759.69</v>
      </c>
      <c r="J236" s="102">
        <f t="shared" si="97"/>
        <v>797.27</v>
      </c>
      <c r="K236" s="102">
        <f t="shared" si="97"/>
        <v>0</v>
      </c>
      <c r="L236" s="102">
        <f t="shared" si="97"/>
        <v>797.27</v>
      </c>
      <c r="M236" s="102">
        <f t="shared" si="97"/>
        <v>0</v>
      </c>
      <c r="N236" s="102">
        <f t="shared" si="97"/>
        <v>0</v>
      </c>
      <c r="O236" s="102"/>
      <c r="P236" s="102"/>
      <c r="Q236" s="102"/>
      <c r="R236" s="102"/>
      <c r="S236" s="102">
        <f t="shared" si="97"/>
        <v>8.5399999999999991</v>
      </c>
      <c r="T236" s="102">
        <f t="shared" si="97"/>
        <v>8.5399999999999991</v>
      </c>
      <c r="U236" s="102">
        <f t="shared" si="97"/>
        <v>6.25</v>
      </c>
      <c r="V236" s="102"/>
      <c r="W236" s="102">
        <v>2.29</v>
      </c>
      <c r="X236" s="102">
        <v>9170.1299999999992</v>
      </c>
      <c r="Y236" s="31"/>
      <c r="Z236" s="102">
        <v>3099.57</v>
      </c>
      <c r="AA236" s="91"/>
    </row>
    <row r="237" spans="1:27">
      <c r="A237" s="31"/>
      <c r="B237" s="31"/>
      <c r="C237" s="31"/>
      <c r="D237" s="1408" t="s">
        <v>695</v>
      </c>
      <c r="E237" s="1408"/>
      <c r="F237" s="1408"/>
      <c r="G237" s="102">
        <f>G236+G232+G223+G212+G200</f>
        <v>39050</v>
      </c>
      <c r="H237" s="102">
        <f t="shared" ref="H237:Z237" si="98">H236+H232+H223+H212+H200</f>
        <v>39050</v>
      </c>
      <c r="I237" s="102">
        <f t="shared" si="98"/>
        <v>33499.39</v>
      </c>
      <c r="J237" s="102">
        <f t="shared" si="98"/>
        <v>39286.910000000003</v>
      </c>
      <c r="K237" s="102">
        <f t="shared" si="98"/>
        <v>1960.57</v>
      </c>
      <c r="L237" s="102">
        <f t="shared" si="98"/>
        <v>41247.480000000003</v>
      </c>
      <c r="M237" s="102">
        <f t="shared" ref="M237" si="99">M236+M232+M223+M212+M200</f>
        <v>0</v>
      </c>
      <c r="N237" s="102">
        <f t="shared" ref="N237" si="100">N236+N232+N223+N212+N200</f>
        <v>0</v>
      </c>
      <c r="O237" s="102"/>
      <c r="P237" s="102"/>
      <c r="Q237" s="102"/>
      <c r="R237" s="102"/>
      <c r="S237" s="102">
        <f t="shared" ref="S237" si="101">S236+S232+S223+S212+S200</f>
        <v>277.29499999999996</v>
      </c>
      <c r="T237" s="102">
        <f t="shared" ref="T237" si="102">T236+T232+T223+T212+T200</f>
        <v>279.30499999999995</v>
      </c>
      <c r="U237" s="102">
        <f t="shared" ref="U237" si="103">U236+U232+U223+U212+U200</f>
        <v>192.75</v>
      </c>
      <c r="V237" s="102"/>
      <c r="W237" s="102">
        <f t="shared" ref="W237" si="104">W236+W232+W223+W212+W200</f>
        <v>86.555000000000007</v>
      </c>
      <c r="X237" s="102">
        <f t="shared" ref="X237" si="105">X236+X232+X223+X212+X200</f>
        <v>27398.21</v>
      </c>
      <c r="Y237" s="102"/>
      <c r="Z237" s="102">
        <f t="shared" si="98"/>
        <v>29169.47</v>
      </c>
      <c r="AA237" s="91"/>
    </row>
    <row r="238" spans="1:27">
      <c r="A238" s="1411" t="s">
        <v>696</v>
      </c>
      <c r="B238" s="1411"/>
      <c r="C238" s="1411"/>
      <c r="D238" s="1411"/>
      <c r="E238" s="1411"/>
      <c r="F238" s="1411"/>
      <c r="G238" s="38"/>
      <c r="H238" s="31"/>
      <c r="I238" s="31"/>
      <c r="J238" s="31"/>
      <c r="K238" s="31"/>
      <c r="L238" s="75"/>
      <c r="M238" s="31"/>
      <c r="N238" s="31"/>
      <c r="O238" s="64"/>
      <c r="P238" s="77"/>
      <c r="Q238" s="77"/>
      <c r="R238" s="77"/>
      <c r="S238" s="84"/>
      <c r="T238" s="82"/>
      <c r="U238" s="35"/>
      <c r="V238" s="64"/>
      <c r="W238" s="31"/>
      <c r="X238" s="38"/>
      <c r="Y238" s="31"/>
      <c r="Z238" s="31"/>
      <c r="AA238" s="91"/>
    </row>
    <row r="239" spans="1:27">
      <c r="A239" s="1421" t="s">
        <v>697</v>
      </c>
      <c r="B239" s="1421"/>
      <c r="C239" s="1421"/>
      <c r="D239" s="1421"/>
      <c r="E239" s="1421"/>
      <c r="F239" s="1421"/>
      <c r="G239" s="38"/>
      <c r="H239" s="31"/>
      <c r="I239" s="31"/>
      <c r="J239" s="126"/>
      <c r="K239" s="126"/>
      <c r="L239" s="75"/>
      <c r="M239" s="126"/>
      <c r="N239" s="126"/>
      <c r="O239" s="64"/>
      <c r="P239" s="77"/>
      <c r="Q239" s="77"/>
      <c r="R239" s="77"/>
      <c r="S239" s="144"/>
      <c r="T239" s="82"/>
      <c r="U239" s="134"/>
      <c r="V239" s="64"/>
      <c r="W239" s="126"/>
      <c r="X239" s="139"/>
      <c r="Y239" s="126"/>
      <c r="Z239" s="126"/>
      <c r="AA239" s="152"/>
    </row>
    <row r="240" spans="1:27" ht="184.5">
      <c r="A240" s="1321">
        <v>78</v>
      </c>
      <c r="B240" s="1414">
        <v>534</v>
      </c>
      <c r="C240" s="126" t="s">
        <v>32</v>
      </c>
      <c r="D240" s="128" t="s">
        <v>698</v>
      </c>
      <c r="E240" s="129" t="s">
        <v>699</v>
      </c>
      <c r="F240" s="130">
        <v>140</v>
      </c>
      <c r="G240" s="101">
        <v>700</v>
      </c>
      <c r="H240" s="1334">
        <v>2300</v>
      </c>
      <c r="I240" s="1334">
        <v>1957.76</v>
      </c>
      <c r="J240" s="1336">
        <v>2293.14</v>
      </c>
      <c r="K240" s="1336">
        <v>524.63</v>
      </c>
      <c r="L240" s="1377">
        <v>2817.77</v>
      </c>
      <c r="M240" s="1336"/>
      <c r="N240" s="1336"/>
      <c r="O240" s="1341" t="s">
        <v>700</v>
      </c>
      <c r="P240" s="1341" t="s">
        <v>607</v>
      </c>
      <c r="Q240" s="1341" t="s">
        <v>608</v>
      </c>
      <c r="R240" s="1341"/>
      <c r="S240" s="145">
        <v>1.43</v>
      </c>
      <c r="T240" s="82">
        <v>1.4279999999999999</v>
      </c>
      <c r="U240" s="145">
        <v>0</v>
      </c>
      <c r="V240" s="112">
        <v>0</v>
      </c>
      <c r="W240" s="134">
        <v>1.4279999999999999</v>
      </c>
      <c r="X240" s="1318">
        <v>911.39</v>
      </c>
      <c r="Y240" s="1330">
        <v>0.32344371613013101</v>
      </c>
      <c r="Z240" s="1320">
        <v>1906.38</v>
      </c>
      <c r="AA240" s="153" t="s">
        <v>1336</v>
      </c>
    </row>
    <row r="241" spans="1:27" ht="184.5">
      <c r="A241" s="1321"/>
      <c r="B241" s="1414"/>
      <c r="C241" s="126" t="s">
        <v>38</v>
      </c>
      <c r="D241" s="128" t="s">
        <v>701</v>
      </c>
      <c r="E241" s="129" t="s">
        <v>702</v>
      </c>
      <c r="F241" s="130">
        <v>142</v>
      </c>
      <c r="G241" s="101">
        <v>325</v>
      </c>
      <c r="H241" s="1334"/>
      <c r="I241" s="1334"/>
      <c r="J241" s="1336"/>
      <c r="K241" s="1336"/>
      <c r="L241" s="1377"/>
      <c r="M241" s="1336"/>
      <c r="N241" s="1336"/>
      <c r="O241" s="1341"/>
      <c r="P241" s="1341"/>
      <c r="Q241" s="1341"/>
      <c r="R241" s="1341"/>
      <c r="S241" s="145">
        <v>1</v>
      </c>
      <c r="T241" s="82">
        <v>0.8</v>
      </c>
      <c r="U241" s="145">
        <v>0.8</v>
      </c>
      <c r="V241" s="112">
        <v>1</v>
      </c>
      <c r="W241" s="134">
        <v>0</v>
      </c>
      <c r="X241" s="1335"/>
      <c r="Y241" s="1330"/>
      <c r="Z241" s="1321"/>
      <c r="AA241" s="153" t="s">
        <v>1337</v>
      </c>
    </row>
    <row r="242" spans="1:27" ht="246">
      <c r="A242" s="1321"/>
      <c r="B242" s="1414"/>
      <c r="C242" s="126" t="s">
        <v>77</v>
      </c>
      <c r="D242" s="128" t="s">
        <v>703</v>
      </c>
      <c r="E242" s="127" t="s">
        <v>704</v>
      </c>
      <c r="F242" s="130">
        <v>144</v>
      </c>
      <c r="G242" s="101">
        <v>225</v>
      </c>
      <c r="H242" s="1334"/>
      <c r="I242" s="1334"/>
      <c r="J242" s="1336"/>
      <c r="K242" s="1336"/>
      <c r="L242" s="1377"/>
      <c r="M242" s="1336"/>
      <c r="N242" s="1336"/>
      <c r="O242" s="1341"/>
      <c r="P242" s="1341"/>
      <c r="Q242" s="1341"/>
      <c r="R242" s="1341"/>
      <c r="S242" s="145">
        <v>1.7</v>
      </c>
      <c r="T242" s="146">
        <v>1.87</v>
      </c>
      <c r="U242" s="145">
        <v>1.87</v>
      </c>
      <c r="V242" s="112">
        <v>1</v>
      </c>
      <c r="W242" s="134">
        <v>0</v>
      </c>
      <c r="X242" s="1335"/>
      <c r="Y242" s="1330"/>
      <c r="Z242" s="1321"/>
      <c r="AA242" s="153" t="s">
        <v>1337</v>
      </c>
    </row>
    <row r="243" spans="1:27" ht="246">
      <c r="A243" s="1321"/>
      <c r="B243" s="1414"/>
      <c r="C243" s="126" t="s">
        <v>143</v>
      </c>
      <c r="D243" s="128" t="s">
        <v>705</v>
      </c>
      <c r="E243" s="127" t="s">
        <v>706</v>
      </c>
      <c r="F243" s="130">
        <v>145</v>
      </c>
      <c r="G243" s="101">
        <v>450</v>
      </c>
      <c r="H243" s="1334"/>
      <c r="I243" s="1334"/>
      <c r="J243" s="1336"/>
      <c r="K243" s="1336"/>
      <c r="L243" s="1377"/>
      <c r="M243" s="1336"/>
      <c r="N243" s="1336"/>
      <c r="O243" s="1341"/>
      <c r="P243" s="1341"/>
      <c r="Q243" s="1341"/>
      <c r="R243" s="1341"/>
      <c r="S243" s="145">
        <v>3</v>
      </c>
      <c r="T243" s="82">
        <v>3.16</v>
      </c>
      <c r="U243" s="145">
        <v>2.97</v>
      </c>
      <c r="V243" s="112">
        <v>0.939873417721519</v>
      </c>
      <c r="W243" s="134">
        <v>0.19</v>
      </c>
      <c r="X243" s="1335"/>
      <c r="Y243" s="1330"/>
      <c r="Z243" s="1321"/>
      <c r="AA243" s="153" t="s">
        <v>1338</v>
      </c>
    </row>
    <row r="244" spans="1:27" ht="246">
      <c r="A244" s="1321"/>
      <c r="B244" s="1414"/>
      <c r="C244" s="126" t="s">
        <v>306</v>
      </c>
      <c r="D244" s="128" t="s">
        <v>707</v>
      </c>
      <c r="E244" s="127" t="s">
        <v>704</v>
      </c>
      <c r="F244" s="130">
        <v>146</v>
      </c>
      <c r="G244" s="101">
        <v>600</v>
      </c>
      <c r="H244" s="1334"/>
      <c r="I244" s="1334"/>
      <c r="J244" s="1336"/>
      <c r="K244" s="1336"/>
      <c r="L244" s="1377"/>
      <c r="M244" s="1336"/>
      <c r="N244" s="1336"/>
      <c r="O244" s="1341"/>
      <c r="P244" s="1341"/>
      <c r="Q244" s="1341"/>
      <c r="R244" s="1341"/>
      <c r="S244" s="145">
        <v>5.64</v>
      </c>
      <c r="T244" s="82">
        <v>6.04</v>
      </c>
      <c r="U244" s="145">
        <v>6.04</v>
      </c>
      <c r="V244" s="112">
        <v>1</v>
      </c>
      <c r="W244" s="134">
        <v>0</v>
      </c>
      <c r="X244" s="1319"/>
      <c r="Y244" s="1330"/>
      <c r="Z244" s="1321"/>
      <c r="AA244" s="153" t="s">
        <v>1337</v>
      </c>
    </row>
    <row r="245" spans="1:27" ht="307.5">
      <c r="A245" s="1321">
        <v>79</v>
      </c>
      <c r="B245" s="1414">
        <v>536</v>
      </c>
      <c r="C245" s="126" t="s">
        <v>32</v>
      </c>
      <c r="D245" s="128" t="s">
        <v>713</v>
      </c>
      <c r="E245" s="127" t="s">
        <v>704</v>
      </c>
      <c r="F245" s="130">
        <v>149</v>
      </c>
      <c r="G245" s="101">
        <v>2250</v>
      </c>
      <c r="H245" s="1334">
        <v>4500</v>
      </c>
      <c r="I245" s="1334">
        <v>3844.3</v>
      </c>
      <c r="J245" s="1336">
        <v>4548.1499999999996</v>
      </c>
      <c r="K245" s="1336">
        <v>1131.04</v>
      </c>
      <c r="L245" s="1377">
        <v>5679.19</v>
      </c>
      <c r="M245" s="1336"/>
      <c r="N245" s="1336"/>
      <c r="O245" s="1341" t="s">
        <v>714</v>
      </c>
      <c r="P245" s="1341" t="s">
        <v>715</v>
      </c>
      <c r="Q245" s="1341" t="s">
        <v>716</v>
      </c>
      <c r="R245" s="1341"/>
      <c r="S245" s="145">
        <v>5.49</v>
      </c>
      <c r="T245" s="82">
        <v>5.4850000000000003</v>
      </c>
      <c r="U245" s="145">
        <v>1.4950000000000001</v>
      </c>
      <c r="V245" s="112">
        <v>0.27256153144940698</v>
      </c>
      <c r="W245" s="134">
        <v>3.99</v>
      </c>
      <c r="X245" s="1318">
        <v>1958.19</v>
      </c>
      <c r="Y245" s="1330">
        <v>0.34480093111869797</v>
      </c>
      <c r="Z245" s="1320">
        <v>3721</v>
      </c>
      <c r="AA245" s="153" t="s">
        <v>1339</v>
      </c>
    </row>
    <row r="246" spans="1:27" ht="246">
      <c r="A246" s="1321"/>
      <c r="B246" s="1414"/>
      <c r="C246" s="126" t="s">
        <v>38</v>
      </c>
      <c r="D246" s="128" t="s">
        <v>717</v>
      </c>
      <c r="E246" s="129" t="s">
        <v>718</v>
      </c>
      <c r="F246" s="130">
        <v>152</v>
      </c>
      <c r="G246" s="101">
        <v>275</v>
      </c>
      <c r="H246" s="1334"/>
      <c r="I246" s="1334"/>
      <c r="J246" s="1336"/>
      <c r="K246" s="1336"/>
      <c r="L246" s="1377"/>
      <c r="M246" s="1336"/>
      <c r="N246" s="1336"/>
      <c r="O246" s="1341"/>
      <c r="P246" s="1341"/>
      <c r="Q246" s="1341"/>
      <c r="R246" s="1341"/>
      <c r="S246" s="145">
        <v>2</v>
      </c>
      <c r="T246" s="82">
        <v>1.83</v>
      </c>
      <c r="U246" s="145">
        <v>1.83</v>
      </c>
      <c r="V246" s="112">
        <v>1</v>
      </c>
      <c r="W246" s="134">
        <v>0</v>
      </c>
      <c r="X246" s="1335"/>
      <c r="Y246" s="1330"/>
      <c r="Z246" s="1321"/>
      <c r="AA246" s="153" t="s">
        <v>1337</v>
      </c>
    </row>
    <row r="247" spans="1:27" ht="307.5">
      <c r="A247" s="1321"/>
      <c r="B247" s="1414"/>
      <c r="C247" s="126" t="s">
        <v>77</v>
      </c>
      <c r="D247" s="128" t="s">
        <v>719</v>
      </c>
      <c r="E247" s="129" t="s">
        <v>720</v>
      </c>
      <c r="F247" s="130">
        <v>153</v>
      </c>
      <c r="G247" s="101">
        <v>875</v>
      </c>
      <c r="H247" s="1334"/>
      <c r="I247" s="1334"/>
      <c r="J247" s="1336"/>
      <c r="K247" s="1336"/>
      <c r="L247" s="1377"/>
      <c r="M247" s="1336"/>
      <c r="N247" s="1336"/>
      <c r="O247" s="1341"/>
      <c r="P247" s="1341"/>
      <c r="Q247" s="1341"/>
      <c r="R247" s="1341"/>
      <c r="S247" s="145">
        <v>6.14</v>
      </c>
      <c r="T247" s="82">
        <v>5.01</v>
      </c>
      <c r="U247" s="145">
        <v>4.83</v>
      </c>
      <c r="V247" s="112">
        <v>0.96407185628742498</v>
      </c>
      <c r="W247" s="134">
        <v>0.18</v>
      </c>
      <c r="X247" s="1335"/>
      <c r="Y247" s="1330"/>
      <c r="Z247" s="1321"/>
      <c r="AA247" s="153" t="s">
        <v>1340</v>
      </c>
    </row>
    <row r="248" spans="1:27" ht="246">
      <c r="A248" s="1321"/>
      <c r="B248" s="1414"/>
      <c r="C248" s="126" t="s">
        <v>143</v>
      </c>
      <c r="D248" s="128" t="s">
        <v>721</v>
      </c>
      <c r="E248" s="129" t="s">
        <v>722</v>
      </c>
      <c r="F248" s="130">
        <v>154</v>
      </c>
      <c r="G248" s="101">
        <v>650</v>
      </c>
      <c r="H248" s="1334"/>
      <c r="I248" s="1334"/>
      <c r="J248" s="1336"/>
      <c r="K248" s="1336"/>
      <c r="L248" s="1377"/>
      <c r="M248" s="1336"/>
      <c r="N248" s="1336"/>
      <c r="O248" s="1341"/>
      <c r="P248" s="1341"/>
      <c r="Q248" s="1341"/>
      <c r="R248" s="1341"/>
      <c r="S248" s="145">
        <v>5</v>
      </c>
      <c r="T248" s="82">
        <v>5.15</v>
      </c>
      <c r="U248" s="145">
        <v>4.17</v>
      </c>
      <c r="V248" s="112">
        <v>0.80970873786407804</v>
      </c>
      <c r="W248" s="134">
        <v>0.98</v>
      </c>
      <c r="X248" s="1335"/>
      <c r="Y248" s="1330"/>
      <c r="Z248" s="1321"/>
      <c r="AA248" s="153" t="s">
        <v>1341</v>
      </c>
    </row>
    <row r="249" spans="1:27" ht="246">
      <c r="A249" s="1321"/>
      <c r="B249" s="1414"/>
      <c r="C249" s="126" t="s">
        <v>306</v>
      </c>
      <c r="D249" s="128" t="s">
        <v>723</v>
      </c>
      <c r="E249" s="129" t="s">
        <v>724</v>
      </c>
      <c r="F249" s="130">
        <v>155</v>
      </c>
      <c r="G249" s="101">
        <v>450</v>
      </c>
      <c r="H249" s="1334"/>
      <c r="I249" s="1334"/>
      <c r="J249" s="1336"/>
      <c r="K249" s="1336"/>
      <c r="L249" s="1377"/>
      <c r="M249" s="1336"/>
      <c r="N249" s="1336"/>
      <c r="O249" s="1341"/>
      <c r="P249" s="1341"/>
      <c r="Q249" s="1341"/>
      <c r="R249" s="1341"/>
      <c r="S249" s="145">
        <v>4.0999999999999996</v>
      </c>
      <c r="T249" s="82">
        <v>4.1890000000000001</v>
      </c>
      <c r="U249" s="145">
        <v>4.1890000000000001</v>
      </c>
      <c r="V249" s="112">
        <v>1</v>
      </c>
      <c r="W249" s="134">
        <v>0</v>
      </c>
      <c r="X249" s="1319"/>
      <c r="Y249" s="1330"/>
      <c r="Z249" s="1321"/>
      <c r="AA249" s="153" t="s">
        <v>1337</v>
      </c>
    </row>
    <row r="250" spans="1:27" ht="184.5">
      <c r="A250" s="1321">
        <v>80</v>
      </c>
      <c r="B250" s="1414">
        <v>537</v>
      </c>
      <c r="C250" s="126" t="s">
        <v>32</v>
      </c>
      <c r="D250" s="128" t="s">
        <v>725</v>
      </c>
      <c r="E250" s="129" t="s">
        <v>726</v>
      </c>
      <c r="F250" s="130">
        <v>156</v>
      </c>
      <c r="G250" s="101">
        <v>900</v>
      </c>
      <c r="H250" s="1334">
        <v>2250</v>
      </c>
      <c r="I250" s="1334">
        <v>1926.01</v>
      </c>
      <c r="J250" s="1336">
        <v>2265.8000000000002</v>
      </c>
      <c r="K250" s="1336"/>
      <c r="L250" s="1377">
        <v>2265.8000000000002</v>
      </c>
      <c r="M250" s="1336"/>
      <c r="N250" s="1336"/>
      <c r="O250" s="1341" t="s">
        <v>727</v>
      </c>
      <c r="P250" s="1341" t="s">
        <v>652</v>
      </c>
      <c r="Q250" s="1341" t="s">
        <v>653</v>
      </c>
      <c r="R250" s="1341"/>
      <c r="S250" s="145">
        <v>4.88</v>
      </c>
      <c r="T250" s="82">
        <v>4.8760000000000003</v>
      </c>
      <c r="U250" s="145">
        <v>3.9260000000000002</v>
      </c>
      <c r="V250" s="112">
        <v>0.80516817063166501</v>
      </c>
      <c r="W250" s="134">
        <v>0.95</v>
      </c>
      <c r="X250" s="1318">
        <v>978.25</v>
      </c>
      <c r="Y250" s="1329">
        <v>0.43174596169123503</v>
      </c>
      <c r="Z250" s="1320">
        <v>1287.55</v>
      </c>
      <c r="AA250" s="153" t="s">
        <v>1342</v>
      </c>
    </row>
    <row r="251" spans="1:27" ht="184.5">
      <c r="A251" s="1321"/>
      <c r="B251" s="1414"/>
      <c r="C251" s="126" t="s">
        <v>38</v>
      </c>
      <c r="D251" s="128" t="s">
        <v>728</v>
      </c>
      <c r="E251" s="129" t="s">
        <v>726</v>
      </c>
      <c r="F251" s="130">
        <v>157</v>
      </c>
      <c r="G251" s="101">
        <v>1350</v>
      </c>
      <c r="H251" s="1334"/>
      <c r="I251" s="1334"/>
      <c r="J251" s="1336"/>
      <c r="K251" s="1336"/>
      <c r="L251" s="1377"/>
      <c r="M251" s="1336"/>
      <c r="N251" s="1336"/>
      <c r="O251" s="1341"/>
      <c r="P251" s="1341"/>
      <c r="Q251" s="1341"/>
      <c r="R251" s="1341"/>
      <c r="S251" s="145">
        <v>9.2910000000000004</v>
      </c>
      <c r="T251" s="82">
        <v>9.2910000000000004</v>
      </c>
      <c r="U251" s="145">
        <v>5.62</v>
      </c>
      <c r="V251" s="112">
        <v>0.604886449251964</v>
      </c>
      <c r="W251" s="134">
        <v>3.6709999999999998</v>
      </c>
      <c r="X251" s="1319"/>
      <c r="Y251" s="1329"/>
      <c r="Z251" s="1321"/>
      <c r="AA251" s="153" t="s">
        <v>1343</v>
      </c>
    </row>
    <row r="252" spans="1:27">
      <c r="A252" s="126"/>
      <c r="B252" s="127"/>
      <c r="C252" s="126"/>
      <c r="D252" s="1422" t="s">
        <v>53</v>
      </c>
      <c r="E252" s="1422"/>
      <c r="F252" s="1422"/>
      <c r="G252" s="102">
        <f>SUM(G240:G251)</f>
        <v>9050</v>
      </c>
      <c r="H252" s="102">
        <f t="shared" ref="H252:X252" si="106">SUM(H240:H251)</f>
        <v>9050</v>
      </c>
      <c r="I252" s="102">
        <f t="shared" si="106"/>
        <v>7728.0700000000006</v>
      </c>
      <c r="J252" s="102">
        <f t="shared" si="106"/>
        <v>9107.09</v>
      </c>
      <c r="K252" s="102">
        <f t="shared" si="106"/>
        <v>1655.67</v>
      </c>
      <c r="L252" s="102">
        <f t="shared" si="106"/>
        <v>10762.759999999998</v>
      </c>
      <c r="M252" s="102">
        <f t="shared" si="106"/>
        <v>0</v>
      </c>
      <c r="N252" s="102">
        <f t="shared" si="106"/>
        <v>0</v>
      </c>
      <c r="O252" s="102"/>
      <c r="P252" s="102"/>
      <c r="Q252" s="102"/>
      <c r="R252" s="102"/>
      <c r="S252" s="102">
        <f t="shared" si="106"/>
        <v>49.671000000000006</v>
      </c>
      <c r="T252" s="102">
        <f t="shared" si="106"/>
        <v>49.128999999999991</v>
      </c>
      <c r="U252" s="102">
        <f t="shared" si="106"/>
        <v>37.74</v>
      </c>
      <c r="V252" s="102"/>
      <c r="W252" s="102">
        <f t="shared" si="106"/>
        <v>11.389000000000001</v>
      </c>
      <c r="X252" s="102">
        <f t="shared" si="106"/>
        <v>3847.83</v>
      </c>
      <c r="Y252" s="126"/>
      <c r="Z252" s="154">
        <v>6771.16</v>
      </c>
      <c r="AA252" s="113"/>
    </row>
    <row r="253" spans="1:27" s="11" customFormat="1">
      <c r="A253" s="1423" t="s">
        <v>729</v>
      </c>
      <c r="B253" s="1423"/>
      <c r="C253" s="1423"/>
      <c r="D253" s="1423"/>
      <c r="E253" s="1423"/>
      <c r="F253" s="1423"/>
      <c r="G253" s="131"/>
      <c r="H253" s="132"/>
      <c r="I253" s="132"/>
      <c r="J253" s="135"/>
      <c r="K253" s="135"/>
      <c r="L253" s="136"/>
      <c r="M253" s="135"/>
      <c r="N253" s="135"/>
      <c r="O253" s="137"/>
      <c r="P253" s="138"/>
      <c r="Q253" s="138"/>
      <c r="R253" s="138"/>
      <c r="S253" s="147"/>
      <c r="T253" s="146"/>
      <c r="U253" s="148"/>
      <c r="V253" s="137"/>
      <c r="W253" s="135"/>
      <c r="X253" s="149"/>
      <c r="Y253" s="135"/>
      <c r="Z253" s="135"/>
      <c r="AA253" s="155"/>
    </row>
    <row r="254" spans="1:27" s="12" customFormat="1" ht="184.5">
      <c r="A254" s="1321">
        <v>81</v>
      </c>
      <c r="B254" s="1321">
        <v>538</v>
      </c>
      <c r="C254" s="126" t="s">
        <v>32</v>
      </c>
      <c r="D254" s="128" t="s">
        <v>730</v>
      </c>
      <c r="E254" s="129" t="s">
        <v>731</v>
      </c>
      <c r="F254" s="133">
        <v>243</v>
      </c>
      <c r="G254" s="101">
        <v>825</v>
      </c>
      <c r="H254" s="1313">
        <v>2200</v>
      </c>
      <c r="I254" s="1313">
        <v>1892.88</v>
      </c>
      <c r="J254" s="1320">
        <v>2109.9699999999998</v>
      </c>
      <c r="K254" s="1320"/>
      <c r="L254" s="1374">
        <v>2109.9699999999998</v>
      </c>
      <c r="M254" s="1320"/>
      <c r="N254" s="1320"/>
      <c r="O254" s="1341" t="s">
        <v>732</v>
      </c>
      <c r="P254" s="1341" t="s">
        <v>733</v>
      </c>
      <c r="Q254" s="1341" t="s">
        <v>734</v>
      </c>
      <c r="R254" s="1341"/>
      <c r="S254" s="144">
        <v>7.08</v>
      </c>
      <c r="T254" s="82">
        <v>7.08</v>
      </c>
      <c r="U254" s="134">
        <v>7.08</v>
      </c>
      <c r="V254" s="112">
        <v>1</v>
      </c>
      <c r="W254" s="139">
        <v>0</v>
      </c>
      <c r="X254" s="1336">
        <v>933.38</v>
      </c>
      <c r="Y254" s="1329">
        <v>0.44236647914425298</v>
      </c>
      <c r="Z254" s="1318">
        <v>1176.5899999999999</v>
      </c>
      <c r="AA254" s="153" t="s">
        <v>1344</v>
      </c>
    </row>
    <row r="255" spans="1:27" s="12" customFormat="1" ht="246">
      <c r="A255" s="1321"/>
      <c r="B255" s="1321"/>
      <c r="C255" s="126" t="s">
        <v>38</v>
      </c>
      <c r="D255" s="128" t="s">
        <v>735</v>
      </c>
      <c r="E255" s="129" t="s">
        <v>736</v>
      </c>
      <c r="F255" s="133">
        <v>244</v>
      </c>
      <c r="G255" s="101">
        <v>1375</v>
      </c>
      <c r="H255" s="1313"/>
      <c r="I255" s="1313"/>
      <c r="J255" s="1320"/>
      <c r="K255" s="1320"/>
      <c r="L255" s="1374"/>
      <c r="M255" s="1320"/>
      <c r="N255" s="1320"/>
      <c r="O255" s="1341"/>
      <c r="P255" s="1341"/>
      <c r="Q255" s="1341"/>
      <c r="R255" s="1341"/>
      <c r="S255" s="144">
        <v>10.210000000000001</v>
      </c>
      <c r="T255" s="82">
        <v>10.210000000000001</v>
      </c>
      <c r="U255" s="134">
        <v>5.68</v>
      </c>
      <c r="V255" s="112">
        <v>0.55631733594515198</v>
      </c>
      <c r="W255" s="139">
        <v>4.53</v>
      </c>
      <c r="X255" s="1336"/>
      <c r="Y255" s="1329"/>
      <c r="Z255" s="1319"/>
      <c r="AA255" s="153" t="s">
        <v>1345</v>
      </c>
    </row>
    <row r="256" spans="1:27" s="12" customFormat="1" ht="246">
      <c r="A256" s="1321">
        <v>82</v>
      </c>
      <c r="B256" s="1321">
        <v>542</v>
      </c>
      <c r="C256" s="126" t="s">
        <v>32</v>
      </c>
      <c r="D256" s="128" t="s">
        <v>759</v>
      </c>
      <c r="E256" s="126" t="s">
        <v>760</v>
      </c>
      <c r="F256" s="130">
        <v>255</v>
      </c>
      <c r="G256" s="101">
        <v>1000</v>
      </c>
      <c r="H256" s="1313">
        <v>2250</v>
      </c>
      <c r="I256" s="1313">
        <v>1939.47</v>
      </c>
      <c r="J256" s="1320">
        <v>2202.4499999999998</v>
      </c>
      <c r="K256" s="1320">
        <v>544.59</v>
      </c>
      <c r="L256" s="1374">
        <v>2747.04</v>
      </c>
      <c r="M256" s="1320"/>
      <c r="N256" s="1320"/>
      <c r="O256" s="1341" t="s">
        <v>761</v>
      </c>
      <c r="P256" s="1341" t="s">
        <v>652</v>
      </c>
      <c r="Q256" s="1341" t="s">
        <v>653</v>
      </c>
      <c r="R256" s="1341"/>
      <c r="S256" s="145">
        <v>2.2999999999999998</v>
      </c>
      <c r="T256" s="82">
        <v>2.2999999999999998</v>
      </c>
      <c r="U256" s="134">
        <v>0</v>
      </c>
      <c r="V256" s="112">
        <v>0</v>
      </c>
      <c r="W256" s="139">
        <v>2.2999999999999998</v>
      </c>
      <c r="X256" s="1336">
        <v>0</v>
      </c>
      <c r="Y256" s="1329">
        <v>0</v>
      </c>
      <c r="Z256" s="1320">
        <v>2202.4499999999998</v>
      </c>
      <c r="AA256" s="153" t="s">
        <v>1346</v>
      </c>
    </row>
    <row r="257" spans="1:27" s="12" customFormat="1" ht="184.5">
      <c r="A257" s="1321"/>
      <c r="B257" s="1321"/>
      <c r="C257" s="126" t="s">
        <v>38</v>
      </c>
      <c r="D257" s="128" t="s">
        <v>762</v>
      </c>
      <c r="E257" s="126" t="s">
        <v>763</v>
      </c>
      <c r="F257" s="130">
        <v>256</v>
      </c>
      <c r="G257" s="101">
        <v>975</v>
      </c>
      <c r="H257" s="1313"/>
      <c r="I257" s="1313"/>
      <c r="J257" s="1320"/>
      <c r="K257" s="1320"/>
      <c r="L257" s="1374"/>
      <c r="M257" s="1320"/>
      <c r="N257" s="1320"/>
      <c r="O257" s="1350"/>
      <c r="P257" s="1350"/>
      <c r="Q257" s="1350"/>
      <c r="R257" s="1350"/>
      <c r="S257" s="145">
        <v>6.6</v>
      </c>
      <c r="T257" s="82">
        <v>5.15</v>
      </c>
      <c r="U257" s="134">
        <v>5.15</v>
      </c>
      <c r="V257" s="112">
        <v>1</v>
      </c>
      <c r="W257" s="139">
        <v>0</v>
      </c>
      <c r="X257" s="1320"/>
      <c r="Y257" s="1329"/>
      <c r="Z257" s="1321"/>
      <c r="AA257" s="153" t="s">
        <v>1347</v>
      </c>
    </row>
    <row r="258" spans="1:27" s="12" customFormat="1" ht="184.5">
      <c r="A258" s="1321"/>
      <c r="B258" s="1321"/>
      <c r="C258" s="126" t="s">
        <v>77</v>
      </c>
      <c r="D258" s="128" t="s">
        <v>764</v>
      </c>
      <c r="E258" s="126" t="s">
        <v>765</v>
      </c>
      <c r="F258" s="130">
        <v>257</v>
      </c>
      <c r="G258" s="101">
        <v>275</v>
      </c>
      <c r="H258" s="1313"/>
      <c r="I258" s="1313"/>
      <c r="J258" s="1320"/>
      <c r="K258" s="1320"/>
      <c r="L258" s="1374"/>
      <c r="M258" s="1320"/>
      <c r="N258" s="1320"/>
      <c r="O258" s="1350"/>
      <c r="P258" s="1350"/>
      <c r="Q258" s="1350"/>
      <c r="R258" s="1350"/>
      <c r="S258" s="145">
        <v>1.78</v>
      </c>
      <c r="T258" s="82">
        <v>1.78</v>
      </c>
      <c r="U258" s="134">
        <v>0</v>
      </c>
      <c r="V258" s="112">
        <v>0</v>
      </c>
      <c r="W258" s="139">
        <v>1.78</v>
      </c>
      <c r="X258" s="1320"/>
      <c r="Y258" s="1329"/>
      <c r="Z258" s="1321"/>
      <c r="AA258" s="153" t="s">
        <v>1346</v>
      </c>
    </row>
    <row r="259" spans="1:27" s="12" customFormat="1" ht="307.5">
      <c r="A259" s="1321">
        <v>83</v>
      </c>
      <c r="B259" s="1321">
        <v>543</v>
      </c>
      <c r="C259" s="126" t="s">
        <v>32</v>
      </c>
      <c r="D259" s="128" t="s">
        <v>766</v>
      </c>
      <c r="E259" s="127" t="s">
        <v>767</v>
      </c>
      <c r="F259" s="130">
        <v>258</v>
      </c>
      <c r="G259" s="101">
        <v>400</v>
      </c>
      <c r="H259" s="1313">
        <v>2100</v>
      </c>
      <c r="I259" s="1313">
        <v>1793.48</v>
      </c>
      <c r="J259" s="1320">
        <v>2410.19</v>
      </c>
      <c r="K259" s="1320"/>
      <c r="L259" s="1374">
        <v>2410.19</v>
      </c>
      <c r="M259" s="1320"/>
      <c r="N259" s="1320"/>
      <c r="O259" s="1341" t="s">
        <v>739</v>
      </c>
      <c r="P259" s="1341" t="s">
        <v>740</v>
      </c>
      <c r="Q259" s="1341" t="s">
        <v>741</v>
      </c>
      <c r="R259" s="1341"/>
      <c r="S259" s="145">
        <v>3.67</v>
      </c>
      <c r="T259" s="82">
        <v>3.67</v>
      </c>
      <c r="U259" s="134">
        <v>0.87</v>
      </c>
      <c r="V259" s="112">
        <v>0.23705722070844701</v>
      </c>
      <c r="W259" s="139">
        <v>2.8</v>
      </c>
      <c r="X259" s="1336">
        <v>1676.26</v>
      </c>
      <c r="Y259" s="1330">
        <v>0.69548873740244499</v>
      </c>
      <c r="Z259" s="1320">
        <v>733.93</v>
      </c>
      <c r="AA259" s="153" t="s">
        <v>1348</v>
      </c>
    </row>
    <row r="260" spans="1:27" s="12" customFormat="1" ht="184.5">
      <c r="A260" s="1321"/>
      <c r="B260" s="1321"/>
      <c r="C260" s="126" t="s">
        <v>38</v>
      </c>
      <c r="D260" s="128" t="s">
        <v>768</v>
      </c>
      <c r="E260" s="127" t="s">
        <v>769</v>
      </c>
      <c r="F260" s="130">
        <v>259</v>
      </c>
      <c r="G260" s="101">
        <v>200</v>
      </c>
      <c r="H260" s="1313"/>
      <c r="I260" s="1313"/>
      <c r="J260" s="1320"/>
      <c r="K260" s="1320"/>
      <c r="L260" s="1374"/>
      <c r="M260" s="1320"/>
      <c r="N260" s="1320"/>
      <c r="O260" s="1341"/>
      <c r="P260" s="1341"/>
      <c r="Q260" s="1341"/>
      <c r="R260" s="1341"/>
      <c r="S260" s="145">
        <v>0.85</v>
      </c>
      <c r="T260" s="82">
        <v>0.85</v>
      </c>
      <c r="U260" s="134">
        <v>0</v>
      </c>
      <c r="V260" s="112">
        <v>0</v>
      </c>
      <c r="W260" s="139">
        <v>0.85</v>
      </c>
      <c r="X260" s="1336"/>
      <c r="Y260" s="1330"/>
      <c r="Z260" s="1321"/>
      <c r="AA260" s="153" t="s">
        <v>1346</v>
      </c>
    </row>
    <row r="261" spans="1:27" s="12" customFormat="1" ht="246">
      <c r="A261" s="1321"/>
      <c r="B261" s="1321"/>
      <c r="C261" s="126" t="s">
        <v>77</v>
      </c>
      <c r="D261" s="128" t="s">
        <v>770</v>
      </c>
      <c r="E261" s="127" t="s">
        <v>754</v>
      </c>
      <c r="F261" s="130">
        <v>260</v>
      </c>
      <c r="G261" s="101">
        <v>500</v>
      </c>
      <c r="H261" s="1313"/>
      <c r="I261" s="1313"/>
      <c r="J261" s="1320"/>
      <c r="K261" s="1320"/>
      <c r="L261" s="1374"/>
      <c r="M261" s="1320"/>
      <c r="N261" s="1320"/>
      <c r="O261" s="1341"/>
      <c r="P261" s="1341"/>
      <c r="Q261" s="1341"/>
      <c r="R261" s="1341"/>
      <c r="S261" s="145">
        <v>3.72</v>
      </c>
      <c r="T261" s="82">
        <v>3.72</v>
      </c>
      <c r="U261" s="134">
        <v>3.72</v>
      </c>
      <c r="V261" s="112">
        <v>1</v>
      </c>
      <c r="W261" s="139">
        <v>0</v>
      </c>
      <c r="X261" s="1336"/>
      <c r="Y261" s="1330"/>
      <c r="Z261" s="1321"/>
      <c r="AA261" s="153" t="s">
        <v>1344</v>
      </c>
    </row>
    <row r="262" spans="1:27" s="12" customFormat="1" ht="255" customHeight="1">
      <c r="A262" s="1321"/>
      <c r="B262" s="1321"/>
      <c r="C262" s="126" t="s">
        <v>143</v>
      </c>
      <c r="D262" s="128" t="s">
        <v>771</v>
      </c>
      <c r="E262" s="127" t="s">
        <v>772</v>
      </c>
      <c r="F262" s="130">
        <v>261</v>
      </c>
      <c r="G262" s="101">
        <v>1000</v>
      </c>
      <c r="H262" s="1313"/>
      <c r="I262" s="1313"/>
      <c r="J262" s="1320"/>
      <c r="K262" s="1320"/>
      <c r="L262" s="1374"/>
      <c r="M262" s="1320"/>
      <c r="N262" s="1320"/>
      <c r="O262" s="1341"/>
      <c r="P262" s="1341"/>
      <c r="Q262" s="1341"/>
      <c r="R262" s="1341"/>
      <c r="S262" s="145">
        <v>1.7</v>
      </c>
      <c r="T262" s="82">
        <v>1.7</v>
      </c>
      <c r="U262" s="134">
        <v>1.6</v>
      </c>
      <c r="V262" s="112">
        <v>0.94117647058823495</v>
      </c>
      <c r="W262" s="139">
        <v>9.9999999999999895E-2</v>
      </c>
      <c r="X262" s="1336"/>
      <c r="Y262" s="1330"/>
      <c r="Z262" s="1321"/>
      <c r="AA262" s="153" t="s">
        <v>1349</v>
      </c>
    </row>
    <row r="263" spans="1:27" s="12" customFormat="1" ht="246">
      <c r="A263" s="1321">
        <v>84</v>
      </c>
      <c r="B263" s="1321">
        <v>544</v>
      </c>
      <c r="C263" s="126" t="s">
        <v>32</v>
      </c>
      <c r="D263" s="128" t="s">
        <v>773</v>
      </c>
      <c r="E263" s="127" t="s">
        <v>704</v>
      </c>
      <c r="F263" s="130">
        <v>262</v>
      </c>
      <c r="G263" s="101">
        <v>200</v>
      </c>
      <c r="H263" s="1313">
        <v>2250</v>
      </c>
      <c r="I263" s="1313">
        <v>1926.72</v>
      </c>
      <c r="J263" s="1320">
        <v>2372.16</v>
      </c>
      <c r="K263" s="1320"/>
      <c r="L263" s="1374">
        <v>2372.16</v>
      </c>
      <c r="M263" s="1320"/>
      <c r="N263" s="1320"/>
      <c r="O263" s="1341" t="s">
        <v>774</v>
      </c>
      <c r="P263" s="1341" t="s">
        <v>733</v>
      </c>
      <c r="Q263" s="1341" t="s">
        <v>734</v>
      </c>
      <c r="R263" s="1341"/>
      <c r="S263" s="145">
        <v>1.1299999999999999</v>
      </c>
      <c r="T263" s="82">
        <v>1.1299999999999999</v>
      </c>
      <c r="U263" s="134">
        <v>0</v>
      </c>
      <c r="V263" s="112">
        <v>0</v>
      </c>
      <c r="W263" s="139">
        <v>1.1299999999999999</v>
      </c>
      <c r="X263" s="1318">
        <v>627.45000000000005</v>
      </c>
      <c r="Y263" s="1330">
        <v>0.26450576689599398</v>
      </c>
      <c r="Z263" s="1320">
        <v>1744.71</v>
      </c>
      <c r="AA263" s="153" t="s">
        <v>1350</v>
      </c>
    </row>
    <row r="264" spans="1:27" s="12" customFormat="1" ht="184.5">
      <c r="A264" s="1321"/>
      <c r="B264" s="1321"/>
      <c r="C264" s="126" t="s">
        <v>38</v>
      </c>
      <c r="D264" s="128" t="s">
        <v>775</v>
      </c>
      <c r="E264" s="127" t="s">
        <v>704</v>
      </c>
      <c r="F264" s="130">
        <v>263</v>
      </c>
      <c r="G264" s="101">
        <v>240</v>
      </c>
      <c r="H264" s="1313"/>
      <c r="I264" s="1313"/>
      <c r="J264" s="1320"/>
      <c r="K264" s="1320"/>
      <c r="L264" s="1374"/>
      <c r="M264" s="1320"/>
      <c r="N264" s="1320"/>
      <c r="O264" s="1341"/>
      <c r="P264" s="1341"/>
      <c r="Q264" s="1341"/>
      <c r="R264" s="1341"/>
      <c r="S264" s="145">
        <v>1.83</v>
      </c>
      <c r="T264" s="82">
        <v>1.83</v>
      </c>
      <c r="U264" s="134">
        <v>0</v>
      </c>
      <c r="V264" s="112">
        <v>0</v>
      </c>
      <c r="W264" s="139">
        <v>1.83</v>
      </c>
      <c r="X264" s="1335"/>
      <c r="Y264" s="1330"/>
      <c r="Z264" s="1321"/>
      <c r="AA264" s="153" t="s">
        <v>1350</v>
      </c>
    </row>
    <row r="265" spans="1:27" s="12" customFormat="1" ht="400.5" customHeight="1">
      <c r="A265" s="1321"/>
      <c r="B265" s="1321"/>
      <c r="C265" s="126" t="s">
        <v>77</v>
      </c>
      <c r="D265" s="128" t="s">
        <v>776</v>
      </c>
      <c r="E265" s="127" t="s">
        <v>704</v>
      </c>
      <c r="F265" s="130">
        <v>264</v>
      </c>
      <c r="G265" s="101">
        <v>410</v>
      </c>
      <c r="H265" s="1313"/>
      <c r="I265" s="1313"/>
      <c r="J265" s="1320"/>
      <c r="K265" s="1320"/>
      <c r="L265" s="1374"/>
      <c r="M265" s="1320"/>
      <c r="N265" s="1320"/>
      <c r="O265" s="1341"/>
      <c r="P265" s="1341"/>
      <c r="Q265" s="1341"/>
      <c r="R265" s="1341"/>
      <c r="S265" s="145">
        <v>5.74</v>
      </c>
      <c r="T265" s="82">
        <v>5.74</v>
      </c>
      <c r="U265" s="134">
        <v>5.74</v>
      </c>
      <c r="V265" s="112">
        <v>1</v>
      </c>
      <c r="W265" s="139">
        <v>0</v>
      </c>
      <c r="X265" s="1335"/>
      <c r="Y265" s="1330"/>
      <c r="Z265" s="1321"/>
      <c r="AA265" s="153" t="s">
        <v>1351</v>
      </c>
    </row>
    <row r="266" spans="1:27" s="12" customFormat="1" ht="184.5">
      <c r="A266" s="1321"/>
      <c r="B266" s="1321"/>
      <c r="C266" s="126" t="s">
        <v>143</v>
      </c>
      <c r="D266" s="128" t="s">
        <v>777</v>
      </c>
      <c r="E266" s="127" t="s">
        <v>704</v>
      </c>
      <c r="F266" s="130">
        <v>454</v>
      </c>
      <c r="G266" s="101">
        <v>700</v>
      </c>
      <c r="H266" s="1313"/>
      <c r="I266" s="1313"/>
      <c r="J266" s="1320"/>
      <c r="K266" s="1320"/>
      <c r="L266" s="1374"/>
      <c r="M266" s="1320"/>
      <c r="N266" s="1320"/>
      <c r="O266" s="1341"/>
      <c r="P266" s="1341"/>
      <c r="Q266" s="1341"/>
      <c r="R266" s="1341"/>
      <c r="S266" s="145">
        <v>6.75</v>
      </c>
      <c r="T266" s="82">
        <v>6.75</v>
      </c>
      <c r="U266" s="134">
        <v>6.75</v>
      </c>
      <c r="V266" s="112">
        <v>1</v>
      </c>
      <c r="W266" s="139">
        <v>0</v>
      </c>
      <c r="X266" s="1335"/>
      <c r="Y266" s="1330"/>
      <c r="Z266" s="1321"/>
      <c r="AA266" s="153" t="s">
        <v>1344</v>
      </c>
    </row>
    <row r="267" spans="1:27" s="12" customFormat="1" ht="246">
      <c r="A267" s="1321"/>
      <c r="B267" s="1321"/>
      <c r="C267" s="126" t="s">
        <v>306</v>
      </c>
      <c r="D267" s="128" t="s">
        <v>778</v>
      </c>
      <c r="E267" s="126" t="s">
        <v>779</v>
      </c>
      <c r="F267" s="130">
        <v>266</v>
      </c>
      <c r="G267" s="101">
        <v>700</v>
      </c>
      <c r="H267" s="1313"/>
      <c r="I267" s="1313"/>
      <c r="J267" s="1320"/>
      <c r="K267" s="1320"/>
      <c r="L267" s="1374"/>
      <c r="M267" s="1320"/>
      <c r="N267" s="1320"/>
      <c r="O267" s="1341"/>
      <c r="P267" s="1341"/>
      <c r="Q267" s="1341"/>
      <c r="R267" s="1341"/>
      <c r="S267" s="145">
        <v>4.28</v>
      </c>
      <c r="T267" s="82">
        <v>4.28</v>
      </c>
      <c r="U267" s="134">
        <v>2.2799999999999998</v>
      </c>
      <c r="V267" s="112">
        <v>0.53271028037383195</v>
      </c>
      <c r="W267" s="139">
        <v>2</v>
      </c>
      <c r="X267" s="1319"/>
      <c r="Y267" s="1330"/>
      <c r="Z267" s="1321"/>
      <c r="AA267" s="153" t="s">
        <v>1352</v>
      </c>
    </row>
    <row r="268" spans="1:27">
      <c r="A268" s="126"/>
      <c r="B268" s="126"/>
      <c r="C268" s="126"/>
      <c r="D268" s="156" t="s">
        <v>53</v>
      </c>
      <c r="E268" s="60"/>
      <c r="F268" s="130"/>
      <c r="G268" s="28">
        <f>SUM(G254:G267)</f>
        <v>8800</v>
      </c>
      <c r="H268" s="28">
        <f t="shared" ref="H268:X268" si="107">SUM(H254:H267)</f>
        <v>8800</v>
      </c>
      <c r="I268" s="28">
        <f t="shared" si="107"/>
        <v>7552.55</v>
      </c>
      <c r="J268" s="28">
        <f t="shared" si="107"/>
        <v>9094.77</v>
      </c>
      <c r="K268" s="28">
        <f t="shared" si="107"/>
        <v>544.59</v>
      </c>
      <c r="L268" s="28">
        <f t="shared" si="107"/>
        <v>9639.36</v>
      </c>
      <c r="M268" s="28">
        <f t="shared" si="107"/>
        <v>0</v>
      </c>
      <c r="N268" s="28">
        <f t="shared" si="107"/>
        <v>0</v>
      </c>
      <c r="O268" s="28"/>
      <c r="P268" s="28"/>
      <c r="Q268" s="28"/>
      <c r="R268" s="28"/>
      <c r="S268" s="28">
        <f t="shared" si="107"/>
        <v>57.640000000000008</v>
      </c>
      <c r="T268" s="28">
        <f t="shared" si="107"/>
        <v>56.190000000000012</v>
      </c>
      <c r="U268" s="28">
        <f t="shared" si="107"/>
        <v>38.870000000000005</v>
      </c>
      <c r="V268" s="28"/>
      <c r="W268" s="28">
        <f t="shared" si="107"/>
        <v>17.32</v>
      </c>
      <c r="X268" s="28">
        <f t="shared" si="107"/>
        <v>3237.09</v>
      </c>
      <c r="Y268" s="126"/>
      <c r="Z268" s="154">
        <v>8359.98</v>
      </c>
      <c r="AA268" s="152"/>
    </row>
    <row r="269" spans="1:27">
      <c r="A269" s="126"/>
      <c r="B269" s="126"/>
      <c r="C269" s="126"/>
      <c r="D269" s="156" t="s">
        <v>780</v>
      </c>
      <c r="E269" s="60"/>
      <c r="F269" s="130"/>
      <c r="G269" s="28">
        <f>G268+G252</f>
        <v>17850</v>
      </c>
      <c r="H269" s="28">
        <f t="shared" ref="H269:U269" si="108">H268+H252</f>
        <v>17850</v>
      </c>
      <c r="I269" s="28">
        <f t="shared" si="108"/>
        <v>15280.62</v>
      </c>
      <c r="J269" s="28">
        <f t="shared" si="108"/>
        <v>18201.86</v>
      </c>
      <c r="K269" s="28">
        <f t="shared" si="108"/>
        <v>2200.2600000000002</v>
      </c>
      <c r="L269" s="28">
        <f t="shared" si="108"/>
        <v>20402.12</v>
      </c>
      <c r="M269" s="28">
        <f t="shared" si="108"/>
        <v>0</v>
      </c>
      <c r="N269" s="28">
        <f t="shared" si="108"/>
        <v>0</v>
      </c>
      <c r="O269" s="28"/>
      <c r="P269" s="28"/>
      <c r="Q269" s="28"/>
      <c r="R269" s="28"/>
      <c r="S269" s="28">
        <f t="shared" si="108"/>
        <v>107.31100000000001</v>
      </c>
      <c r="T269" s="28">
        <f t="shared" si="108"/>
        <v>105.319</v>
      </c>
      <c r="U269" s="28">
        <f t="shared" si="108"/>
        <v>76.610000000000014</v>
      </c>
      <c r="V269" s="28"/>
      <c r="W269" s="28">
        <f t="shared" ref="W269" si="109">W268+W252</f>
        <v>28.709000000000003</v>
      </c>
      <c r="X269" s="28">
        <f t="shared" ref="X269" si="110">X268+X252</f>
        <v>7084.92</v>
      </c>
      <c r="Y269" s="126"/>
      <c r="Z269" s="154">
        <v>15131.14</v>
      </c>
      <c r="AA269" s="152"/>
    </row>
    <row r="270" spans="1:27">
      <c r="A270" s="1411" t="s">
        <v>781</v>
      </c>
      <c r="B270" s="1411"/>
      <c r="C270" s="1411"/>
      <c r="D270" s="1411"/>
      <c r="E270" s="1411"/>
      <c r="F270" s="1411"/>
      <c r="G270" s="38"/>
      <c r="H270" s="31"/>
      <c r="I270" s="31"/>
      <c r="J270" s="31"/>
      <c r="K270" s="31"/>
      <c r="L270" s="75"/>
      <c r="M270" s="31"/>
      <c r="N270" s="31"/>
      <c r="O270" s="64"/>
      <c r="P270" s="77"/>
      <c r="Q270" s="77"/>
      <c r="R270" s="77"/>
      <c r="S270" s="84"/>
      <c r="T270" s="82"/>
      <c r="U270" s="35"/>
      <c r="V270" s="64"/>
      <c r="W270" s="31"/>
      <c r="X270" s="38"/>
      <c r="Y270" s="31"/>
      <c r="Z270" s="31"/>
      <c r="AA270" s="91"/>
    </row>
    <row r="271" spans="1:27">
      <c r="A271" s="1411" t="s">
        <v>782</v>
      </c>
      <c r="B271" s="1411"/>
      <c r="C271" s="1411"/>
      <c r="D271" s="1411"/>
      <c r="E271" s="27"/>
      <c r="F271" s="25"/>
      <c r="G271" s="38"/>
      <c r="H271" s="31"/>
      <c r="I271" s="31"/>
      <c r="J271" s="31"/>
      <c r="K271" s="31"/>
      <c r="L271" s="75"/>
      <c r="M271" s="31"/>
      <c r="N271" s="31"/>
      <c r="O271" s="64"/>
      <c r="P271" s="77"/>
      <c r="Q271" s="77"/>
      <c r="R271" s="77"/>
      <c r="S271" s="84"/>
      <c r="T271" s="82"/>
      <c r="U271" s="35"/>
      <c r="V271" s="64"/>
      <c r="W271" s="31"/>
      <c r="X271" s="38"/>
      <c r="Y271" s="31"/>
      <c r="Z271" s="31"/>
      <c r="AA271" s="91"/>
    </row>
    <row r="272" spans="1:27" ht="248.25" customHeight="1">
      <c r="A272" s="1314">
        <v>85</v>
      </c>
      <c r="B272" s="1338">
        <v>545</v>
      </c>
      <c r="C272" s="39" t="s">
        <v>32</v>
      </c>
      <c r="D272" s="32" t="s">
        <v>783</v>
      </c>
      <c r="E272" s="39" t="s">
        <v>784</v>
      </c>
      <c r="F272" s="34">
        <v>273</v>
      </c>
      <c r="G272" s="101">
        <v>350</v>
      </c>
      <c r="H272" s="1334">
        <v>5800</v>
      </c>
      <c r="I272" s="1334">
        <v>4961.68</v>
      </c>
      <c r="J272" s="1334">
        <v>6005.7179999999998</v>
      </c>
      <c r="K272" s="1334"/>
      <c r="L272" s="1377">
        <v>6005.7179999999998</v>
      </c>
      <c r="M272" s="1334"/>
      <c r="N272" s="1334"/>
      <c r="O272" s="1344" t="s">
        <v>785</v>
      </c>
      <c r="P272" s="1352">
        <v>44855</v>
      </c>
      <c r="Q272" s="1352">
        <v>45403</v>
      </c>
      <c r="R272" s="1344"/>
      <c r="S272" s="82">
        <v>3.2</v>
      </c>
      <c r="T272" s="82">
        <v>3.2</v>
      </c>
      <c r="U272" s="35">
        <v>2.1680000000000001</v>
      </c>
      <c r="V272" s="112">
        <v>0.67749999999999999</v>
      </c>
      <c r="W272" s="35">
        <v>1.032</v>
      </c>
      <c r="X272" s="1313">
        <v>2094.13</v>
      </c>
      <c r="Y272" s="1325">
        <v>0.348689365701153</v>
      </c>
      <c r="Z272" s="1313">
        <v>3911.5880000000002</v>
      </c>
      <c r="AA272" s="172" t="s">
        <v>1353</v>
      </c>
    </row>
    <row r="273" spans="1:27" ht="254.25" customHeight="1">
      <c r="A273" s="1314"/>
      <c r="B273" s="1338"/>
      <c r="C273" s="39" t="s">
        <v>38</v>
      </c>
      <c r="D273" s="32" t="s">
        <v>786</v>
      </c>
      <c r="E273" s="31" t="s">
        <v>96</v>
      </c>
      <c r="F273" s="34">
        <v>274</v>
      </c>
      <c r="G273" s="101">
        <v>450</v>
      </c>
      <c r="H273" s="1338"/>
      <c r="I273" s="1338"/>
      <c r="J273" s="1338"/>
      <c r="K273" s="1338"/>
      <c r="L273" s="1378"/>
      <c r="M273" s="1334"/>
      <c r="N273" s="1334"/>
      <c r="O273" s="1344"/>
      <c r="P273" s="1344"/>
      <c r="Q273" s="1344"/>
      <c r="R273" s="1344"/>
      <c r="S273" s="82">
        <v>2.2000000000000002</v>
      </c>
      <c r="T273" s="82">
        <v>2.2000000000000002</v>
      </c>
      <c r="U273" s="35">
        <v>0</v>
      </c>
      <c r="V273" s="112">
        <v>0</v>
      </c>
      <c r="W273" s="35">
        <v>2.2000000000000002</v>
      </c>
      <c r="X273" s="1313"/>
      <c r="Y273" s="1325"/>
      <c r="Z273" s="1314"/>
      <c r="AA273" s="172" t="s">
        <v>1354</v>
      </c>
    </row>
    <row r="274" spans="1:27" ht="409.5">
      <c r="A274" s="1314"/>
      <c r="B274" s="1338"/>
      <c r="C274" s="39" t="s">
        <v>77</v>
      </c>
      <c r="D274" s="32" t="s">
        <v>787</v>
      </c>
      <c r="E274" s="39" t="s">
        <v>788</v>
      </c>
      <c r="F274" s="34">
        <v>275</v>
      </c>
      <c r="G274" s="101">
        <v>1000</v>
      </c>
      <c r="H274" s="1338"/>
      <c r="I274" s="1338"/>
      <c r="J274" s="1338"/>
      <c r="K274" s="1338"/>
      <c r="L274" s="1378"/>
      <c r="M274" s="1334"/>
      <c r="N274" s="1334"/>
      <c r="O274" s="1344"/>
      <c r="P274" s="1344"/>
      <c r="Q274" s="1344"/>
      <c r="R274" s="1344"/>
      <c r="S274" s="82">
        <v>4.8049999999999997</v>
      </c>
      <c r="T274" s="82">
        <v>4.8049999999999997</v>
      </c>
      <c r="U274" s="35">
        <v>3.75</v>
      </c>
      <c r="V274" s="112">
        <v>0.78043704474505704</v>
      </c>
      <c r="W274" s="35">
        <v>1.0549999999999999</v>
      </c>
      <c r="X274" s="1313"/>
      <c r="Y274" s="1325"/>
      <c r="Z274" s="1314"/>
      <c r="AA274" s="172" t="s">
        <v>1355</v>
      </c>
    </row>
    <row r="275" spans="1:27" ht="409.5">
      <c r="A275" s="1314"/>
      <c r="B275" s="1338"/>
      <c r="C275" s="39" t="s">
        <v>143</v>
      </c>
      <c r="D275" s="32" t="s">
        <v>789</v>
      </c>
      <c r="E275" s="39" t="s">
        <v>42</v>
      </c>
      <c r="F275" s="34">
        <v>276</v>
      </c>
      <c r="G275" s="101">
        <v>1300</v>
      </c>
      <c r="H275" s="1338"/>
      <c r="I275" s="1338"/>
      <c r="J275" s="1338"/>
      <c r="K275" s="1338"/>
      <c r="L275" s="1378"/>
      <c r="M275" s="1334"/>
      <c r="N275" s="1334"/>
      <c r="O275" s="1344"/>
      <c r="P275" s="1344"/>
      <c r="Q275" s="1344"/>
      <c r="R275" s="1344"/>
      <c r="S275" s="82">
        <v>6.08</v>
      </c>
      <c r="T275" s="82">
        <v>6.08</v>
      </c>
      <c r="U275" s="35">
        <v>4.21</v>
      </c>
      <c r="V275" s="112">
        <v>0.69243421052631604</v>
      </c>
      <c r="W275" s="35">
        <v>1.87</v>
      </c>
      <c r="X275" s="1313"/>
      <c r="Y275" s="1325"/>
      <c r="Z275" s="1314"/>
      <c r="AA275" s="172" t="s">
        <v>1356</v>
      </c>
    </row>
    <row r="276" spans="1:27" ht="246">
      <c r="A276" s="1314"/>
      <c r="B276" s="1338"/>
      <c r="C276" s="39" t="s">
        <v>306</v>
      </c>
      <c r="D276" s="32" t="s">
        <v>790</v>
      </c>
      <c r="E276" s="39" t="s">
        <v>791</v>
      </c>
      <c r="F276" s="34">
        <v>277</v>
      </c>
      <c r="G276" s="101">
        <v>300</v>
      </c>
      <c r="H276" s="1338"/>
      <c r="I276" s="1338"/>
      <c r="J276" s="1338"/>
      <c r="K276" s="1338"/>
      <c r="L276" s="1378"/>
      <c r="M276" s="1334"/>
      <c r="N276" s="1334"/>
      <c r="O276" s="1344"/>
      <c r="P276" s="1344"/>
      <c r="Q276" s="1344"/>
      <c r="R276" s="1344"/>
      <c r="S276" s="82">
        <v>2.2999999999999998</v>
      </c>
      <c r="T276" s="82">
        <v>2.2999999999999998</v>
      </c>
      <c r="U276" s="35">
        <v>2.2999999999999998</v>
      </c>
      <c r="V276" s="112">
        <v>1</v>
      </c>
      <c r="W276" s="35">
        <v>0</v>
      </c>
      <c r="X276" s="1313"/>
      <c r="Y276" s="1325"/>
      <c r="Z276" s="1314"/>
      <c r="AA276" s="172" t="s">
        <v>1357</v>
      </c>
    </row>
    <row r="277" spans="1:27" ht="246">
      <c r="A277" s="1314"/>
      <c r="B277" s="1338"/>
      <c r="C277" s="39" t="s">
        <v>309</v>
      </c>
      <c r="D277" s="32" t="s">
        <v>792</v>
      </c>
      <c r="E277" s="39" t="s">
        <v>793</v>
      </c>
      <c r="F277" s="34">
        <v>278</v>
      </c>
      <c r="G277" s="101">
        <v>300</v>
      </c>
      <c r="H277" s="1338"/>
      <c r="I277" s="1338"/>
      <c r="J277" s="1338"/>
      <c r="K277" s="1338"/>
      <c r="L277" s="1378"/>
      <c r="M277" s="1334"/>
      <c r="N277" s="1334"/>
      <c r="O277" s="1344"/>
      <c r="P277" s="1344"/>
      <c r="Q277" s="1344"/>
      <c r="R277" s="1344"/>
      <c r="S277" s="82">
        <v>2</v>
      </c>
      <c r="T277" s="82">
        <v>2</v>
      </c>
      <c r="U277" s="35">
        <v>1.72</v>
      </c>
      <c r="V277" s="112">
        <v>0.86</v>
      </c>
      <c r="W277" s="35">
        <v>0.28000000000000003</v>
      </c>
      <c r="X277" s="1313"/>
      <c r="Y277" s="1325"/>
      <c r="Z277" s="1314"/>
      <c r="AA277" s="172" t="s">
        <v>1358</v>
      </c>
    </row>
    <row r="278" spans="1:27" ht="409.5">
      <c r="A278" s="1314"/>
      <c r="B278" s="1338"/>
      <c r="C278" s="39" t="s">
        <v>312</v>
      </c>
      <c r="D278" s="32" t="s">
        <v>794</v>
      </c>
      <c r="E278" s="39" t="s">
        <v>420</v>
      </c>
      <c r="F278" s="34">
        <v>279</v>
      </c>
      <c r="G278" s="101">
        <v>800</v>
      </c>
      <c r="H278" s="1338"/>
      <c r="I278" s="1338"/>
      <c r="J278" s="1338"/>
      <c r="K278" s="1338"/>
      <c r="L278" s="1378"/>
      <c r="M278" s="1334"/>
      <c r="N278" s="1334"/>
      <c r="O278" s="1344"/>
      <c r="P278" s="1344"/>
      <c r="Q278" s="1344"/>
      <c r="R278" s="1344"/>
      <c r="S278" s="82">
        <v>6.05</v>
      </c>
      <c r="T278" s="82">
        <v>6.05</v>
      </c>
      <c r="U278" s="35">
        <v>5.6449999999999996</v>
      </c>
      <c r="V278" s="112">
        <v>0.93305785123967</v>
      </c>
      <c r="W278" s="35">
        <v>0.40499999999999903</v>
      </c>
      <c r="X278" s="1313"/>
      <c r="Y278" s="1325"/>
      <c r="Z278" s="1314"/>
      <c r="AA278" s="172" t="s">
        <v>1359</v>
      </c>
    </row>
    <row r="279" spans="1:27" ht="250.5" customHeight="1">
      <c r="A279" s="1314"/>
      <c r="B279" s="1338"/>
      <c r="C279" s="39" t="s">
        <v>689</v>
      </c>
      <c r="D279" s="32" t="s">
        <v>795</v>
      </c>
      <c r="E279" s="39" t="s">
        <v>96</v>
      </c>
      <c r="F279" s="34">
        <v>280</v>
      </c>
      <c r="G279" s="101">
        <v>300</v>
      </c>
      <c r="H279" s="1338"/>
      <c r="I279" s="1338"/>
      <c r="J279" s="1338"/>
      <c r="K279" s="1338"/>
      <c r="L279" s="1378"/>
      <c r="M279" s="1334"/>
      <c r="N279" s="1334"/>
      <c r="O279" s="1344"/>
      <c r="P279" s="1344"/>
      <c r="Q279" s="1344"/>
      <c r="R279" s="1344"/>
      <c r="S279" s="82">
        <v>1.85</v>
      </c>
      <c r="T279" s="82">
        <v>1.85</v>
      </c>
      <c r="U279" s="35">
        <v>1.85</v>
      </c>
      <c r="V279" s="112">
        <v>1</v>
      </c>
      <c r="W279" s="35">
        <v>0</v>
      </c>
      <c r="X279" s="1313"/>
      <c r="Y279" s="1325"/>
      <c r="Z279" s="1314"/>
      <c r="AA279" s="172" t="s">
        <v>1360</v>
      </c>
    </row>
    <row r="280" spans="1:27" ht="191.25" customHeight="1">
      <c r="A280" s="1314"/>
      <c r="B280" s="1338"/>
      <c r="C280" s="39" t="s">
        <v>691</v>
      </c>
      <c r="D280" s="32" t="s">
        <v>796</v>
      </c>
      <c r="E280" s="39" t="s">
        <v>96</v>
      </c>
      <c r="F280" s="34">
        <v>281</v>
      </c>
      <c r="G280" s="101">
        <v>180</v>
      </c>
      <c r="H280" s="1338"/>
      <c r="I280" s="1338"/>
      <c r="J280" s="1338"/>
      <c r="K280" s="1338"/>
      <c r="L280" s="1378"/>
      <c r="M280" s="1334"/>
      <c r="N280" s="1334"/>
      <c r="O280" s="1344"/>
      <c r="P280" s="1344"/>
      <c r="Q280" s="1344"/>
      <c r="R280" s="1344"/>
      <c r="S280" s="82">
        <v>1.4</v>
      </c>
      <c r="T280" s="82">
        <v>1.4</v>
      </c>
      <c r="U280" s="35">
        <v>1.1180000000000001</v>
      </c>
      <c r="V280" s="112">
        <v>0.79857142857142904</v>
      </c>
      <c r="W280" s="35">
        <v>0.28199999999999997</v>
      </c>
      <c r="X280" s="1313"/>
      <c r="Y280" s="1325"/>
      <c r="Z280" s="1314"/>
      <c r="AA280" s="172" t="s">
        <v>1360</v>
      </c>
    </row>
    <row r="281" spans="1:27" ht="369">
      <c r="A281" s="1314"/>
      <c r="B281" s="1338"/>
      <c r="C281" s="39" t="s">
        <v>693</v>
      </c>
      <c r="D281" s="32" t="s">
        <v>797</v>
      </c>
      <c r="E281" s="39" t="s">
        <v>96</v>
      </c>
      <c r="F281" s="34">
        <v>282</v>
      </c>
      <c r="G281" s="101">
        <v>820</v>
      </c>
      <c r="H281" s="1338"/>
      <c r="I281" s="1338"/>
      <c r="J281" s="1338"/>
      <c r="K281" s="1338"/>
      <c r="L281" s="1378"/>
      <c r="M281" s="1334"/>
      <c r="N281" s="1334"/>
      <c r="O281" s="1344"/>
      <c r="P281" s="1344"/>
      <c r="Q281" s="1344"/>
      <c r="R281" s="1344"/>
      <c r="S281" s="82">
        <v>4.3</v>
      </c>
      <c r="T281" s="82">
        <v>4.3</v>
      </c>
      <c r="U281" s="35">
        <v>4.3</v>
      </c>
      <c r="V281" s="112">
        <v>1</v>
      </c>
      <c r="W281" s="35">
        <v>0</v>
      </c>
      <c r="X281" s="1313"/>
      <c r="Y281" s="1325"/>
      <c r="Z281" s="1314"/>
      <c r="AA281" s="172" t="s">
        <v>1360</v>
      </c>
    </row>
    <row r="282" spans="1:27" ht="184.5">
      <c r="A282" s="1314">
        <v>86</v>
      </c>
      <c r="B282" s="1314">
        <v>546</v>
      </c>
      <c r="C282" s="31" t="s">
        <v>32</v>
      </c>
      <c r="D282" s="32" t="s">
        <v>798</v>
      </c>
      <c r="E282" s="39" t="s">
        <v>96</v>
      </c>
      <c r="F282" s="34">
        <v>282</v>
      </c>
      <c r="G282" s="101">
        <v>450</v>
      </c>
      <c r="H282" s="1334">
        <v>900</v>
      </c>
      <c r="I282" s="1334">
        <v>767.34</v>
      </c>
      <c r="J282" s="1334">
        <v>813.38</v>
      </c>
      <c r="K282" s="1334"/>
      <c r="L282" s="1377">
        <v>813.38</v>
      </c>
      <c r="M282" s="1334"/>
      <c r="N282" s="1334"/>
      <c r="O282" s="1351" t="s">
        <v>799</v>
      </c>
      <c r="P282" s="1357">
        <v>44897</v>
      </c>
      <c r="Q282" s="1357">
        <v>45232</v>
      </c>
      <c r="R282" s="1351"/>
      <c r="S282" s="82">
        <v>4</v>
      </c>
      <c r="T282" s="82">
        <v>4</v>
      </c>
      <c r="U282" s="35">
        <v>2.99</v>
      </c>
      <c r="V282" s="112">
        <v>0.74750000000000005</v>
      </c>
      <c r="W282" s="35">
        <v>1.01</v>
      </c>
      <c r="X282" s="1322"/>
      <c r="Y282" s="1326">
        <v>0</v>
      </c>
      <c r="Z282" s="1313">
        <v>813.38</v>
      </c>
      <c r="AA282" s="172" t="s">
        <v>1361</v>
      </c>
    </row>
    <row r="283" spans="1:27" ht="184.5">
      <c r="A283" s="1314"/>
      <c r="B283" s="1314"/>
      <c r="C283" s="31" t="s">
        <v>38</v>
      </c>
      <c r="D283" s="32" t="s">
        <v>800</v>
      </c>
      <c r="E283" s="39" t="s">
        <v>96</v>
      </c>
      <c r="F283" s="34">
        <v>283</v>
      </c>
      <c r="G283" s="101">
        <v>250</v>
      </c>
      <c r="H283" s="1334"/>
      <c r="I283" s="1334"/>
      <c r="J283" s="1334"/>
      <c r="K283" s="1334"/>
      <c r="L283" s="1377"/>
      <c r="M283" s="1334"/>
      <c r="N283" s="1334"/>
      <c r="O283" s="1351"/>
      <c r="P283" s="1357"/>
      <c r="Q283" s="1357"/>
      <c r="R283" s="1351"/>
      <c r="S283" s="82">
        <v>1.2</v>
      </c>
      <c r="T283" s="82">
        <v>1.2</v>
      </c>
      <c r="U283" s="35">
        <v>0</v>
      </c>
      <c r="V283" s="112">
        <v>0</v>
      </c>
      <c r="W283" s="35">
        <v>1.2</v>
      </c>
      <c r="X283" s="1323"/>
      <c r="Y283" s="1326"/>
      <c r="Z283" s="1314"/>
      <c r="AA283" s="172" t="s">
        <v>1362</v>
      </c>
    </row>
    <row r="284" spans="1:27" ht="307.5">
      <c r="A284" s="1314"/>
      <c r="B284" s="1314"/>
      <c r="C284" s="31" t="s">
        <v>77</v>
      </c>
      <c r="D284" s="32" t="s">
        <v>801</v>
      </c>
      <c r="E284" s="39" t="s">
        <v>96</v>
      </c>
      <c r="F284" s="34">
        <v>284</v>
      </c>
      <c r="G284" s="101">
        <v>200</v>
      </c>
      <c r="H284" s="1334"/>
      <c r="I284" s="1334"/>
      <c r="J284" s="1334"/>
      <c r="K284" s="1334"/>
      <c r="L284" s="1377"/>
      <c r="M284" s="1334"/>
      <c r="N284" s="1334"/>
      <c r="O284" s="1351"/>
      <c r="P284" s="1357"/>
      <c r="Q284" s="1357"/>
      <c r="R284" s="1351"/>
      <c r="S284" s="82">
        <v>1.56</v>
      </c>
      <c r="T284" s="82">
        <v>1.56</v>
      </c>
      <c r="U284" s="35">
        <v>0.95</v>
      </c>
      <c r="V284" s="112">
        <v>0.60897435897435903</v>
      </c>
      <c r="W284" s="35">
        <v>0.61</v>
      </c>
      <c r="X284" s="1324"/>
      <c r="Y284" s="1326"/>
      <c r="Z284" s="1314"/>
      <c r="AA284" s="172" t="s">
        <v>1363</v>
      </c>
    </row>
    <row r="285" spans="1:27" ht="307.5">
      <c r="A285" s="1314">
        <v>87</v>
      </c>
      <c r="B285" s="1314">
        <v>547</v>
      </c>
      <c r="C285" s="31" t="s">
        <v>32</v>
      </c>
      <c r="D285" s="32" t="s">
        <v>802</v>
      </c>
      <c r="E285" s="39" t="s">
        <v>803</v>
      </c>
      <c r="F285" s="34">
        <v>286</v>
      </c>
      <c r="G285" s="101">
        <v>1100</v>
      </c>
      <c r="H285" s="1313">
        <v>2100</v>
      </c>
      <c r="I285" s="1313">
        <v>1706.8</v>
      </c>
      <c r="J285" s="1313">
        <v>1908.91</v>
      </c>
      <c r="K285" s="1313"/>
      <c r="L285" s="1374">
        <v>1908.91</v>
      </c>
      <c r="M285" s="1313"/>
      <c r="N285" s="1313"/>
      <c r="O285" s="1344" t="s">
        <v>804</v>
      </c>
      <c r="P285" s="1357">
        <v>44820</v>
      </c>
      <c r="Q285" s="1357">
        <v>45367</v>
      </c>
      <c r="R285" s="1339"/>
      <c r="S285" s="82">
        <v>6.46</v>
      </c>
      <c r="T285" s="82">
        <v>6.46</v>
      </c>
      <c r="U285" s="35">
        <v>0</v>
      </c>
      <c r="V285" s="112">
        <v>0</v>
      </c>
      <c r="W285" s="35">
        <v>6.46</v>
      </c>
      <c r="X285" s="1337">
        <v>0.89</v>
      </c>
      <c r="Y285" s="1326">
        <v>4.6623465747468401E-4</v>
      </c>
      <c r="Z285" s="1313">
        <v>1908.02</v>
      </c>
      <c r="AA285" s="172" t="s">
        <v>1364</v>
      </c>
    </row>
    <row r="286" spans="1:27" ht="307.5">
      <c r="A286" s="1314"/>
      <c r="B286" s="1314"/>
      <c r="C286" s="31" t="s">
        <v>38</v>
      </c>
      <c r="D286" s="32" t="s">
        <v>805</v>
      </c>
      <c r="E286" s="39" t="s">
        <v>96</v>
      </c>
      <c r="F286" s="34">
        <v>287</v>
      </c>
      <c r="G286" s="101">
        <v>1000</v>
      </c>
      <c r="H286" s="1314"/>
      <c r="I286" s="1314"/>
      <c r="J286" s="1314"/>
      <c r="K286" s="1314"/>
      <c r="L286" s="1375"/>
      <c r="M286" s="1313"/>
      <c r="N286" s="1313"/>
      <c r="O286" s="1344"/>
      <c r="P286" s="1358"/>
      <c r="Q286" s="1358"/>
      <c r="R286" s="1339"/>
      <c r="S286" s="82">
        <v>7.9</v>
      </c>
      <c r="T286" s="82">
        <v>7.9</v>
      </c>
      <c r="U286" s="35">
        <v>0</v>
      </c>
      <c r="V286" s="112">
        <v>0</v>
      </c>
      <c r="W286" s="35">
        <v>7.9</v>
      </c>
      <c r="X286" s="1337"/>
      <c r="Y286" s="1326"/>
      <c r="Z286" s="1314"/>
      <c r="AA286" s="172" t="s">
        <v>1365</v>
      </c>
    </row>
    <row r="287" spans="1:27" ht="307.5">
      <c r="A287" s="31">
        <v>88</v>
      </c>
      <c r="B287" s="1314">
        <v>548</v>
      </c>
      <c r="C287" s="1314"/>
      <c r="D287" s="32" t="s">
        <v>806</v>
      </c>
      <c r="E287" s="39" t="s">
        <v>96</v>
      </c>
      <c r="F287" s="34">
        <v>288</v>
      </c>
      <c r="G287" s="101">
        <v>1500</v>
      </c>
      <c r="H287" s="38">
        <v>1500</v>
      </c>
      <c r="I287" s="38">
        <v>1303.47</v>
      </c>
      <c r="J287" s="31">
        <v>1333.33</v>
      </c>
      <c r="K287" s="31"/>
      <c r="L287" s="75">
        <v>1333.33</v>
      </c>
      <c r="M287" s="31"/>
      <c r="N287" s="31"/>
      <c r="O287" s="68" t="s">
        <v>807</v>
      </c>
      <c r="P287" s="74">
        <v>44868</v>
      </c>
      <c r="Q287" s="74">
        <v>45325</v>
      </c>
      <c r="R287" s="68"/>
      <c r="S287" s="82">
        <v>9.1999999999999993</v>
      </c>
      <c r="T287" s="82">
        <v>9.1999999999999993</v>
      </c>
      <c r="U287" s="35">
        <v>0</v>
      </c>
      <c r="V287" s="112">
        <v>0</v>
      </c>
      <c r="W287" s="35">
        <v>9.1999999999999993</v>
      </c>
      <c r="X287" s="38"/>
      <c r="Y287" s="115">
        <v>0</v>
      </c>
      <c r="Z287" s="38">
        <v>1333.33</v>
      </c>
      <c r="AA287" s="172" t="s">
        <v>1366</v>
      </c>
    </row>
    <row r="288" spans="1:27" ht="307.5" customHeight="1">
      <c r="A288" s="1314">
        <v>89</v>
      </c>
      <c r="B288" s="1314">
        <v>549</v>
      </c>
      <c r="C288" s="31" t="s">
        <v>32</v>
      </c>
      <c r="D288" s="32" t="s">
        <v>808</v>
      </c>
      <c r="E288" s="39" t="s">
        <v>809</v>
      </c>
      <c r="F288" s="34">
        <v>288</v>
      </c>
      <c r="G288" s="101">
        <v>400</v>
      </c>
      <c r="H288" s="1313">
        <v>950</v>
      </c>
      <c r="I288" s="1313">
        <v>823.82</v>
      </c>
      <c r="J288" s="1313">
        <v>897.96</v>
      </c>
      <c r="K288" s="1313"/>
      <c r="L288" s="1374">
        <v>897.96</v>
      </c>
      <c r="M288" s="1313"/>
      <c r="N288" s="1313"/>
      <c r="O288" s="1341" t="s">
        <v>810</v>
      </c>
      <c r="P288" s="1352">
        <v>44897</v>
      </c>
      <c r="Q288" s="1352">
        <v>45232</v>
      </c>
      <c r="R288" s="1353"/>
      <c r="S288" s="82">
        <v>2.9</v>
      </c>
      <c r="T288" s="82">
        <v>2.9</v>
      </c>
      <c r="U288" s="35">
        <v>1.05</v>
      </c>
      <c r="V288" s="112">
        <v>0.36206896551724099</v>
      </c>
      <c r="W288" s="35">
        <v>1.85</v>
      </c>
      <c r="X288" s="1322"/>
      <c r="Y288" s="1326">
        <v>0</v>
      </c>
      <c r="Z288" s="1313">
        <v>897.96</v>
      </c>
      <c r="AA288" s="172" t="s">
        <v>1367</v>
      </c>
    </row>
    <row r="289" spans="1:27" ht="369">
      <c r="A289" s="1314"/>
      <c r="B289" s="1314"/>
      <c r="C289" s="31" t="s">
        <v>38</v>
      </c>
      <c r="D289" s="32" t="s">
        <v>811</v>
      </c>
      <c r="E289" s="39" t="s">
        <v>96</v>
      </c>
      <c r="F289" s="34">
        <v>289</v>
      </c>
      <c r="G289" s="101">
        <v>550</v>
      </c>
      <c r="H289" s="1314"/>
      <c r="I289" s="1314"/>
      <c r="J289" s="1314"/>
      <c r="K289" s="1314"/>
      <c r="L289" s="1375"/>
      <c r="M289" s="1313"/>
      <c r="N289" s="1313"/>
      <c r="O289" s="1344"/>
      <c r="P289" s="1352"/>
      <c r="Q289" s="1352"/>
      <c r="R289" s="1353"/>
      <c r="S289" s="82">
        <v>5.3</v>
      </c>
      <c r="T289" s="82">
        <v>5.3</v>
      </c>
      <c r="U289" s="35">
        <v>2.82</v>
      </c>
      <c r="V289" s="112">
        <v>0.53207547169811298</v>
      </c>
      <c r="W289" s="35">
        <v>2.48</v>
      </c>
      <c r="X289" s="1324"/>
      <c r="Y289" s="1326"/>
      <c r="Z289" s="1314"/>
      <c r="AA289" s="172" t="s">
        <v>1368</v>
      </c>
    </row>
    <row r="290" spans="1:27" ht="246">
      <c r="A290" s="1314">
        <v>90</v>
      </c>
      <c r="B290" s="1314">
        <v>550</v>
      </c>
      <c r="C290" s="31" t="s">
        <v>32</v>
      </c>
      <c r="D290" s="32" t="s">
        <v>812</v>
      </c>
      <c r="E290" s="39" t="s">
        <v>813</v>
      </c>
      <c r="F290" s="34">
        <v>289</v>
      </c>
      <c r="G290" s="101">
        <v>475</v>
      </c>
      <c r="H290" s="1313">
        <v>3800</v>
      </c>
      <c r="I290" s="1313">
        <v>3285.45</v>
      </c>
      <c r="J290" s="1313"/>
      <c r="K290" s="1313"/>
      <c r="L290" s="1374">
        <v>0</v>
      </c>
      <c r="M290" s="1313"/>
      <c r="N290" s="1313"/>
      <c r="O290" s="1366" t="s">
        <v>814</v>
      </c>
      <c r="P290" s="1359">
        <v>45009</v>
      </c>
      <c r="Q290" s="1359">
        <v>45558</v>
      </c>
      <c r="R290" s="1354"/>
      <c r="S290" s="82">
        <v>4.9000000000000004</v>
      </c>
      <c r="T290" s="82">
        <v>4.9000000000000004</v>
      </c>
      <c r="U290" s="35">
        <v>0</v>
      </c>
      <c r="V290" s="112">
        <v>0</v>
      </c>
      <c r="W290" s="35">
        <v>4.9000000000000004</v>
      </c>
      <c r="X290" s="1322"/>
      <c r="Y290" s="1325">
        <v>0</v>
      </c>
      <c r="Z290" s="1313">
        <v>0</v>
      </c>
      <c r="AA290" s="172" t="s">
        <v>824</v>
      </c>
    </row>
    <row r="291" spans="1:27" ht="184.5">
      <c r="A291" s="1314"/>
      <c r="B291" s="1314"/>
      <c r="C291" s="31" t="s">
        <v>38</v>
      </c>
      <c r="D291" s="32" t="s">
        <v>815</v>
      </c>
      <c r="E291" s="39" t="s">
        <v>816</v>
      </c>
      <c r="F291" s="34">
        <v>290</v>
      </c>
      <c r="G291" s="101">
        <v>475</v>
      </c>
      <c r="H291" s="1314"/>
      <c r="I291" s="1314"/>
      <c r="J291" s="1314"/>
      <c r="K291" s="1314"/>
      <c r="L291" s="1375"/>
      <c r="M291" s="1313"/>
      <c r="N291" s="1313"/>
      <c r="O291" s="1367"/>
      <c r="P291" s="1354"/>
      <c r="Q291" s="1354"/>
      <c r="R291" s="1354"/>
      <c r="S291" s="82">
        <v>4.6040000000000001</v>
      </c>
      <c r="T291" s="82">
        <v>4.6040000000000001</v>
      </c>
      <c r="U291" s="35">
        <v>0</v>
      </c>
      <c r="V291" s="112">
        <v>0</v>
      </c>
      <c r="W291" s="35">
        <v>4.6040000000000001</v>
      </c>
      <c r="X291" s="1323"/>
      <c r="Y291" s="1325"/>
      <c r="Z291" s="1314"/>
      <c r="AA291" s="172" t="s">
        <v>1369</v>
      </c>
    </row>
    <row r="292" spans="1:27" ht="246">
      <c r="A292" s="1314"/>
      <c r="B292" s="1314"/>
      <c r="C292" s="31" t="s">
        <v>77</v>
      </c>
      <c r="D292" s="32" t="s">
        <v>817</v>
      </c>
      <c r="E292" s="39" t="s">
        <v>818</v>
      </c>
      <c r="F292" s="34">
        <v>291</v>
      </c>
      <c r="G292" s="101">
        <v>450</v>
      </c>
      <c r="H292" s="1314"/>
      <c r="I292" s="1314"/>
      <c r="J292" s="1314"/>
      <c r="K292" s="1314"/>
      <c r="L292" s="1375"/>
      <c r="M292" s="1313"/>
      <c r="N292" s="1313"/>
      <c r="O292" s="1367"/>
      <c r="P292" s="1354"/>
      <c r="Q292" s="1354"/>
      <c r="R292" s="1354"/>
      <c r="S292" s="82">
        <v>5.0999999999999996</v>
      </c>
      <c r="T292" s="82">
        <v>5.0999999999999996</v>
      </c>
      <c r="U292" s="35">
        <v>0</v>
      </c>
      <c r="V292" s="112">
        <v>0</v>
      </c>
      <c r="W292" s="35">
        <v>5.0999999999999996</v>
      </c>
      <c r="X292" s="1323"/>
      <c r="Y292" s="1325"/>
      <c r="Z292" s="1314"/>
      <c r="AA292" s="172" t="s">
        <v>824</v>
      </c>
    </row>
    <row r="293" spans="1:27" ht="246">
      <c r="A293" s="1314"/>
      <c r="B293" s="1314"/>
      <c r="C293" s="31" t="s">
        <v>143</v>
      </c>
      <c r="D293" s="32" t="s">
        <v>819</v>
      </c>
      <c r="E293" s="39" t="s">
        <v>96</v>
      </c>
      <c r="F293" s="34">
        <v>292</v>
      </c>
      <c r="G293" s="101">
        <v>500</v>
      </c>
      <c r="H293" s="1314"/>
      <c r="I293" s="1314"/>
      <c r="J293" s="1314"/>
      <c r="K293" s="1314"/>
      <c r="L293" s="1375"/>
      <c r="M293" s="1313"/>
      <c r="N293" s="1313"/>
      <c r="O293" s="1367"/>
      <c r="P293" s="1354"/>
      <c r="Q293" s="1354"/>
      <c r="R293" s="1354"/>
      <c r="S293" s="82">
        <v>3.05</v>
      </c>
      <c r="T293" s="82">
        <v>3.05</v>
      </c>
      <c r="U293" s="35">
        <v>0</v>
      </c>
      <c r="V293" s="112">
        <v>0</v>
      </c>
      <c r="W293" s="35">
        <v>3.05</v>
      </c>
      <c r="X293" s="1323"/>
      <c r="Y293" s="1325"/>
      <c r="Z293" s="1314"/>
      <c r="AA293" s="172" t="s">
        <v>824</v>
      </c>
    </row>
    <row r="294" spans="1:27" ht="210" customHeight="1">
      <c r="A294" s="1314"/>
      <c r="B294" s="1314"/>
      <c r="C294" s="31" t="s">
        <v>306</v>
      </c>
      <c r="D294" s="32" t="s">
        <v>820</v>
      </c>
      <c r="E294" s="39" t="s">
        <v>821</v>
      </c>
      <c r="F294" s="34">
        <v>293</v>
      </c>
      <c r="G294" s="101">
        <v>950</v>
      </c>
      <c r="H294" s="1314"/>
      <c r="I294" s="1314"/>
      <c r="J294" s="1314"/>
      <c r="K294" s="1314"/>
      <c r="L294" s="1375"/>
      <c r="M294" s="1313"/>
      <c r="N294" s="1313"/>
      <c r="O294" s="1367"/>
      <c r="P294" s="1354"/>
      <c r="Q294" s="1354"/>
      <c r="R294" s="1354"/>
      <c r="S294" s="82">
        <v>9.57</v>
      </c>
      <c r="T294" s="82">
        <v>9.57</v>
      </c>
      <c r="U294" s="35">
        <v>0</v>
      </c>
      <c r="V294" s="112">
        <v>0</v>
      </c>
      <c r="W294" s="35">
        <v>9.57</v>
      </c>
      <c r="X294" s="1323"/>
      <c r="Y294" s="1325"/>
      <c r="Z294" s="1314"/>
      <c r="AA294" s="172" t="s">
        <v>824</v>
      </c>
    </row>
    <row r="295" spans="1:27" ht="210" customHeight="1">
      <c r="A295" s="1314"/>
      <c r="B295" s="1314"/>
      <c r="C295" s="31" t="s">
        <v>309</v>
      </c>
      <c r="D295" s="32" t="s">
        <v>822</v>
      </c>
      <c r="E295" s="39" t="s">
        <v>823</v>
      </c>
      <c r="F295" s="34">
        <v>294</v>
      </c>
      <c r="G295" s="101">
        <v>500</v>
      </c>
      <c r="H295" s="1314"/>
      <c r="I295" s="1314"/>
      <c r="J295" s="1314"/>
      <c r="K295" s="1314"/>
      <c r="L295" s="1375"/>
      <c r="M295" s="1313"/>
      <c r="N295" s="1313"/>
      <c r="O295" s="1367"/>
      <c r="P295" s="1354"/>
      <c r="Q295" s="1354"/>
      <c r="R295" s="1354"/>
      <c r="S295" s="82">
        <v>1.4</v>
      </c>
      <c r="T295" s="82">
        <v>1.4</v>
      </c>
      <c r="U295" s="35">
        <v>0</v>
      </c>
      <c r="V295" s="112">
        <v>0</v>
      </c>
      <c r="W295" s="35">
        <v>1.4</v>
      </c>
      <c r="X295" s="1323"/>
      <c r="Y295" s="1325"/>
      <c r="Z295" s="1314"/>
      <c r="AA295" s="172" t="s">
        <v>824</v>
      </c>
    </row>
    <row r="296" spans="1:27" ht="246">
      <c r="A296" s="1314"/>
      <c r="B296" s="1314"/>
      <c r="C296" s="31" t="s">
        <v>312</v>
      </c>
      <c r="D296" s="32" t="s">
        <v>825</v>
      </c>
      <c r="E296" s="39" t="s">
        <v>826</v>
      </c>
      <c r="F296" s="34">
        <v>295</v>
      </c>
      <c r="G296" s="101">
        <v>450</v>
      </c>
      <c r="H296" s="1314"/>
      <c r="I296" s="1314"/>
      <c r="J296" s="1314"/>
      <c r="K296" s="1314"/>
      <c r="L296" s="1375"/>
      <c r="M296" s="1313"/>
      <c r="N296" s="1313"/>
      <c r="O296" s="1368"/>
      <c r="P296" s="1354"/>
      <c r="Q296" s="1354"/>
      <c r="R296" s="1354"/>
      <c r="S296" s="82">
        <v>1.47</v>
      </c>
      <c r="T296" s="82">
        <v>1.47</v>
      </c>
      <c r="U296" s="35">
        <v>0</v>
      </c>
      <c r="V296" s="112">
        <v>0</v>
      </c>
      <c r="W296" s="35">
        <v>1.47</v>
      </c>
      <c r="X296" s="1324"/>
      <c r="Y296" s="1325"/>
      <c r="Z296" s="1314"/>
      <c r="AA296" s="172" t="s">
        <v>824</v>
      </c>
    </row>
    <row r="297" spans="1:27">
      <c r="A297" s="31"/>
      <c r="B297" s="31"/>
      <c r="C297" s="31"/>
      <c r="D297" s="1415" t="s">
        <v>53</v>
      </c>
      <c r="E297" s="1415"/>
      <c r="F297" s="1415"/>
      <c r="G297" s="28">
        <f>SUM(G272:G296)</f>
        <v>15050</v>
      </c>
      <c r="H297" s="28">
        <f t="shared" ref="H297:X297" si="111">SUM(H272:H296)</f>
        <v>15050</v>
      </c>
      <c r="I297" s="28">
        <f t="shared" si="111"/>
        <v>12848.560000000001</v>
      </c>
      <c r="J297" s="28">
        <f t="shared" si="111"/>
        <v>10959.297999999999</v>
      </c>
      <c r="K297" s="28">
        <f t="shared" si="111"/>
        <v>0</v>
      </c>
      <c r="L297" s="28">
        <f t="shared" si="111"/>
        <v>10959.297999999999</v>
      </c>
      <c r="M297" s="28">
        <f t="shared" si="111"/>
        <v>0</v>
      </c>
      <c r="N297" s="28">
        <f t="shared" si="111"/>
        <v>0</v>
      </c>
      <c r="O297" s="28"/>
      <c r="P297" s="28"/>
      <c r="Q297" s="28"/>
      <c r="R297" s="28"/>
      <c r="S297" s="28">
        <f t="shared" si="111"/>
        <v>102.79900000000001</v>
      </c>
      <c r="T297" s="28">
        <f t="shared" si="111"/>
        <v>102.79900000000001</v>
      </c>
      <c r="U297" s="28">
        <f t="shared" si="111"/>
        <v>34.871000000000002</v>
      </c>
      <c r="V297" s="28"/>
      <c r="W297" s="28">
        <f t="shared" si="111"/>
        <v>67.927999999999997</v>
      </c>
      <c r="X297" s="28">
        <f t="shared" si="111"/>
        <v>2095.02</v>
      </c>
      <c r="Y297" s="31"/>
      <c r="Z297" s="28">
        <v>8864.2780000000002</v>
      </c>
      <c r="AA297" s="172"/>
    </row>
    <row r="298" spans="1:27">
      <c r="A298" s="1411" t="s">
        <v>827</v>
      </c>
      <c r="B298" s="1411"/>
      <c r="C298" s="1411"/>
      <c r="D298" s="1411"/>
      <c r="E298" s="1411"/>
      <c r="F298" s="1411"/>
      <c r="G298" s="38"/>
      <c r="H298" s="31"/>
      <c r="I298" s="31"/>
      <c r="J298" s="31"/>
      <c r="K298" s="31"/>
      <c r="L298" s="75"/>
      <c r="M298" s="31"/>
      <c r="N298" s="31"/>
      <c r="O298" s="64"/>
      <c r="P298" s="77"/>
      <c r="Q298" s="77"/>
      <c r="R298" s="77"/>
      <c r="S298" s="84"/>
      <c r="T298" s="82"/>
      <c r="U298" s="35"/>
      <c r="V298" s="64"/>
      <c r="W298" s="31"/>
      <c r="X298" s="38"/>
      <c r="Y298" s="31"/>
      <c r="Z298" s="31"/>
      <c r="AA298" s="172"/>
    </row>
    <row r="299" spans="1:27" ht="369">
      <c r="A299" s="31">
        <v>91</v>
      </c>
      <c r="B299" s="1314">
        <v>552</v>
      </c>
      <c r="C299" s="1314"/>
      <c r="D299" s="32" t="s">
        <v>833</v>
      </c>
      <c r="E299" s="39" t="s">
        <v>42</v>
      </c>
      <c r="F299" s="34">
        <v>331</v>
      </c>
      <c r="G299" s="101">
        <v>2000</v>
      </c>
      <c r="H299" s="38">
        <v>2000</v>
      </c>
      <c r="I299" s="38">
        <v>1700.07</v>
      </c>
      <c r="J299" s="31">
        <v>2018.18</v>
      </c>
      <c r="K299" s="31">
        <v>503.91</v>
      </c>
      <c r="L299" s="75">
        <v>2522.09</v>
      </c>
      <c r="M299" s="31"/>
      <c r="N299" s="31"/>
      <c r="O299" s="73" t="s">
        <v>834</v>
      </c>
      <c r="P299" s="164">
        <v>44739</v>
      </c>
      <c r="Q299" s="164">
        <v>45287</v>
      </c>
      <c r="R299" s="73"/>
      <c r="S299" s="82">
        <v>20</v>
      </c>
      <c r="T299" s="82">
        <v>13.25</v>
      </c>
      <c r="U299" s="35">
        <v>5.4</v>
      </c>
      <c r="V299" s="112">
        <v>0.407547169811321</v>
      </c>
      <c r="W299" s="38">
        <v>7.85</v>
      </c>
      <c r="X299" s="38">
        <v>563.84</v>
      </c>
      <c r="Y299" s="115">
        <v>0.27938043187426298</v>
      </c>
      <c r="Z299" s="38">
        <v>1454.34</v>
      </c>
      <c r="AA299" s="172" t="s">
        <v>1370</v>
      </c>
    </row>
    <row r="300" spans="1:27">
      <c r="A300" s="31"/>
      <c r="B300" s="31"/>
      <c r="C300" s="31"/>
      <c r="D300" s="1415" t="s">
        <v>53</v>
      </c>
      <c r="E300" s="1415"/>
      <c r="F300" s="1415"/>
      <c r="G300" s="28">
        <f>SUM(G299)</f>
        <v>2000</v>
      </c>
      <c r="H300" s="28">
        <f t="shared" ref="H300:X300" si="112">SUM(H299)</f>
        <v>2000</v>
      </c>
      <c r="I300" s="28">
        <f t="shared" si="112"/>
        <v>1700.07</v>
      </c>
      <c r="J300" s="28">
        <f t="shared" si="112"/>
        <v>2018.18</v>
      </c>
      <c r="K300" s="28">
        <f t="shared" si="112"/>
        <v>503.91</v>
      </c>
      <c r="L300" s="28">
        <f t="shared" si="112"/>
        <v>2522.09</v>
      </c>
      <c r="M300" s="28">
        <f t="shared" si="112"/>
        <v>0</v>
      </c>
      <c r="N300" s="28">
        <f t="shared" si="112"/>
        <v>0</v>
      </c>
      <c r="O300" s="28"/>
      <c r="P300" s="28"/>
      <c r="Q300" s="28"/>
      <c r="R300" s="28"/>
      <c r="S300" s="28">
        <f t="shared" si="112"/>
        <v>20</v>
      </c>
      <c r="T300" s="28">
        <f t="shared" si="112"/>
        <v>13.25</v>
      </c>
      <c r="U300" s="28">
        <f t="shared" si="112"/>
        <v>5.4</v>
      </c>
      <c r="V300" s="28"/>
      <c r="W300" s="28">
        <f t="shared" si="112"/>
        <v>7.85</v>
      </c>
      <c r="X300" s="28">
        <f t="shared" si="112"/>
        <v>563.84</v>
      </c>
      <c r="Y300" s="31"/>
      <c r="Z300" s="28">
        <v>3083.7</v>
      </c>
      <c r="AA300" s="173"/>
    </row>
    <row r="301" spans="1:27">
      <c r="A301" s="29" t="s">
        <v>835</v>
      </c>
      <c r="B301" s="31"/>
      <c r="C301" s="31"/>
      <c r="D301" s="100"/>
      <c r="E301" s="27"/>
      <c r="F301" s="25"/>
      <c r="G301" s="38"/>
      <c r="H301" s="31"/>
      <c r="I301" s="31"/>
      <c r="J301" s="31"/>
      <c r="K301" s="31"/>
      <c r="L301" s="75"/>
      <c r="M301" s="31"/>
      <c r="N301" s="31"/>
      <c r="O301" s="64"/>
      <c r="P301" s="77"/>
      <c r="Q301" s="77"/>
      <c r="R301" s="77"/>
      <c r="S301" s="84"/>
      <c r="T301" s="82"/>
      <c r="U301" s="35"/>
      <c r="V301" s="64"/>
      <c r="W301" s="31"/>
      <c r="X301" s="38"/>
      <c r="Y301" s="31"/>
      <c r="Z301" s="31"/>
      <c r="AA301" s="173"/>
    </row>
    <row r="302" spans="1:27" ht="246">
      <c r="A302" s="1314">
        <v>92</v>
      </c>
      <c r="B302" s="1314">
        <v>553</v>
      </c>
      <c r="C302" s="31" t="s">
        <v>32</v>
      </c>
      <c r="D302" s="32" t="s">
        <v>836</v>
      </c>
      <c r="E302" s="39" t="s">
        <v>837</v>
      </c>
      <c r="F302" s="34">
        <v>332</v>
      </c>
      <c r="G302" s="101">
        <v>950</v>
      </c>
      <c r="H302" s="1372">
        <v>1950</v>
      </c>
      <c r="I302" s="1372">
        <v>1693.41</v>
      </c>
      <c r="J302" s="1372">
        <v>2045.15</v>
      </c>
      <c r="K302" s="1372">
        <v>508.45</v>
      </c>
      <c r="L302" s="1379">
        <v>2553.6</v>
      </c>
      <c r="M302" s="1372"/>
      <c r="N302" s="1372"/>
      <c r="O302" s="1344" t="s">
        <v>838</v>
      </c>
      <c r="P302" s="1357">
        <v>44806</v>
      </c>
      <c r="Q302" s="1357">
        <v>45353</v>
      </c>
      <c r="R302" s="1339"/>
      <c r="S302" s="84">
        <v>12</v>
      </c>
      <c r="T302" s="166">
        <v>12.243</v>
      </c>
      <c r="U302" s="166">
        <v>11.923</v>
      </c>
      <c r="V302" s="112">
        <v>0.97386261537204899</v>
      </c>
      <c r="W302" s="167">
        <v>0.32</v>
      </c>
      <c r="X302" s="1322">
        <v>816.54</v>
      </c>
      <c r="Y302" s="1326">
        <v>0.39925677823142602</v>
      </c>
      <c r="Z302" s="1313">
        <v>1228.6099999999999</v>
      </c>
      <c r="AA302" s="172" t="s">
        <v>1371</v>
      </c>
    </row>
    <row r="303" spans="1:27" ht="246">
      <c r="A303" s="1314"/>
      <c r="B303" s="1314"/>
      <c r="C303" s="31" t="s">
        <v>839</v>
      </c>
      <c r="D303" s="32" t="s">
        <v>840</v>
      </c>
      <c r="E303" s="39"/>
      <c r="F303" s="34"/>
      <c r="G303" s="101"/>
      <c r="H303" s="1372"/>
      <c r="I303" s="1372"/>
      <c r="J303" s="1372"/>
      <c r="K303" s="1372"/>
      <c r="L303" s="1379"/>
      <c r="M303" s="1372"/>
      <c r="N303" s="1372"/>
      <c r="O303" s="1344"/>
      <c r="P303" s="1357"/>
      <c r="Q303" s="1357"/>
      <c r="R303" s="1339"/>
      <c r="S303" s="1346">
        <v>9.1999999999999993</v>
      </c>
      <c r="T303" s="166">
        <v>2.65</v>
      </c>
      <c r="U303" s="166">
        <v>1.85</v>
      </c>
      <c r="V303" s="112">
        <v>0.69811320754716999</v>
      </c>
      <c r="W303" s="167"/>
      <c r="X303" s="1323"/>
      <c r="Y303" s="1326"/>
      <c r="Z303" s="1313"/>
      <c r="AA303" s="174" t="s">
        <v>1372</v>
      </c>
    </row>
    <row r="304" spans="1:27" ht="199.5" customHeight="1">
      <c r="A304" s="1314"/>
      <c r="B304" s="1314"/>
      <c r="C304" s="31" t="s">
        <v>841</v>
      </c>
      <c r="D304" s="32" t="s">
        <v>842</v>
      </c>
      <c r="E304" s="39" t="s">
        <v>837</v>
      </c>
      <c r="F304" s="34">
        <v>334</v>
      </c>
      <c r="G304" s="101">
        <v>1000</v>
      </c>
      <c r="H304" s="1393"/>
      <c r="I304" s="1393"/>
      <c r="J304" s="1393"/>
      <c r="K304" s="1393"/>
      <c r="L304" s="1380"/>
      <c r="M304" s="1372"/>
      <c r="N304" s="1372"/>
      <c r="O304" s="1344"/>
      <c r="P304" s="1357"/>
      <c r="Q304" s="1357"/>
      <c r="R304" s="1339"/>
      <c r="S304" s="1347"/>
      <c r="T304" s="166">
        <v>8.86</v>
      </c>
      <c r="U304" s="168">
        <v>4.5199999999999996</v>
      </c>
      <c r="V304" s="112">
        <v>0.51015801354401802</v>
      </c>
      <c r="W304" s="167">
        <v>4.34</v>
      </c>
      <c r="X304" s="1324"/>
      <c r="Y304" s="1326"/>
      <c r="Z304" s="1314"/>
      <c r="AA304" s="174" t="s">
        <v>1373</v>
      </c>
    </row>
    <row r="305" spans="1:27">
      <c r="A305" s="31"/>
      <c r="B305" s="31"/>
      <c r="C305" s="31"/>
      <c r="D305" s="1415" t="s">
        <v>53</v>
      </c>
      <c r="E305" s="1415"/>
      <c r="F305" s="1415"/>
      <c r="G305" s="30">
        <f>SUM(G302:G304)</f>
        <v>1950</v>
      </c>
      <c r="H305" s="30">
        <f t="shared" ref="H305:X305" si="113">SUM(H302:H304)</f>
        <v>1950</v>
      </c>
      <c r="I305" s="30">
        <f t="shared" si="113"/>
        <v>1693.41</v>
      </c>
      <c r="J305" s="30">
        <f t="shared" si="113"/>
        <v>2045.15</v>
      </c>
      <c r="K305" s="30">
        <f t="shared" si="113"/>
        <v>508.45</v>
      </c>
      <c r="L305" s="30">
        <f t="shared" si="113"/>
        <v>2553.6</v>
      </c>
      <c r="M305" s="30">
        <f t="shared" si="113"/>
        <v>0</v>
      </c>
      <c r="N305" s="30">
        <f t="shared" si="113"/>
        <v>0</v>
      </c>
      <c r="O305" s="30"/>
      <c r="P305" s="30"/>
      <c r="Q305" s="30"/>
      <c r="R305" s="30"/>
      <c r="S305" s="30">
        <f t="shared" si="113"/>
        <v>21.2</v>
      </c>
      <c r="T305" s="30">
        <f t="shared" si="113"/>
        <v>23.753</v>
      </c>
      <c r="U305" s="30">
        <f t="shared" si="113"/>
        <v>18.292999999999999</v>
      </c>
      <c r="V305" s="30"/>
      <c r="W305" s="30">
        <f t="shared" si="113"/>
        <v>4.66</v>
      </c>
      <c r="X305" s="30">
        <f t="shared" si="113"/>
        <v>816.54</v>
      </c>
      <c r="Y305" s="31"/>
      <c r="Z305" s="30">
        <v>1228.6099999999999</v>
      </c>
      <c r="AA305" s="40"/>
    </row>
    <row r="306" spans="1:27">
      <c r="A306" s="1411" t="s">
        <v>843</v>
      </c>
      <c r="B306" s="1411"/>
      <c r="C306" s="1411"/>
      <c r="D306" s="1411"/>
      <c r="E306" s="1411"/>
      <c r="F306" s="1411"/>
      <c r="G306" s="38"/>
      <c r="H306" s="31"/>
      <c r="I306" s="31"/>
      <c r="J306" s="31"/>
      <c r="K306" s="31"/>
      <c r="L306" s="75"/>
      <c r="M306" s="31"/>
      <c r="N306" s="31"/>
      <c r="O306" s="64"/>
      <c r="P306" s="77"/>
      <c r="Q306" s="77"/>
      <c r="R306" s="77"/>
      <c r="S306" s="84"/>
      <c r="T306" s="82"/>
      <c r="U306" s="35"/>
      <c r="V306" s="64"/>
      <c r="W306" s="31"/>
      <c r="X306" s="38"/>
      <c r="Y306" s="31"/>
      <c r="Z306" s="31"/>
      <c r="AA306" s="40"/>
    </row>
    <row r="307" spans="1:27" ht="246">
      <c r="A307" s="1314">
        <v>93</v>
      </c>
      <c r="B307" s="1418">
        <v>554</v>
      </c>
      <c r="C307" s="157" t="s">
        <v>32</v>
      </c>
      <c r="D307" s="32" t="s">
        <v>844</v>
      </c>
      <c r="E307" s="158" t="s">
        <v>845</v>
      </c>
      <c r="F307" s="103">
        <v>350</v>
      </c>
      <c r="G307" s="101">
        <v>350</v>
      </c>
      <c r="H307" s="1373">
        <v>1000</v>
      </c>
      <c r="I307" s="1373">
        <v>850.31</v>
      </c>
      <c r="J307" s="1373">
        <v>858.74</v>
      </c>
      <c r="K307" s="1373"/>
      <c r="L307" s="1381">
        <v>858.74</v>
      </c>
      <c r="M307" s="1373"/>
      <c r="N307" s="1373"/>
      <c r="O307" s="1340" t="s">
        <v>846</v>
      </c>
      <c r="P307" s="1340" t="s">
        <v>652</v>
      </c>
      <c r="Q307" s="1340" t="s">
        <v>847</v>
      </c>
      <c r="R307" s="1340"/>
      <c r="S307" s="84">
        <v>1.89</v>
      </c>
      <c r="T307" s="82">
        <v>1.89</v>
      </c>
      <c r="U307" s="35">
        <v>1.89</v>
      </c>
      <c r="V307" s="112">
        <v>1</v>
      </c>
      <c r="W307" s="159">
        <v>0</v>
      </c>
      <c r="X307" s="1322">
        <v>355.81</v>
      </c>
      <c r="Y307" s="1326">
        <v>0.41433961385285401</v>
      </c>
      <c r="Z307" s="1313">
        <v>502.93</v>
      </c>
      <c r="AA307" s="175" t="s">
        <v>1374</v>
      </c>
    </row>
    <row r="308" spans="1:27" ht="184.5">
      <c r="A308" s="1314"/>
      <c r="B308" s="1418"/>
      <c r="C308" s="157" t="s">
        <v>38</v>
      </c>
      <c r="D308" s="32" t="s">
        <v>848</v>
      </c>
      <c r="E308" s="158" t="s">
        <v>849</v>
      </c>
      <c r="F308" s="103">
        <v>351</v>
      </c>
      <c r="G308" s="101">
        <v>100</v>
      </c>
      <c r="H308" s="1373"/>
      <c r="I308" s="1373"/>
      <c r="J308" s="1373"/>
      <c r="K308" s="1373"/>
      <c r="L308" s="1381"/>
      <c r="M308" s="1373"/>
      <c r="N308" s="1373"/>
      <c r="O308" s="1340"/>
      <c r="P308" s="1340"/>
      <c r="Q308" s="1340"/>
      <c r="R308" s="1340"/>
      <c r="S308" s="84">
        <v>0.25</v>
      </c>
      <c r="T308" s="82">
        <v>0.25</v>
      </c>
      <c r="U308" s="35">
        <v>0</v>
      </c>
      <c r="V308" s="112">
        <v>0</v>
      </c>
      <c r="W308" s="159">
        <v>0.25</v>
      </c>
      <c r="X308" s="1323"/>
      <c r="Y308" s="1326"/>
      <c r="Z308" s="1314"/>
      <c r="AA308" s="175" t="s">
        <v>418</v>
      </c>
    </row>
    <row r="309" spans="1:27" ht="369">
      <c r="A309" s="1314"/>
      <c r="B309" s="1418"/>
      <c r="C309" s="157" t="s">
        <v>77</v>
      </c>
      <c r="D309" s="32" t="s">
        <v>850</v>
      </c>
      <c r="E309" s="158" t="s">
        <v>851</v>
      </c>
      <c r="F309" s="103">
        <v>352</v>
      </c>
      <c r="G309" s="101">
        <v>550</v>
      </c>
      <c r="H309" s="1373"/>
      <c r="I309" s="1373"/>
      <c r="J309" s="1373"/>
      <c r="K309" s="1373"/>
      <c r="L309" s="1381"/>
      <c r="M309" s="1373"/>
      <c r="N309" s="1373"/>
      <c r="O309" s="1340"/>
      <c r="P309" s="1340"/>
      <c r="Q309" s="1340"/>
      <c r="R309" s="1340"/>
      <c r="S309" s="84">
        <v>1.125</v>
      </c>
      <c r="T309" s="82">
        <v>1.125</v>
      </c>
      <c r="U309" s="35">
        <v>0.85499999999999998</v>
      </c>
      <c r="V309" s="112">
        <v>0.76</v>
      </c>
      <c r="W309" s="159">
        <v>0.27</v>
      </c>
      <c r="X309" s="1324"/>
      <c r="Y309" s="1326"/>
      <c r="Z309" s="1314"/>
      <c r="AA309" s="175" t="s">
        <v>1375</v>
      </c>
    </row>
    <row r="310" spans="1:27">
      <c r="A310" s="31"/>
      <c r="B310" s="157"/>
      <c r="C310" s="157"/>
      <c r="D310" s="1415" t="s">
        <v>53</v>
      </c>
      <c r="E310" s="1415"/>
      <c r="F310" s="1415"/>
      <c r="G310" s="30">
        <f>SUM(G307:G309)</f>
        <v>1000</v>
      </c>
      <c r="H310" s="30">
        <f t="shared" ref="H310:W310" si="114">SUM(H307:H309)</f>
        <v>1000</v>
      </c>
      <c r="I310" s="30">
        <f t="shared" si="114"/>
        <v>850.31</v>
      </c>
      <c r="J310" s="30">
        <f t="shared" si="114"/>
        <v>858.74</v>
      </c>
      <c r="K310" s="30">
        <f t="shared" si="114"/>
        <v>0</v>
      </c>
      <c r="L310" s="30">
        <f t="shared" si="114"/>
        <v>858.74</v>
      </c>
      <c r="M310" s="30">
        <f t="shared" si="114"/>
        <v>0</v>
      </c>
      <c r="N310" s="30">
        <f t="shared" si="114"/>
        <v>0</v>
      </c>
      <c r="O310" s="30"/>
      <c r="P310" s="30"/>
      <c r="Q310" s="30"/>
      <c r="R310" s="30"/>
      <c r="S310" s="30">
        <f t="shared" si="114"/>
        <v>3.2649999999999997</v>
      </c>
      <c r="T310" s="30">
        <f t="shared" si="114"/>
        <v>3.2649999999999997</v>
      </c>
      <c r="U310" s="30">
        <f t="shared" si="114"/>
        <v>2.7450000000000001</v>
      </c>
      <c r="V310" s="30"/>
      <c r="W310" s="30">
        <f t="shared" si="114"/>
        <v>0.52</v>
      </c>
      <c r="X310" s="81">
        <v>5644.93</v>
      </c>
      <c r="Y310" s="31"/>
      <c r="Z310" s="81">
        <v>6280.88</v>
      </c>
      <c r="AA310" s="176"/>
    </row>
    <row r="311" spans="1:27">
      <c r="A311" s="1411" t="s">
        <v>887</v>
      </c>
      <c r="B311" s="1411"/>
      <c r="C311" s="1411"/>
      <c r="D311" s="1411"/>
      <c r="E311" s="1411"/>
      <c r="F311" s="1411"/>
      <c r="G311" s="101"/>
      <c r="H311" s="38"/>
      <c r="I311" s="38"/>
      <c r="J311" s="38"/>
      <c r="K311" s="38"/>
      <c r="L311" s="67"/>
      <c r="M311" s="38"/>
      <c r="N311" s="38"/>
      <c r="O311" s="68"/>
      <c r="P311" s="68"/>
      <c r="Q311" s="68"/>
      <c r="R311" s="68"/>
      <c r="S311" s="84"/>
      <c r="T311" s="82"/>
      <c r="U311" s="35"/>
      <c r="V311" s="71"/>
      <c r="W311" s="38"/>
      <c r="X311" s="38"/>
      <c r="Y311" s="31"/>
      <c r="Z311" s="31"/>
      <c r="AA311" s="177"/>
    </row>
    <row r="312" spans="1:27" ht="369">
      <c r="A312" s="31">
        <v>94</v>
      </c>
      <c r="B312" s="1314">
        <v>561</v>
      </c>
      <c r="C312" s="1314"/>
      <c r="D312" s="32" t="s">
        <v>888</v>
      </c>
      <c r="E312" s="158" t="s">
        <v>889</v>
      </c>
      <c r="F312" s="103">
        <v>162</v>
      </c>
      <c r="G312" s="35">
        <v>2000</v>
      </c>
      <c r="H312" s="38">
        <v>2000</v>
      </c>
      <c r="I312" s="38">
        <v>1715.76</v>
      </c>
      <c r="J312" s="38">
        <v>1954.76</v>
      </c>
      <c r="K312" s="38"/>
      <c r="L312" s="67">
        <v>1954.76</v>
      </c>
      <c r="M312" s="38"/>
      <c r="N312" s="38"/>
      <c r="O312" s="68" t="s">
        <v>890</v>
      </c>
      <c r="P312" s="68" t="s">
        <v>891</v>
      </c>
      <c r="Q312" s="68" t="s">
        <v>892</v>
      </c>
      <c r="R312" s="68"/>
      <c r="S312" s="84">
        <v>12.25</v>
      </c>
      <c r="T312" s="82">
        <v>12.25</v>
      </c>
      <c r="U312" s="35">
        <v>4.75</v>
      </c>
      <c r="V312" s="112">
        <v>0.38775510204081598</v>
      </c>
      <c r="W312" s="38">
        <v>7.5</v>
      </c>
      <c r="X312" s="38"/>
      <c r="Y312" s="115">
        <v>0</v>
      </c>
      <c r="Z312" s="38">
        <v>1954.76</v>
      </c>
      <c r="AA312" s="175" t="s">
        <v>1376</v>
      </c>
    </row>
    <row r="313" spans="1:27" ht="184.5">
      <c r="A313" s="1314">
        <v>95</v>
      </c>
      <c r="B313" s="1314">
        <v>564</v>
      </c>
      <c r="C313" s="31" t="s">
        <v>32</v>
      </c>
      <c r="D313" s="36" t="s">
        <v>903</v>
      </c>
      <c r="E313" s="158" t="s">
        <v>904</v>
      </c>
      <c r="F313" s="103">
        <v>167</v>
      </c>
      <c r="G313" s="38">
        <v>750</v>
      </c>
      <c r="H313" s="1313">
        <v>1000</v>
      </c>
      <c r="I313" s="1313">
        <v>855.85</v>
      </c>
      <c r="J313" s="1313">
        <v>900.6</v>
      </c>
      <c r="K313" s="1313"/>
      <c r="L313" s="1374">
        <v>900.6</v>
      </c>
      <c r="M313" s="1313"/>
      <c r="N313" s="1313"/>
      <c r="O313" s="1341" t="s">
        <v>905</v>
      </c>
      <c r="P313" s="1341" t="s">
        <v>906</v>
      </c>
      <c r="Q313" s="1341" t="s">
        <v>907</v>
      </c>
      <c r="R313" s="1341"/>
      <c r="S313" s="84">
        <v>4.1449999999999996</v>
      </c>
      <c r="T313" s="82">
        <v>4.1449999999999996</v>
      </c>
      <c r="U313" s="35">
        <v>3</v>
      </c>
      <c r="V313" s="112">
        <v>0.72376357056694796</v>
      </c>
      <c r="W313" s="38">
        <v>1.145</v>
      </c>
      <c r="X313" s="1322">
        <v>505</v>
      </c>
      <c r="Y313" s="1326">
        <v>0.56073728625360897</v>
      </c>
      <c r="Z313" s="1313">
        <v>395.6</v>
      </c>
      <c r="AA313" s="175" t="s">
        <v>1377</v>
      </c>
    </row>
    <row r="314" spans="1:27" ht="184.5">
      <c r="A314" s="1314"/>
      <c r="B314" s="1314"/>
      <c r="C314" s="31" t="s">
        <v>38</v>
      </c>
      <c r="D314" s="36" t="s">
        <v>908</v>
      </c>
      <c r="E314" s="158" t="s">
        <v>909</v>
      </c>
      <c r="F314" s="103">
        <v>168</v>
      </c>
      <c r="G314" s="38">
        <v>250</v>
      </c>
      <c r="H314" s="1313"/>
      <c r="I314" s="1313"/>
      <c r="J314" s="1313"/>
      <c r="K314" s="1313"/>
      <c r="L314" s="1374"/>
      <c r="M314" s="1313"/>
      <c r="N314" s="1313"/>
      <c r="O314" s="1341"/>
      <c r="P314" s="1341"/>
      <c r="Q314" s="1341"/>
      <c r="R314" s="1341"/>
      <c r="S314" s="84">
        <v>1.2350000000000001</v>
      </c>
      <c r="T314" s="82">
        <v>1.2350000000000001</v>
      </c>
      <c r="U314" s="35">
        <v>1</v>
      </c>
      <c r="V314" s="112">
        <v>0.80971659919028305</v>
      </c>
      <c r="W314" s="38">
        <v>0.23499999999999999</v>
      </c>
      <c r="X314" s="1324"/>
      <c r="Y314" s="1326"/>
      <c r="Z314" s="1314"/>
      <c r="AA314" s="175" t="s">
        <v>1378</v>
      </c>
    </row>
    <row r="315" spans="1:27">
      <c r="A315" s="31"/>
      <c r="B315" s="31"/>
      <c r="C315" s="31"/>
      <c r="D315" s="1408" t="s">
        <v>53</v>
      </c>
      <c r="E315" s="1408"/>
      <c r="F315" s="1408"/>
      <c r="G315" s="30">
        <f>SUM(G312:G314)</f>
        <v>3000</v>
      </c>
      <c r="H315" s="30">
        <f t="shared" ref="H315:U315" si="115">SUM(H312:H314)</f>
        <v>3000</v>
      </c>
      <c r="I315" s="30">
        <f t="shared" si="115"/>
        <v>2571.61</v>
      </c>
      <c r="J315" s="30">
        <f t="shared" si="115"/>
        <v>2855.36</v>
      </c>
      <c r="K315" s="30">
        <f t="shared" si="115"/>
        <v>0</v>
      </c>
      <c r="L315" s="30">
        <f t="shared" si="115"/>
        <v>2855.36</v>
      </c>
      <c r="M315" s="30">
        <f t="shared" si="115"/>
        <v>0</v>
      </c>
      <c r="N315" s="30">
        <f t="shared" si="115"/>
        <v>0</v>
      </c>
      <c r="O315" s="30"/>
      <c r="P315" s="30"/>
      <c r="Q315" s="30"/>
      <c r="R315" s="30"/>
      <c r="S315" s="30">
        <f t="shared" si="115"/>
        <v>17.63</v>
      </c>
      <c r="T315" s="30">
        <f t="shared" si="115"/>
        <v>17.63</v>
      </c>
      <c r="U315" s="30">
        <f t="shared" si="115"/>
        <v>8.75</v>
      </c>
      <c r="V315" s="30"/>
      <c r="W315" s="27">
        <v>8.8800000000000008</v>
      </c>
      <c r="X315" s="30">
        <v>2746</v>
      </c>
      <c r="Y315" s="31"/>
      <c r="Z315" s="30">
        <v>2624.8</v>
      </c>
      <c r="AA315" s="177"/>
    </row>
    <row r="316" spans="1:27">
      <c r="A316" s="1411" t="s">
        <v>910</v>
      </c>
      <c r="B316" s="1411"/>
      <c r="C316" s="1411"/>
      <c r="D316" s="1411"/>
      <c r="E316" s="1411"/>
      <c r="F316" s="1411"/>
      <c r="G316" s="38"/>
      <c r="H316" s="31"/>
      <c r="I316" s="31"/>
      <c r="J316" s="31"/>
      <c r="K316" s="31"/>
      <c r="L316" s="75"/>
      <c r="M316" s="31"/>
      <c r="N316" s="31"/>
      <c r="O316" s="64"/>
      <c r="P316" s="77"/>
      <c r="Q316" s="77"/>
      <c r="R316" s="77"/>
      <c r="S316" s="84"/>
      <c r="T316" s="82"/>
      <c r="U316" s="35"/>
      <c r="V316" s="64"/>
      <c r="W316" s="31"/>
      <c r="X316" s="38"/>
      <c r="Y316" s="31"/>
      <c r="Z316" s="31"/>
      <c r="AA316" s="177"/>
    </row>
    <row r="317" spans="1:27" ht="184.5">
      <c r="A317" s="1314">
        <v>96</v>
      </c>
      <c r="B317" s="1417">
        <v>565</v>
      </c>
      <c r="C317" s="160" t="s">
        <v>32</v>
      </c>
      <c r="D317" s="36" t="s">
        <v>911</v>
      </c>
      <c r="E317" s="161" t="s">
        <v>912</v>
      </c>
      <c r="F317" s="103">
        <v>368</v>
      </c>
      <c r="G317" s="38">
        <v>1000</v>
      </c>
      <c r="H317" s="1370">
        <v>3000</v>
      </c>
      <c r="I317" s="1370">
        <v>2572.17</v>
      </c>
      <c r="J317" s="1370">
        <v>3062.3</v>
      </c>
      <c r="K317" s="1370"/>
      <c r="L317" s="1382">
        <v>3062.3</v>
      </c>
      <c r="M317" s="1370"/>
      <c r="N317" s="1370"/>
      <c r="O317" s="1342" t="s">
        <v>913</v>
      </c>
      <c r="P317" s="1342" t="s">
        <v>914</v>
      </c>
      <c r="Q317" s="1342" t="s">
        <v>915</v>
      </c>
      <c r="R317" s="1342"/>
      <c r="S317" s="169">
        <v>5.9</v>
      </c>
      <c r="T317" s="82">
        <v>5.9</v>
      </c>
      <c r="U317" s="35">
        <v>4.8</v>
      </c>
      <c r="V317" s="112">
        <v>0.81355932203389802</v>
      </c>
      <c r="W317" s="162">
        <v>1.1000000000000001</v>
      </c>
      <c r="X317" s="1313">
        <v>2594.58</v>
      </c>
      <c r="Y317" s="1326">
        <v>0.847265127518532</v>
      </c>
      <c r="Z317" s="1313">
        <v>467.72</v>
      </c>
      <c r="AA317" s="178" t="s">
        <v>1379</v>
      </c>
    </row>
    <row r="318" spans="1:27" ht="307.5">
      <c r="A318" s="1314"/>
      <c r="B318" s="1417"/>
      <c r="C318" s="160" t="s">
        <v>38</v>
      </c>
      <c r="D318" s="36" t="s">
        <v>916</v>
      </c>
      <c r="E318" s="158" t="s">
        <v>604</v>
      </c>
      <c r="F318" s="103">
        <v>369</v>
      </c>
      <c r="G318" s="38">
        <v>1000</v>
      </c>
      <c r="H318" s="1370"/>
      <c r="I318" s="1370"/>
      <c r="J318" s="1370"/>
      <c r="K318" s="1370"/>
      <c r="L318" s="1382"/>
      <c r="M318" s="1370"/>
      <c r="N318" s="1370"/>
      <c r="O318" s="1342"/>
      <c r="P318" s="1342"/>
      <c r="Q318" s="1342"/>
      <c r="R318" s="1342"/>
      <c r="S318" s="169">
        <v>8.6</v>
      </c>
      <c r="T318" s="82">
        <v>8.6</v>
      </c>
      <c r="U318" s="35">
        <v>8.4</v>
      </c>
      <c r="V318" s="112">
        <v>0.97674418604651203</v>
      </c>
      <c r="W318" s="162">
        <v>0.19999999999999901</v>
      </c>
      <c r="X318" s="1313"/>
      <c r="Y318" s="1326"/>
      <c r="Z318" s="1314"/>
      <c r="AA318" s="178" t="s">
        <v>1380</v>
      </c>
    </row>
    <row r="319" spans="1:27" ht="184.5">
      <c r="A319" s="1314"/>
      <c r="B319" s="1417"/>
      <c r="C319" s="160" t="s">
        <v>77</v>
      </c>
      <c r="D319" s="36" t="s">
        <v>917</v>
      </c>
      <c r="E319" s="158" t="s">
        <v>912</v>
      </c>
      <c r="F319" s="103">
        <v>370</v>
      </c>
      <c r="G319" s="38">
        <v>1000</v>
      </c>
      <c r="H319" s="1370"/>
      <c r="I319" s="1370"/>
      <c r="J319" s="1370"/>
      <c r="K319" s="1370"/>
      <c r="L319" s="1382"/>
      <c r="M319" s="1370"/>
      <c r="N319" s="1370"/>
      <c r="O319" s="1342"/>
      <c r="P319" s="1342"/>
      <c r="Q319" s="1342"/>
      <c r="R319" s="1342"/>
      <c r="S319" s="169">
        <v>5.65</v>
      </c>
      <c r="T319" s="82">
        <v>5.65</v>
      </c>
      <c r="U319" s="35">
        <v>4.2</v>
      </c>
      <c r="V319" s="112">
        <v>0.74336283185840701</v>
      </c>
      <c r="W319" s="162">
        <v>1.45</v>
      </c>
      <c r="X319" s="1313"/>
      <c r="Y319" s="1326"/>
      <c r="Z319" s="1314"/>
      <c r="AA319" s="178" t="s">
        <v>918</v>
      </c>
    </row>
    <row r="320" spans="1:27">
      <c r="A320" s="31"/>
      <c r="B320" s="160"/>
      <c r="C320" s="160"/>
      <c r="D320" s="1408" t="s">
        <v>53</v>
      </c>
      <c r="E320" s="1408"/>
      <c r="F320" s="1408"/>
      <c r="G320" s="163">
        <v>6300</v>
      </c>
      <c r="H320" s="163">
        <v>6300</v>
      </c>
      <c r="I320" s="163">
        <v>5396.65</v>
      </c>
      <c r="J320" s="163">
        <v>6100.85</v>
      </c>
      <c r="K320" s="163">
        <v>0</v>
      </c>
      <c r="L320" s="165">
        <v>6100.85</v>
      </c>
      <c r="M320" s="163"/>
      <c r="N320" s="163"/>
      <c r="O320" s="64"/>
      <c r="P320" s="77"/>
      <c r="Q320" s="77"/>
      <c r="R320" s="77"/>
      <c r="S320" s="170">
        <v>45.1</v>
      </c>
      <c r="T320" s="170">
        <v>45.1</v>
      </c>
      <c r="U320" s="163">
        <v>42.35</v>
      </c>
      <c r="V320" s="171"/>
      <c r="W320" s="163">
        <v>2.75</v>
      </c>
      <c r="X320" s="163">
        <v>4331.68</v>
      </c>
      <c r="Y320" s="31"/>
      <c r="Z320" s="163">
        <v>1769.17</v>
      </c>
      <c r="AA320" s="91"/>
    </row>
    <row r="321" spans="1:27">
      <c r="A321" s="1411" t="s">
        <v>929</v>
      </c>
      <c r="B321" s="1411"/>
      <c r="C321" s="1411"/>
      <c r="D321" s="1411"/>
      <c r="E321" s="1411"/>
      <c r="F321" s="1411"/>
      <c r="G321" s="38"/>
      <c r="H321" s="31"/>
      <c r="I321" s="31"/>
      <c r="J321" s="31"/>
      <c r="K321" s="31"/>
      <c r="L321" s="75"/>
      <c r="M321" s="31"/>
      <c r="N321" s="31"/>
      <c r="O321" s="64"/>
      <c r="P321" s="77"/>
      <c r="Q321" s="77"/>
      <c r="R321" s="77"/>
      <c r="S321" s="81"/>
      <c r="T321" s="82"/>
      <c r="U321" s="35"/>
      <c r="V321" s="64"/>
      <c r="W321" s="31"/>
      <c r="X321" s="38"/>
      <c r="Y321" s="31"/>
      <c r="Z321" s="31"/>
      <c r="AA321" s="91"/>
    </row>
    <row r="322" spans="1:27" ht="234.75" customHeight="1">
      <c r="A322" s="1314">
        <v>97</v>
      </c>
      <c r="B322" s="1412">
        <v>568</v>
      </c>
      <c r="C322" s="160" t="s">
        <v>32</v>
      </c>
      <c r="D322" s="36" t="s">
        <v>930</v>
      </c>
      <c r="E322" s="180" t="s">
        <v>931</v>
      </c>
      <c r="F322" s="103">
        <v>376</v>
      </c>
      <c r="G322" s="38">
        <v>800</v>
      </c>
      <c r="H322" s="1371">
        <v>3000</v>
      </c>
      <c r="I322" s="1371">
        <v>2542.09</v>
      </c>
      <c r="J322" s="1371">
        <v>2643.8</v>
      </c>
      <c r="K322" s="1371"/>
      <c r="L322" s="1383">
        <v>2643.8</v>
      </c>
      <c r="M322" s="1371"/>
      <c r="N322" s="1371"/>
      <c r="O322" s="1343" t="s">
        <v>932</v>
      </c>
      <c r="P322" s="1343" t="s">
        <v>652</v>
      </c>
      <c r="Q322" s="1343" t="s">
        <v>653</v>
      </c>
      <c r="R322" s="1343"/>
      <c r="S322" s="84">
        <v>5.16</v>
      </c>
      <c r="T322" s="82">
        <v>5.16</v>
      </c>
      <c r="U322" s="35">
        <v>0</v>
      </c>
      <c r="V322" s="112">
        <v>0</v>
      </c>
      <c r="W322" s="181">
        <v>5.16</v>
      </c>
      <c r="X322" s="1313">
        <v>572.14</v>
      </c>
      <c r="Y322" s="1325">
        <v>0.21640820031772401</v>
      </c>
      <c r="Z322" s="1313">
        <v>2071.66</v>
      </c>
      <c r="AA322" s="178" t="s">
        <v>933</v>
      </c>
    </row>
    <row r="323" spans="1:27" ht="246">
      <c r="A323" s="1314"/>
      <c r="B323" s="1412"/>
      <c r="C323" s="160" t="s">
        <v>38</v>
      </c>
      <c r="D323" s="36" t="s">
        <v>934</v>
      </c>
      <c r="E323" s="180" t="s">
        <v>935</v>
      </c>
      <c r="F323" s="103">
        <v>377</v>
      </c>
      <c r="G323" s="38">
        <v>200</v>
      </c>
      <c r="H323" s="1371"/>
      <c r="I323" s="1371"/>
      <c r="J323" s="1371"/>
      <c r="K323" s="1371"/>
      <c r="L323" s="1383"/>
      <c r="M323" s="1371"/>
      <c r="N323" s="1371"/>
      <c r="O323" s="1343"/>
      <c r="P323" s="1343"/>
      <c r="Q323" s="1343"/>
      <c r="R323" s="1343"/>
      <c r="S323" s="84">
        <v>1.87</v>
      </c>
      <c r="T323" s="82">
        <v>1.87</v>
      </c>
      <c r="U323" s="35">
        <v>0</v>
      </c>
      <c r="V323" s="112">
        <v>0</v>
      </c>
      <c r="W323" s="181">
        <v>1.87</v>
      </c>
      <c r="X323" s="1313"/>
      <c r="Y323" s="1325"/>
      <c r="Z323" s="1314"/>
      <c r="AA323" s="178" t="s">
        <v>508</v>
      </c>
    </row>
    <row r="324" spans="1:27" ht="173.25" customHeight="1">
      <c r="A324" s="1314"/>
      <c r="B324" s="1412"/>
      <c r="C324" s="160" t="s">
        <v>77</v>
      </c>
      <c r="D324" s="36" t="s">
        <v>936</v>
      </c>
      <c r="E324" s="158" t="s">
        <v>937</v>
      </c>
      <c r="F324" s="103">
        <v>378</v>
      </c>
      <c r="G324" s="38">
        <v>600</v>
      </c>
      <c r="H324" s="1371"/>
      <c r="I324" s="1371"/>
      <c r="J324" s="1371"/>
      <c r="K324" s="1371"/>
      <c r="L324" s="1383"/>
      <c r="M324" s="1371"/>
      <c r="N324" s="1371"/>
      <c r="O324" s="1343"/>
      <c r="P324" s="1343"/>
      <c r="Q324" s="1343"/>
      <c r="R324" s="1343"/>
      <c r="S324" s="84">
        <v>2.98</v>
      </c>
      <c r="T324" s="82">
        <v>2.98</v>
      </c>
      <c r="U324" s="35">
        <v>0</v>
      </c>
      <c r="V324" s="112">
        <v>0</v>
      </c>
      <c r="W324" s="181">
        <v>2.98</v>
      </c>
      <c r="X324" s="1313"/>
      <c r="Y324" s="1325"/>
      <c r="Z324" s="1314"/>
      <c r="AA324" s="178" t="s">
        <v>938</v>
      </c>
    </row>
    <row r="325" spans="1:27" ht="184.5">
      <c r="A325" s="1314"/>
      <c r="B325" s="1412"/>
      <c r="C325" s="160" t="s">
        <v>143</v>
      </c>
      <c r="D325" s="36" t="s">
        <v>939</v>
      </c>
      <c r="E325" s="180" t="s">
        <v>940</v>
      </c>
      <c r="F325" s="103">
        <v>379</v>
      </c>
      <c r="G325" s="38">
        <v>200</v>
      </c>
      <c r="H325" s="1371"/>
      <c r="I325" s="1371"/>
      <c r="J325" s="1371"/>
      <c r="K325" s="1371"/>
      <c r="L325" s="1383"/>
      <c r="M325" s="1371"/>
      <c r="N325" s="1371"/>
      <c r="O325" s="1343"/>
      <c r="P325" s="1343"/>
      <c r="Q325" s="1343"/>
      <c r="R325" s="1343"/>
      <c r="S325" s="84">
        <v>1.6</v>
      </c>
      <c r="T325" s="82">
        <v>1.6</v>
      </c>
      <c r="U325" s="35">
        <v>0</v>
      </c>
      <c r="V325" s="112">
        <v>0</v>
      </c>
      <c r="W325" s="181">
        <v>1.6</v>
      </c>
      <c r="X325" s="1313"/>
      <c r="Y325" s="1325"/>
      <c r="Z325" s="1314"/>
      <c r="AA325" s="178" t="s">
        <v>941</v>
      </c>
    </row>
    <row r="326" spans="1:27" ht="130.5" customHeight="1">
      <c r="A326" s="1314"/>
      <c r="B326" s="1412"/>
      <c r="C326" s="179" t="s">
        <v>306</v>
      </c>
      <c r="D326" s="36" t="s">
        <v>942</v>
      </c>
      <c r="E326" s="180" t="s">
        <v>943</v>
      </c>
      <c r="F326" s="103">
        <v>380</v>
      </c>
      <c r="G326" s="38">
        <v>200</v>
      </c>
      <c r="H326" s="1371"/>
      <c r="I326" s="1371"/>
      <c r="J326" s="1371"/>
      <c r="K326" s="1371"/>
      <c r="L326" s="1383"/>
      <c r="M326" s="1371"/>
      <c r="N326" s="1371"/>
      <c r="O326" s="1343"/>
      <c r="P326" s="1343"/>
      <c r="Q326" s="1343"/>
      <c r="R326" s="1343"/>
      <c r="S326" s="84">
        <v>1.1000000000000001</v>
      </c>
      <c r="T326" s="82">
        <v>1.1000000000000001</v>
      </c>
      <c r="U326" s="35">
        <v>0</v>
      </c>
      <c r="V326" s="112">
        <v>0</v>
      </c>
      <c r="W326" s="181">
        <v>1.1000000000000001</v>
      </c>
      <c r="X326" s="1313"/>
      <c r="Y326" s="1325"/>
      <c r="Z326" s="1314"/>
      <c r="AA326" s="178" t="s">
        <v>944</v>
      </c>
    </row>
    <row r="327" spans="1:27" ht="195" customHeight="1">
      <c r="A327" s="1314"/>
      <c r="B327" s="1412"/>
      <c r="C327" s="179" t="s">
        <v>309</v>
      </c>
      <c r="D327" s="36" t="s">
        <v>945</v>
      </c>
      <c r="E327" s="182" t="s">
        <v>591</v>
      </c>
      <c r="F327" s="103">
        <v>381</v>
      </c>
      <c r="G327" s="38">
        <v>1000</v>
      </c>
      <c r="H327" s="1371"/>
      <c r="I327" s="1371"/>
      <c r="J327" s="1371"/>
      <c r="K327" s="1371"/>
      <c r="L327" s="1383"/>
      <c r="M327" s="1371"/>
      <c r="N327" s="1371"/>
      <c r="O327" s="1343"/>
      <c r="P327" s="1343"/>
      <c r="Q327" s="1343"/>
      <c r="R327" s="1343"/>
      <c r="S327" s="84">
        <v>6.57</v>
      </c>
      <c r="T327" s="82">
        <v>6.57</v>
      </c>
      <c r="U327" s="35">
        <v>0</v>
      </c>
      <c r="V327" s="112">
        <v>0</v>
      </c>
      <c r="W327" s="181">
        <v>6.57</v>
      </c>
      <c r="X327" s="1313"/>
      <c r="Y327" s="1325"/>
      <c r="Z327" s="1314"/>
      <c r="AA327" s="178" t="s">
        <v>1378</v>
      </c>
    </row>
    <row r="328" spans="1:27" ht="325.5" customHeight="1">
      <c r="A328" s="31">
        <v>98</v>
      </c>
      <c r="B328" s="1412">
        <v>569</v>
      </c>
      <c r="C328" s="1412"/>
      <c r="D328" s="36" t="s">
        <v>946</v>
      </c>
      <c r="E328" s="182" t="s">
        <v>591</v>
      </c>
      <c r="F328" s="103">
        <v>382</v>
      </c>
      <c r="G328" s="38">
        <v>1000</v>
      </c>
      <c r="H328" s="38">
        <v>1000</v>
      </c>
      <c r="I328" s="38">
        <v>858.84</v>
      </c>
      <c r="J328" s="31">
        <v>793.65</v>
      </c>
      <c r="K328" s="31"/>
      <c r="L328" s="75">
        <v>793.65</v>
      </c>
      <c r="M328" s="31"/>
      <c r="N328" s="31"/>
      <c r="O328" s="73" t="s">
        <v>947</v>
      </c>
      <c r="P328" s="74">
        <v>44869</v>
      </c>
      <c r="Q328" s="74">
        <v>45202</v>
      </c>
      <c r="R328" s="73"/>
      <c r="S328" s="84">
        <v>6.55</v>
      </c>
      <c r="T328" s="82">
        <v>6.55</v>
      </c>
      <c r="U328" s="35">
        <v>0</v>
      </c>
      <c r="V328" s="112">
        <v>0</v>
      </c>
      <c r="W328" s="181">
        <v>6.55</v>
      </c>
      <c r="X328" s="38">
        <v>386.02</v>
      </c>
      <c r="Y328" s="115">
        <v>0.48638568638568602</v>
      </c>
      <c r="Z328" s="38">
        <v>407.63</v>
      </c>
      <c r="AA328" s="178" t="s">
        <v>1378</v>
      </c>
    </row>
    <row r="329" spans="1:27" ht="383.25" customHeight="1">
      <c r="A329" s="1314">
        <v>99</v>
      </c>
      <c r="B329" s="1412">
        <v>570</v>
      </c>
      <c r="C329" s="160" t="s">
        <v>32</v>
      </c>
      <c r="D329" s="36" t="s">
        <v>948</v>
      </c>
      <c r="E329" s="182" t="s">
        <v>591</v>
      </c>
      <c r="F329" s="103">
        <v>383</v>
      </c>
      <c r="G329" s="38">
        <v>800</v>
      </c>
      <c r="H329" s="1371">
        <v>3800</v>
      </c>
      <c r="I329" s="1371">
        <v>3234.93</v>
      </c>
      <c r="J329" s="1371">
        <v>3889.97</v>
      </c>
      <c r="K329" s="1371"/>
      <c r="L329" s="1383">
        <v>3889.97</v>
      </c>
      <c r="M329" s="1371"/>
      <c r="N329" s="1371"/>
      <c r="O329" s="1343" t="s">
        <v>949</v>
      </c>
      <c r="P329" s="1343" t="s">
        <v>950</v>
      </c>
      <c r="Q329" s="1343" t="s">
        <v>951</v>
      </c>
      <c r="R329" s="1343"/>
      <c r="S329" s="84">
        <v>5.7</v>
      </c>
      <c r="T329" s="82">
        <v>5.835</v>
      </c>
      <c r="U329" s="35">
        <v>4.4000000000000004</v>
      </c>
      <c r="V329" s="112">
        <v>0.75407026563838897</v>
      </c>
      <c r="W329" s="181">
        <v>1.4350000000000001</v>
      </c>
      <c r="X329" s="1322">
        <v>1360.66</v>
      </c>
      <c r="Y329" s="1325">
        <v>0.34978675928092001</v>
      </c>
      <c r="Z329" s="1313">
        <v>2529.31</v>
      </c>
      <c r="AA329" s="178" t="s">
        <v>1381</v>
      </c>
    </row>
    <row r="330" spans="1:27" ht="174" customHeight="1">
      <c r="A330" s="1314"/>
      <c r="B330" s="1412"/>
      <c r="C330" s="160" t="s">
        <v>38</v>
      </c>
      <c r="D330" s="36" t="s">
        <v>952</v>
      </c>
      <c r="E330" s="182" t="s">
        <v>953</v>
      </c>
      <c r="F330" s="103">
        <v>384</v>
      </c>
      <c r="G330" s="38">
        <v>700</v>
      </c>
      <c r="H330" s="1371"/>
      <c r="I330" s="1371"/>
      <c r="J330" s="1371"/>
      <c r="K330" s="1371"/>
      <c r="L330" s="1383"/>
      <c r="M330" s="1371"/>
      <c r="N330" s="1371"/>
      <c r="O330" s="1343"/>
      <c r="P330" s="1343"/>
      <c r="Q330" s="1343"/>
      <c r="R330" s="1343"/>
      <c r="S330" s="84">
        <v>5.9</v>
      </c>
      <c r="T330" s="82">
        <v>5.35</v>
      </c>
      <c r="U330" s="35">
        <v>5.27</v>
      </c>
      <c r="V330" s="112">
        <v>0.98504672897196299</v>
      </c>
      <c r="W330" s="181">
        <v>8.0000000000000099E-2</v>
      </c>
      <c r="X330" s="1323"/>
      <c r="Y330" s="1325"/>
      <c r="Z330" s="1314"/>
      <c r="AA330" s="178" t="s">
        <v>439</v>
      </c>
    </row>
    <row r="331" spans="1:27" ht="369">
      <c r="A331" s="1314"/>
      <c r="B331" s="1412"/>
      <c r="C331" s="160" t="s">
        <v>77</v>
      </c>
      <c r="D331" s="36" t="s">
        <v>954</v>
      </c>
      <c r="E331" s="182" t="s">
        <v>604</v>
      </c>
      <c r="F331" s="103">
        <v>385</v>
      </c>
      <c r="G331" s="38">
        <v>300</v>
      </c>
      <c r="H331" s="1371"/>
      <c r="I331" s="1371"/>
      <c r="J331" s="1371"/>
      <c r="K331" s="1371"/>
      <c r="L331" s="1383"/>
      <c r="M331" s="1371"/>
      <c r="N331" s="1371"/>
      <c r="O331" s="1343"/>
      <c r="P331" s="1343"/>
      <c r="Q331" s="1343"/>
      <c r="R331" s="1343"/>
      <c r="S331" s="84">
        <v>2.4500000000000002</v>
      </c>
      <c r="T331" s="82">
        <v>2.1080000000000001</v>
      </c>
      <c r="U331" s="35">
        <v>2.1080000000000001</v>
      </c>
      <c r="V331" s="112">
        <v>1</v>
      </c>
      <c r="W331" s="181">
        <v>0</v>
      </c>
      <c r="X331" s="1323"/>
      <c r="Y331" s="1325"/>
      <c r="Z331" s="1314"/>
      <c r="AA331" s="178" t="s">
        <v>439</v>
      </c>
    </row>
    <row r="332" spans="1:27" ht="184.5">
      <c r="A332" s="1314"/>
      <c r="B332" s="1412"/>
      <c r="C332" s="160" t="s">
        <v>143</v>
      </c>
      <c r="D332" s="36" t="s">
        <v>955</v>
      </c>
      <c r="E332" s="39" t="s">
        <v>956</v>
      </c>
      <c r="F332" s="103">
        <v>386</v>
      </c>
      <c r="G332" s="38">
        <v>1100</v>
      </c>
      <c r="H332" s="1371"/>
      <c r="I332" s="1371"/>
      <c r="J332" s="1371"/>
      <c r="K332" s="1371"/>
      <c r="L332" s="1383"/>
      <c r="M332" s="1371"/>
      <c r="N332" s="1371"/>
      <c r="O332" s="1343"/>
      <c r="P332" s="1343"/>
      <c r="Q332" s="1343"/>
      <c r="R332" s="1343"/>
      <c r="S332" s="84">
        <v>7.45</v>
      </c>
      <c r="T332" s="82">
        <v>7.6</v>
      </c>
      <c r="U332" s="35">
        <v>0</v>
      </c>
      <c r="V332" s="112">
        <v>0</v>
      </c>
      <c r="W332" s="181">
        <v>7.6</v>
      </c>
      <c r="X332" s="1323"/>
      <c r="Y332" s="1325"/>
      <c r="Z332" s="1314"/>
      <c r="AA332" s="178" t="s">
        <v>1382</v>
      </c>
    </row>
    <row r="333" spans="1:27" ht="184.5">
      <c r="A333" s="1314"/>
      <c r="B333" s="1412"/>
      <c r="C333" s="179" t="s">
        <v>306</v>
      </c>
      <c r="D333" s="36" t="s">
        <v>957</v>
      </c>
      <c r="E333" s="39" t="s">
        <v>958</v>
      </c>
      <c r="F333" s="103">
        <v>387</v>
      </c>
      <c r="G333" s="38">
        <v>900</v>
      </c>
      <c r="H333" s="1371"/>
      <c r="I333" s="1371"/>
      <c r="J333" s="1371"/>
      <c r="K333" s="1371"/>
      <c r="L333" s="1383"/>
      <c r="M333" s="1371"/>
      <c r="N333" s="1371"/>
      <c r="O333" s="1343"/>
      <c r="P333" s="1343"/>
      <c r="Q333" s="1343"/>
      <c r="R333" s="1343"/>
      <c r="S333" s="84">
        <v>10.199999999999999</v>
      </c>
      <c r="T333" s="82">
        <v>10.115</v>
      </c>
      <c r="U333" s="35">
        <v>9.65</v>
      </c>
      <c r="V333" s="112">
        <v>0.95402867029164595</v>
      </c>
      <c r="W333" s="181">
        <v>0.46500000000000002</v>
      </c>
      <c r="X333" s="1324"/>
      <c r="Y333" s="1325"/>
      <c r="Z333" s="1314"/>
      <c r="AA333" s="178" t="s">
        <v>959</v>
      </c>
    </row>
    <row r="334" spans="1:27">
      <c r="A334" s="31"/>
      <c r="B334" s="179"/>
      <c r="C334" s="179"/>
      <c r="D334" s="1408" t="s">
        <v>53</v>
      </c>
      <c r="E334" s="1408"/>
      <c r="F334" s="1408"/>
      <c r="G334" s="30">
        <f>SUM(G322:G333)</f>
        <v>7800</v>
      </c>
      <c r="H334" s="30">
        <f t="shared" ref="H334:W334" si="116">SUM(H322:H333)</f>
        <v>7800</v>
      </c>
      <c r="I334" s="30">
        <f t="shared" si="116"/>
        <v>6635.8600000000006</v>
      </c>
      <c r="J334" s="30">
        <f t="shared" si="116"/>
        <v>7327.42</v>
      </c>
      <c r="K334" s="30">
        <f t="shared" si="116"/>
        <v>0</v>
      </c>
      <c r="L334" s="30">
        <f t="shared" si="116"/>
        <v>7327.42</v>
      </c>
      <c r="M334" s="30">
        <f t="shared" si="116"/>
        <v>0</v>
      </c>
      <c r="N334" s="30">
        <f t="shared" si="116"/>
        <v>0</v>
      </c>
      <c r="O334" s="30"/>
      <c r="P334" s="30"/>
      <c r="Q334" s="30"/>
      <c r="R334" s="30"/>
      <c r="S334" s="30">
        <f t="shared" si="116"/>
        <v>57.53</v>
      </c>
      <c r="T334" s="30">
        <f t="shared" si="116"/>
        <v>56.838000000000001</v>
      </c>
      <c r="U334" s="30">
        <f t="shared" si="116"/>
        <v>21.428000000000001</v>
      </c>
      <c r="V334" s="30"/>
      <c r="W334" s="30">
        <f t="shared" si="116"/>
        <v>35.410000000000004</v>
      </c>
      <c r="X334" s="30">
        <v>2318.8200000000002</v>
      </c>
      <c r="Y334" s="31"/>
      <c r="Z334" s="30">
        <v>5008.6000000000004</v>
      </c>
      <c r="AA334" s="91"/>
    </row>
    <row r="335" spans="1:27">
      <c r="A335" s="31"/>
      <c r="B335" s="179"/>
      <c r="C335" s="179"/>
      <c r="D335" s="1413" t="s">
        <v>960</v>
      </c>
      <c r="E335" s="1413"/>
      <c r="F335" s="1413"/>
      <c r="G335" s="30">
        <f>G334+G320+G310+G305+G297</f>
        <v>32100</v>
      </c>
      <c r="H335" s="30">
        <f t="shared" ref="H335:X335" si="117">H334+H320+H310+H305+H297</f>
        <v>32100</v>
      </c>
      <c r="I335" s="30">
        <f t="shared" si="117"/>
        <v>27424.79</v>
      </c>
      <c r="J335" s="30">
        <f t="shared" si="117"/>
        <v>27291.457999999999</v>
      </c>
      <c r="K335" s="30">
        <f t="shared" si="117"/>
        <v>508.45</v>
      </c>
      <c r="L335" s="30">
        <f t="shared" si="117"/>
        <v>27799.907999999999</v>
      </c>
      <c r="M335" s="30">
        <f t="shared" si="117"/>
        <v>0</v>
      </c>
      <c r="N335" s="30">
        <f t="shared" si="117"/>
        <v>0</v>
      </c>
      <c r="O335" s="30"/>
      <c r="P335" s="30"/>
      <c r="Q335" s="30"/>
      <c r="R335" s="30"/>
      <c r="S335" s="30">
        <f t="shared" si="117"/>
        <v>229.89400000000001</v>
      </c>
      <c r="T335" s="30">
        <f t="shared" si="117"/>
        <v>231.75500000000002</v>
      </c>
      <c r="U335" s="30">
        <f t="shared" si="117"/>
        <v>119.68700000000001</v>
      </c>
      <c r="V335" s="30"/>
      <c r="W335" s="30">
        <f t="shared" si="117"/>
        <v>111.268</v>
      </c>
      <c r="X335" s="30">
        <f t="shared" si="117"/>
        <v>15206.990000000002</v>
      </c>
      <c r="Y335" s="30"/>
      <c r="Z335" s="30">
        <v>28860.038</v>
      </c>
      <c r="AA335" s="91"/>
    </row>
    <row r="336" spans="1:27" s="8" customFormat="1">
      <c r="A336" s="29" t="s">
        <v>961</v>
      </c>
      <c r="B336" s="183"/>
      <c r="C336" s="31"/>
      <c r="D336" s="100"/>
      <c r="E336" s="27"/>
      <c r="F336" s="27"/>
      <c r="G336" s="28"/>
      <c r="H336" s="26"/>
      <c r="I336" s="26"/>
      <c r="J336" s="26"/>
      <c r="K336" s="26"/>
      <c r="L336" s="61"/>
      <c r="M336" s="26"/>
      <c r="N336" s="26"/>
      <c r="O336" s="73"/>
      <c r="P336" s="62"/>
      <c r="Q336" s="62"/>
      <c r="R336" s="62"/>
      <c r="S336" s="96"/>
      <c r="T336" s="82"/>
      <c r="U336" s="35"/>
      <c r="V336" s="62"/>
      <c r="W336" s="27"/>
      <c r="X336" s="30"/>
      <c r="Y336" s="27"/>
      <c r="Z336" s="27"/>
      <c r="AA336" s="91"/>
    </row>
    <row r="337" spans="1:27">
      <c r="A337" s="29" t="s">
        <v>962</v>
      </c>
      <c r="B337" s="183"/>
      <c r="C337" s="183"/>
      <c r="D337" s="36"/>
      <c r="E337" s="31"/>
      <c r="F337" s="31"/>
      <c r="G337" s="38"/>
      <c r="H337" s="31"/>
      <c r="I337" s="31"/>
      <c r="J337" s="31"/>
      <c r="K337" s="31"/>
      <c r="L337" s="75"/>
      <c r="M337" s="31"/>
      <c r="N337" s="31"/>
      <c r="O337" s="73"/>
      <c r="P337" s="73"/>
      <c r="Q337" s="73"/>
      <c r="R337" s="73"/>
      <c r="S337" s="84"/>
      <c r="T337" s="82"/>
      <c r="U337" s="35"/>
      <c r="V337" s="64"/>
      <c r="W337" s="31"/>
      <c r="X337" s="38"/>
      <c r="Y337" s="31"/>
      <c r="Z337" s="31"/>
      <c r="AA337" s="91"/>
    </row>
    <row r="338" spans="1:27" ht="246">
      <c r="A338" s="1314">
        <v>100</v>
      </c>
      <c r="B338" s="1314">
        <v>571</v>
      </c>
      <c r="C338" s="31" t="s">
        <v>32</v>
      </c>
      <c r="D338" s="36" t="s">
        <v>963</v>
      </c>
      <c r="E338" s="31" t="s">
        <v>96</v>
      </c>
      <c r="F338" s="31">
        <v>398</v>
      </c>
      <c r="G338" s="101">
        <v>500</v>
      </c>
      <c r="H338" s="1313">
        <v>2000</v>
      </c>
      <c r="I338" s="1313">
        <v>1713.37</v>
      </c>
      <c r="J338" s="1313">
        <v>1711.76</v>
      </c>
      <c r="K338" s="1313"/>
      <c r="L338" s="1374">
        <v>1711.76</v>
      </c>
      <c r="M338" s="1313"/>
      <c r="N338" s="1313"/>
      <c r="O338" s="1341" t="s">
        <v>964</v>
      </c>
      <c r="P338" s="1341" t="s">
        <v>965</v>
      </c>
      <c r="Q338" s="1341" t="s">
        <v>966</v>
      </c>
      <c r="R338" s="68"/>
      <c r="S338" s="84">
        <v>3.63</v>
      </c>
      <c r="T338" s="82">
        <v>3.63</v>
      </c>
      <c r="U338" s="35">
        <v>2.13</v>
      </c>
      <c r="V338" s="112">
        <v>0.58677685950413205</v>
      </c>
      <c r="W338" s="38">
        <v>1.5</v>
      </c>
      <c r="X338" s="1322">
        <v>724.41</v>
      </c>
      <c r="Y338" s="1325">
        <v>0.423196008786278</v>
      </c>
      <c r="Z338" s="1313">
        <v>987.35</v>
      </c>
      <c r="AA338" s="188" t="s">
        <v>1383</v>
      </c>
    </row>
    <row r="339" spans="1:27" ht="307.5">
      <c r="A339" s="1314"/>
      <c r="B339" s="1314"/>
      <c r="C339" s="31" t="s">
        <v>38</v>
      </c>
      <c r="D339" s="36" t="s">
        <v>967</v>
      </c>
      <c r="E339" s="31" t="s">
        <v>96</v>
      </c>
      <c r="F339" s="31">
        <v>399</v>
      </c>
      <c r="G339" s="101">
        <v>500</v>
      </c>
      <c r="H339" s="1313"/>
      <c r="I339" s="1313"/>
      <c r="J339" s="1313"/>
      <c r="K339" s="1313"/>
      <c r="L339" s="1374"/>
      <c r="M339" s="1313"/>
      <c r="N339" s="1313"/>
      <c r="O339" s="1341"/>
      <c r="P339" s="1341"/>
      <c r="Q339" s="1341"/>
      <c r="R339" s="68"/>
      <c r="S339" s="84">
        <v>2.62</v>
      </c>
      <c r="T339" s="82">
        <v>2.62</v>
      </c>
      <c r="U339" s="35">
        <v>2.1</v>
      </c>
      <c r="V339" s="112">
        <v>0.80152671755725202</v>
      </c>
      <c r="W339" s="38">
        <v>0.52</v>
      </c>
      <c r="X339" s="1323"/>
      <c r="Y339" s="1325"/>
      <c r="Z339" s="1314"/>
      <c r="AA339" s="188" t="s">
        <v>968</v>
      </c>
    </row>
    <row r="340" spans="1:27" ht="184.5">
      <c r="A340" s="1314"/>
      <c r="B340" s="1314"/>
      <c r="C340" s="31" t="s">
        <v>77</v>
      </c>
      <c r="D340" s="36" t="s">
        <v>969</v>
      </c>
      <c r="E340" s="31" t="s">
        <v>96</v>
      </c>
      <c r="F340" s="31">
        <v>400</v>
      </c>
      <c r="G340" s="101">
        <v>200</v>
      </c>
      <c r="H340" s="1313"/>
      <c r="I340" s="1313"/>
      <c r="J340" s="1313"/>
      <c r="K340" s="1313"/>
      <c r="L340" s="1374"/>
      <c r="M340" s="1313"/>
      <c r="N340" s="1313"/>
      <c r="O340" s="1341"/>
      <c r="P340" s="1341"/>
      <c r="Q340" s="1341"/>
      <c r="R340" s="68"/>
      <c r="S340" s="84">
        <v>1.55</v>
      </c>
      <c r="T340" s="82">
        <v>1.55</v>
      </c>
      <c r="U340" s="35">
        <v>1.05</v>
      </c>
      <c r="V340" s="112">
        <v>0.67741935483870996</v>
      </c>
      <c r="W340" s="38">
        <v>0.5</v>
      </c>
      <c r="X340" s="1323"/>
      <c r="Y340" s="1325"/>
      <c r="Z340" s="1314"/>
      <c r="AA340" s="188" t="s">
        <v>1384</v>
      </c>
    </row>
    <row r="341" spans="1:27" ht="307.5">
      <c r="A341" s="1314"/>
      <c r="B341" s="1314"/>
      <c r="C341" s="31" t="s">
        <v>143</v>
      </c>
      <c r="D341" s="36" t="s">
        <v>970</v>
      </c>
      <c r="E341" s="31" t="s">
        <v>96</v>
      </c>
      <c r="F341" s="31">
        <v>401</v>
      </c>
      <c r="G341" s="101">
        <v>200</v>
      </c>
      <c r="H341" s="1313"/>
      <c r="I341" s="1313"/>
      <c r="J341" s="1313"/>
      <c r="K341" s="1313"/>
      <c r="L341" s="1374"/>
      <c r="M341" s="1313"/>
      <c r="N341" s="1313"/>
      <c r="O341" s="1341"/>
      <c r="P341" s="1341"/>
      <c r="Q341" s="1341"/>
      <c r="R341" s="68"/>
      <c r="S341" s="84">
        <v>1.71</v>
      </c>
      <c r="T341" s="82">
        <v>1.71</v>
      </c>
      <c r="U341" s="35">
        <v>1.71</v>
      </c>
      <c r="V341" s="112">
        <v>1</v>
      </c>
      <c r="W341" s="38">
        <v>0</v>
      </c>
      <c r="X341" s="1323"/>
      <c r="Y341" s="1325"/>
      <c r="Z341" s="1314"/>
      <c r="AA341" s="188" t="s">
        <v>968</v>
      </c>
    </row>
    <row r="342" spans="1:27" ht="235.5" customHeight="1">
      <c r="A342" s="1314"/>
      <c r="B342" s="1314"/>
      <c r="C342" s="31" t="s">
        <v>306</v>
      </c>
      <c r="D342" s="36" t="s">
        <v>972</v>
      </c>
      <c r="E342" s="31" t="s">
        <v>96</v>
      </c>
      <c r="F342" s="31">
        <v>402</v>
      </c>
      <c r="G342" s="101">
        <v>200</v>
      </c>
      <c r="H342" s="1313"/>
      <c r="I342" s="1313"/>
      <c r="J342" s="1313"/>
      <c r="K342" s="1313"/>
      <c r="L342" s="1374"/>
      <c r="M342" s="1313"/>
      <c r="N342" s="1313"/>
      <c r="O342" s="1341"/>
      <c r="P342" s="1341"/>
      <c r="Q342" s="1341"/>
      <c r="R342" s="68"/>
      <c r="S342" s="84">
        <v>1.167</v>
      </c>
      <c r="T342" s="82">
        <v>1.167</v>
      </c>
      <c r="U342" s="35">
        <v>0</v>
      </c>
      <c r="V342" s="112">
        <v>0</v>
      </c>
      <c r="W342" s="38">
        <v>1.167</v>
      </c>
      <c r="X342" s="1323"/>
      <c r="Y342" s="1325"/>
      <c r="Z342" s="1314"/>
      <c r="AA342" s="188" t="s">
        <v>1385</v>
      </c>
    </row>
    <row r="343" spans="1:27" ht="256.5" customHeight="1">
      <c r="A343" s="1314"/>
      <c r="B343" s="1314"/>
      <c r="C343" s="31" t="s">
        <v>309</v>
      </c>
      <c r="D343" s="36" t="s">
        <v>973</v>
      </c>
      <c r="E343" s="31" t="s">
        <v>96</v>
      </c>
      <c r="F343" s="31">
        <v>403</v>
      </c>
      <c r="G343" s="104">
        <v>200</v>
      </c>
      <c r="H343" s="1313"/>
      <c r="I343" s="1313"/>
      <c r="J343" s="1313"/>
      <c r="K343" s="1313"/>
      <c r="L343" s="1374"/>
      <c r="M343" s="1313"/>
      <c r="N343" s="1313"/>
      <c r="O343" s="1341"/>
      <c r="P343" s="1341"/>
      <c r="Q343" s="1341"/>
      <c r="R343" s="68"/>
      <c r="S343" s="84">
        <v>1.6950000000000001</v>
      </c>
      <c r="T343" s="82">
        <v>1.6950000000000001</v>
      </c>
      <c r="U343" s="35">
        <v>1.6950000000000001</v>
      </c>
      <c r="V343" s="112">
        <v>1</v>
      </c>
      <c r="W343" s="38">
        <v>0</v>
      </c>
      <c r="X343" s="1323"/>
      <c r="Y343" s="1325"/>
      <c r="Z343" s="1314"/>
      <c r="AA343" s="188" t="s">
        <v>1386</v>
      </c>
    </row>
    <row r="344" spans="1:27" ht="246">
      <c r="A344" s="1314"/>
      <c r="B344" s="1314"/>
      <c r="C344" s="31" t="s">
        <v>312</v>
      </c>
      <c r="D344" s="36" t="s">
        <v>974</v>
      </c>
      <c r="E344" s="31" t="s">
        <v>96</v>
      </c>
      <c r="F344" s="31">
        <v>404</v>
      </c>
      <c r="G344" s="104">
        <v>200</v>
      </c>
      <c r="H344" s="1313"/>
      <c r="I344" s="1313"/>
      <c r="J344" s="1313"/>
      <c r="K344" s="1313"/>
      <c r="L344" s="1374"/>
      <c r="M344" s="1313"/>
      <c r="N344" s="1313"/>
      <c r="O344" s="1341"/>
      <c r="P344" s="1341"/>
      <c r="Q344" s="1341"/>
      <c r="R344" s="68"/>
      <c r="S344" s="84">
        <v>1.78</v>
      </c>
      <c r="T344" s="82">
        <v>1.78</v>
      </c>
      <c r="U344" s="35">
        <v>1.28</v>
      </c>
      <c r="V344" s="112">
        <v>0.71910112359550604</v>
      </c>
      <c r="W344" s="38">
        <v>0.5</v>
      </c>
      <c r="X344" s="1324"/>
      <c r="Y344" s="1325"/>
      <c r="Z344" s="1314"/>
      <c r="AA344" s="176" t="s">
        <v>1387</v>
      </c>
    </row>
    <row r="345" spans="1:27" ht="369">
      <c r="A345" s="1314">
        <v>101</v>
      </c>
      <c r="B345" s="1314">
        <v>573</v>
      </c>
      <c r="C345" s="31" t="s">
        <v>32</v>
      </c>
      <c r="D345" s="36" t="s">
        <v>978</v>
      </c>
      <c r="E345" s="31" t="s">
        <v>96</v>
      </c>
      <c r="F345" s="31">
        <v>410</v>
      </c>
      <c r="G345" s="184">
        <v>300</v>
      </c>
      <c r="H345" s="1313">
        <v>1000</v>
      </c>
      <c r="I345" s="1313">
        <v>855.98</v>
      </c>
      <c r="J345" s="1313">
        <v>844.3</v>
      </c>
      <c r="K345" s="1313"/>
      <c r="L345" s="1374">
        <v>844.3</v>
      </c>
      <c r="M345" s="1313"/>
      <c r="N345" s="1313"/>
      <c r="O345" s="1341" t="s">
        <v>979</v>
      </c>
      <c r="P345" s="1341"/>
      <c r="Q345" s="1341"/>
      <c r="R345" s="68"/>
      <c r="S345" s="84">
        <v>2.6549999999999998</v>
      </c>
      <c r="T345" s="82">
        <v>2.6549999999999998</v>
      </c>
      <c r="U345" s="35">
        <v>0</v>
      </c>
      <c r="V345" s="112">
        <v>0</v>
      </c>
      <c r="W345" s="38">
        <v>2.6549999999999998</v>
      </c>
      <c r="X345" s="1322">
        <v>331.36</v>
      </c>
      <c r="Y345" s="1326">
        <v>0.39246713253582899</v>
      </c>
      <c r="Z345" s="1313">
        <v>512.94000000000005</v>
      </c>
      <c r="AA345" s="176" t="s">
        <v>508</v>
      </c>
    </row>
    <row r="346" spans="1:27" ht="246">
      <c r="A346" s="1314"/>
      <c r="B346" s="1314"/>
      <c r="C346" s="31" t="s">
        <v>38</v>
      </c>
      <c r="D346" s="36" t="s">
        <v>982</v>
      </c>
      <c r="E346" s="31" t="s">
        <v>96</v>
      </c>
      <c r="F346" s="31">
        <v>411</v>
      </c>
      <c r="G346" s="184">
        <v>300</v>
      </c>
      <c r="H346" s="1313"/>
      <c r="I346" s="1313"/>
      <c r="J346" s="1313"/>
      <c r="K346" s="1313"/>
      <c r="L346" s="1374"/>
      <c r="M346" s="1313"/>
      <c r="N346" s="1313"/>
      <c r="O346" s="1341"/>
      <c r="P346" s="1341"/>
      <c r="Q346" s="1341"/>
      <c r="R346" s="68"/>
      <c r="S346" s="84">
        <v>2.512</v>
      </c>
      <c r="T346" s="82">
        <v>2.512</v>
      </c>
      <c r="U346" s="35">
        <v>0</v>
      </c>
      <c r="V346" s="112">
        <v>0</v>
      </c>
      <c r="W346" s="38">
        <v>2.512</v>
      </c>
      <c r="X346" s="1323"/>
      <c r="Y346" s="1326"/>
      <c r="Z346" s="1314"/>
      <c r="AA346" s="176" t="s">
        <v>1388</v>
      </c>
    </row>
    <row r="347" spans="1:27" ht="246">
      <c r="A347" s="1314"/>
      <c r="B347" s="1314"/>
      <c r="C347" s="31" t="s">
        <v>77</v>
      </c>
      <c r="D347" s="36" t="s">
        <v>984</v>
      </c>
      <c r="E347" s="31" t="s">
        <v>96</v>
      </c>
      <c r="F347" s="31">
        <v>412</v>
      </c>
      <c r="G347" s="101">
        <v>400</v>
      </c>
      <c r="H347" s="1313"/>
      <c r="I347" s="1313"/>
      <c r="J347" s="1313"/>
      <c r="K347" s="1313"/>
      <c r="L347" s="1374"/>
      <c r="M347" s="1313"/>
      <c r="N347" s="1313"/>
      <c r="O347" s="1341"/>
      <c r="P347" s="1341"/>
      <c r="Q347" s="1341"/>
      <c r="R347" s="68"/>
      <c r="S347" s="84">
        <v>3.4580000000000002</v>
      </c>
      <c r="T347" s="82">
        <v>3.4580000000000002</v>
      </c>
      <c r="U347" s="35">
        <v>0</v>
      </c>
      <c r="V347" s="112">
        <v>0</v>
      </c>
      <c r="W347" s="38">
        <v>3.4580000000000002</v>
      </c>
      <c r="X347" s="1324"/>
      <c r="Y347" s="1326"/>
      <c r="Z347" s="1314"/>
      <c r="AA347" s="176" t="s">
        <v>1389</v>
      </c>
    </row>
    <row r="348" spans="1:27" ht="246">
      <c r="A348" s="1314">
        <v>102</v>
      </c>
      <c r="B348" s="1314">
        <v>574</v>
      </c>
      <c r="C348" s="31" t="s">
        <v>32</v>
      </c>
      <c r="D348" s="36" t="s">
        <v>986</v>
      </c>
      <c r="E348" s="31" t="s">
        <v>96</v>
      </c>
      <c r="F348" s="31">
        <v>413</v>
      </c>
      <c r="G348" s="101">
        <v>380</v>
      </c>
      <c r="H348" s="1313">
        <v>1750</v>
      </c>
      <c r="I348" s="1313">
        <v>1497.08</v>
      </c>
      <c r="J348" s="1314">
        <v>1497.21</v>
      </c>
      <c r="K348" s="1314"/>
      <c r="L348" s="1375">
        <v>1497.21</v>
      </c>
      <c r="M348" s="1314"/>
      <c r="N348" s="1314"/>
      <c r="O348" s="1344" t="s">
        <v>979</v>
      </c>
      <c r="P348" s="1344"/>
      <c r="Q348" s="1344"/>
      <c r="R348" s="73"/>
      <c r="S348" s="84">
        <v>3.125</v>
      </c>
      <c r="T348" s="82">
        <v>3.125</v>
      </c>
      <c r="U348" s="35">
        <v>3.125</v>
      </c>
      <c r="V348" s="112">
        <v>1</v>
      </c>
      <c r="W348" s="38">
        <v>0</v>
      </c>
      <c r="X348" s="1313">
        <v>1243.55</v>
      </c>
      <c r="Y348" s="1325">
        <v>0.83057820880170397</v>
      </c>
      <c r="Z348" s="1313">
        <v>253.66</v>
      </c>
      <c r="AA348" s="188" t="s">
        <v>1386</v>
      </c>
    </row>
    <row r="349" spans="1:27" ht="307.5">
      <c r="A349" s="1314"/>
      <c r="B349" s="1314"/>
      <c r="C349" s="31" t="s">
        <v>38</v>
      </c>
      <c r="D349" s="36" t="s">
        <v>988</v>
      </c>
      <c r="E349" s="31" t="s">
        <v>96</v>
      </c>
      <c r="F349" s="31">
        <v>414</v>
      </c>
      <c r="G349" s="101">
        <v>250</v>
      </c>
      <c r="H349" s="1313"/>
      <c r="I349" s="1313"/>
      <c r="J349" s="1314"/>
      <c r="K349" s="1314"/>
      <c r="L349" s="1375"/>
      <c r="M349" s="1314"/>
      <c r="N349" s="1314"/>
      <c r="O349" s="1344"/>
      <c r="P349" s="1344"/>
      <c r="Q349" s="1344"/>
      <c r="R349" s="73"/>
      <c r="S349" s="84">
        <v>2.415</v>
      </c>
      <c r="T349" s="82">
        <v>2.415</v>
      </c>
      <c r="U349" s="35">
        <v>2.415</v>
      </c>
      <c r="V349" s="112">
        <v>1</v>
      </c>
      <c r="W349" s="38">
        <v>0</v>
      </c>
      <c r="X349" s="1313"/>
      <c r="Y349" s="1325"/>
      <c r="Z349" s="1314"/>
      <c r="AA349" s="188" t="s">
        <v>1386</v>
      </c>
    </row>
    <row r="350" spans="1:27" ht="307.5">
      <c r="A350" s="1314"/>
      <c r="B350" s="1314"/>
      <c r="C350" s="31" t="s">
        <v>77</v>
      </c>
      <c r="D350" s="36" t="s">
        <v>989</v>
      </c>
      <c r="E350" s="31" t="s">
        <v>96</v>
      </c>
      <c r="F350" s="31">
        <v>415</v>
      </c>
      <c r="G350" s="101">
        <v>200</v>
      </c>
      <c r="H350" s="1313"/>
      <c r="I350" s="1313"/>
      <c r="J350" s="1314"/>
      <c r="K350" s="1314"/>
      <c r="L350" s="1375"/>
      <c r="M350" s="1314"/>
      <c r="N350" s="1314"/>
      <c r="O350" s="1344"/>
      <c r="P350" s="1344"/>
      <c r="Q350" s="1344"/>
      <c r="R350" s="73"/>
      <c r="S350" s="84">
        <v>1.7</v>
      </c>
      <c r="T350" s="82">
        <v>1.7</v>
      </c>
      <c r="U350" s="35">
        <v>0.4</v>
      </c>
      <c r="V350" s="112">
        <v>0.23529411764705899</v>
      </c>
      <c r="W350" s="38">
        <v>1.3</v>
      </c>
      <c r="X350" s="1313"/>
      <c r="Y350" s="1325"/>
      <c r="Z350" s="1314"/>
      <c r="AA350" s="91" t="s">
        <v>1390</v>
      </c>
    </row>
    <row r="351" spans="1:27" ht="246">
      <c r="A351" s="1314"/>
      <c r="B351" s="1314"/>
      <c r="C351" s="31" t="s">
        <v>143</v>
      </c>
      <c r="D351" s="36" t="s">
        <v>990</v>
      </c>
      <c r="E351" s="31" t="s">
        <v>96</v>
      </c>
      <c r="F351" s="31">
        <v>416</v>
      </c>
      <c r="G351" s="101">
        <v>150</v>
      </c>
      <c r="H351" s="1313"/>
      <c r="I351" s="1313"/>
      <c r="J351" s="1314"/>
      <c r="K351" s="1314"/>
      <c r="L351" s="1375"/>
      <c r="M351" s="1314"/>
      <c r="N351" s="1314"/>
      <c r="O351" s="1344"/>
      <c r="P351" s="1344"/>
      <c r="Q351" s="1344"/>
      <c r="R351" s="73"/>
      <c r="S351" s="84">
        <v>1.115</v>
      </c>
      <c r="T351" s="82">
        <v>1.115</v>
      </c>
      <c r="U351" s="35">
        <v>1.04</v>
      </c>
      <c r="V351" s="112">
        <v>0.93273542600896897</v>
      </c>
      <c r="W351" s="38">
        <v>7.4999999999999997E-2</v>
      </c>
      <c r="X351" s="1313"/>
      <c r="Y351" s="1325"/>
      <c r="Z351" s="1314"/>
      <c r="AA351" s="188" t="s">
        <v>1386</v>
      </c>
    </row>
    <row r="352" spans="1:27" ht="246">
      <c r="A352" s="1314"/>
      <c r="B352" s="1314"/>
      <c r="C352" s="31" t="s">
        <v>306</v>
      </c>
      <c r="D352" s="36" t="s">
        <v>991</v>
      </c>
      <c r="E352" s="31" t="s">
        <v>96</v>
      </c>
      <c r="F352" s="31">
        <v>417</v>
      </c>
      <c r="G352" s="101">
        <v>190</v>
      </c>
      <c r="H352" s="1313"/>
      <c r="I352" s="1313"/>
      <c r="J352" s="1314"/>
      <c r="K352" s="1314"/>
      <c r="L352" s="1375"/>
      <c r="M352" s="1314"/>
      <c r="N352" s="1314"/>
      <c r="O352" s="1344"/>
      <c r="P352" s="1344"/>
      <c r="Q352" s="1344"/>
      <c r="R352" s="73"/>
      <c r="S352" s="84">
        <v>1.95</v>
      </c>
      <c r="T352" s="82">
        <v>1.95</v>
      </c>
      <c r="U352" s="35">
        <v>1.95</v>
      </c>
      <c r="V352" s="112">
        <v>1</v>
      </c>
      <c r="W352" s="38">
        <v>0</v>
      </c>
      <c r="X352" s="1313"/>
      <c r="Y352" s="1325"/>
      <c r="Z352" s="1314"/>
      <c r="AA352" s="188" t="s">
        <v>1386</v>
      </c>
    </row>
    <row r="353" spans="1:27" ht="246">
      <c r="A353" s="1314"/>
      <c r="B353" s="1314"/>
      <c r="C353" s="31" t="s">
        <v>309</v>
      </c>
      <c r="D353" s="36" t="s">
        <v>992</v>
      </c>
      <c r="E353" s="31" t="s">
        <v>96</v>
      </c>
      <c r="F353" s="31">
        <v>418</v>
      </c>
      <c r="G353" s="101">
        <v>100</v>
      </c>
      <c r="H353" s="1313"/>
      <c r="I353" s="1313"/>
      <c r="J353" s="1314"/>
      <c r="K353" s="1314"/>
      <c r="L353" s="1375"/>
      <c r="M353" s="1314"/>
      <c r="N353" s="1314"/>
      <c r="O353" s="1344"/>
      <c r="P353" s="1344"/>
      <c r="Q353" s="1344"/>
      <c r="R353" s="73"/>
      <c r="S353" s="84">
        <v>0.7</v>
      </c>
      <c r="T353" s="82">
        <v>0.7</v>
      </c>
      <c r="U353" s="35">
        <v>0</v>
      </c>
      <c r="V353" s="112">
        <v>0</v>
      </c>
      <c r="W353" s="38">
        <v>0.7</v>
      </c>
      <c r="X353" s="1313"/>
      <c r="Y353" s="1325"/>
      <c r="Z353" s="1314"/>
      <c r="AA353" s="91" t="s">
        <v>1391</v>
      </c>
    </row>
    <row r="354" spans="1:27" ht="192" customHeight="1">
      <c r="A354" s="1314"/>
      <c r="B354" s="1314"/>
      <c r="C354" s="31" t="s">
        <v>312</v>
      </c>
      <c r="D354" s="36" t="s">
        <v>993</v>
      </c>
      <c r="E354" s="31" t="s">
        <v>96</v>
      </c>
      <c r="F354" s="31">
        <v>419</v>
      </c>
      <c r="G354" s="101">
        <v>100</v>
      </c>
      <c r="H354" s="1313"/>
      <c r="I354" s="1313"/>
      <c r="J354" s="1314"/>
      <c r="K354" s="1314"/>
      <c r="L354" s="1375"/>
      <c r="M354" s="1314"/>
      <c r="N354" s="1314"/>
      <c r="O354" s="1344"/>
      <c r="P354" s="1344"/>
      <c r="Q354" s="1344"/>
      <c r="R354" s="73"/>
      <c r="S354" s="84">
        <v>0.77400000000000002</v>
      </c>
      <c r="T354" s="82">
        <v>0.77400000000000002</v>
      </c>
      <c r="U354" s="35">
        <v>0.77</v>
      </c>
      <c r="V354" s="112">
        <v>0.99483204134366898</v>
      </c>
      <c r="W354" s="38">
        <v>4.0000000000000001E-3</v>
      </c>
      <c r="X354" s="1313"/>
      <c r="Y354" s="1325"/>
      <c r="Z354" s="1314"/>
      <c r="AA354" s="188" t="s">
        <v>1386</v>
      </c>
    </row>
    <row r="355" spans="1:27" ht="246">
      <c r="A355" s="1314"/>
      <c r="B355" s="1314"/>
      <c r="C355" s="31" t="s">
        <v>689</v>
      </c>
      <c r="D355" s="36" t="s">
        <v>994</v>
      </c>
      <c r="E355" s="31" t="s">
        <v>96</v>
      </c>
      <c r="F355" s="31">
        <v>420</v>
      </c>
      <c r="G355" s="101">
        <v>240</v>
      </c>
      <c r="H355" s="1313"/>
      <c r="I355" s="1313"/>
      <c r="J355" s="1314"/>
      <c r="K355" s="1314"/>
      <c r="L355" s="1375"/>
      <c r="M355" s="1314"/>
      <c r="N355" s="1314"/>
      <c r="O355" s="1344"/>
      <c r="P355" s="1344"/>
      <c r="Q355" s="1344"/>
      <c r="R355" s="73"/>
      <c r="S355" s="84">
        <v>2.2999999999999998</v>
      </c>
      <c r="T355" s="82">
        <v>2.2999999999999998</v>
      </c>
      <c r="U355" s="35">
        <v>1.79</v>
      </c>
      <c r="V355" s="112">
        <v>0.77826086956521701</v>
      </c>
      <c r="W355" s="38">
        <v>0.51</v>
      </c>
      <c r="X355" s="1313"/>
      <c r="Y355" s="1325"/>
      <c r="Z355" s="1314"/>
      <c r="AA355" s="188" t="s">
        <v>1386</v>
      </c>
    </row>
    <row r="356" spans="1:27" ht="307.5">
      <c r="A356" s="1314"/>
      <c r="B356" s="1314"/>
      <c r="C356" s="31" t="s">
        <v>691</v>
      </c>
      <c r="D356" s="36" t="s">
        <v>995</v>
      </c>
      <c r="E356" s="31" t="s">
        <v>420</v>
      </c>
      <c r="F356" s="31">
        <v>421</v>
      </c>
      <c r="G356" s="101">
        <v>140</v>
      </c>
      <c r="H356" s="1313"/>
      <c r="I356" s="1313"/>
      <c r="J356" s="1314"/>
      <c r="K356" s="1314"/>
      <c r="L356" s="1375"/>
      <c r="M356" s="1314"/>
      <c r="N356" s="1314"/>
      <c r="O356" s="1344"/>
      <c r="P356" s="1344"/>
      <c r="Q356" s="1344"/>
      <c r="R356" s="73"/>
      <c r="S356" s="84">
        <v>1.3440000000000001</v>
      </c>
      <c r="T356" s="82">
        <v>1.3440000000000001</v>
      </c>
      <c r="U356" s="35">
        <v>1.34</v>
      </c>
      <c r="V356" s="112">
        <v>0.99702380952380998</v>
      </c>
      <c r="W356" s="38">
        <v>4.0000000000000001E-3</v>
      </c>
      <c r="X356" s="1313"/>
      <c r="Y356" s="1325"/>
      <c r="Z356" s="1314"/>
      <c r="AA356" s="188" t="s">
        <v>1386</v>
      </c>
    </row>
    <row r="357" spans="1:27" ht="184.5">
      <c r="A357" s="1314">
        <v>103</v>
      </c>
      <c r="B357" s="1314">
        <v>598</v>
      </c>
      <c r="C357" s="31" t="s">
        <v>32</v>
      </c>
      <c r="D357" s="36" t="s">
        <v>1002</v>
      </c>
      <c r="E357" s="31" t="s">
        <v>1003</v>
      </c>
      <c r="F357" s="31">
        <v>407</v>
      </c>
      <c r="G357" s="184">
        <v>100</v>
      </c>
      <c r="H357" s="1313">
        <v>1000</v>
      </c>
      <c r="I357" s="1313">
        <v>856.29</v>
      </c>
      <c r="J357" s="1313">
        <v>865.04</v>
      </c>
      <c r="K357" s="1313"/>
      <c r="L357" s="1374">
        <v>865.04</v>
      </c>
      <c r="M357" s="1313"/>
      <c r="N357" s="1313"/>
      <c r="O357" s="1341" t="s">
        <v>1004</v>
      </c>
      <c r="P357" s="1352" t="s">
        <v>1005</v>
      </c>
      <c r="Q357" s="1341" t="s">
        <v>1006</v>
      </c>
      <c r="R357" s="68"/>
      <c r="S357" s="84">
        <v>1.085</v>
      </c>
      <c r="T357" s="82">
        <v>1.085</v>
      </c>
      <c r="U357" s="35">
        <v>1.085</v>
      </c>
      <c r="V357" s="112">
        <v>1</v>
      </c>
      <c r="W357" s="38">
        <v>0</v>
      </c>
      <c r="X357" s="1322">
        <v>0</v>
      </c>
      <c r="Y357" s="1326">
        <v>0</v>
      </c>
      <c r="Z357" s="1313">
        <v>865.04</v>
      </c>
      <c r="AA357" s="178" t="s">
        <v>439</v>
      </c>
    </row>
    <row r="358" spans="1:27" ht="123">
      <c r="A358" s="1314"/>
      <c r="B358" s="1314"/>
      <c r="C358" s="31" t="s">
        <v>38</v>
      </c>
      <c r="D358" s="36" t="s">
        <v>1007</v>
      </c>
      <c r="E358" s="31" t="s">
        <v>96</v>
      </c>
      <c r="F358" s="31">
        <v>408</v>
      </c>
      <c r="G358" s="184">
        <v>400</v>
      </c>
      <c r="H358" s="1313"/>
      <c r="I358" s="1313"/>
      <c r="J358" s="1313"/>
      <c r="K358" s="1313"/>
      <c r="L358" s="1374"/>
      <c r="M358" s="1313"/>
      <c r="N358" s="1313"/>
      <c r="O358" s="1341"/>
      <c r="P358" s="1352"/>
      <c r="Q358" s="1341"/>
      <c r="R358" s="68"/>
      <c r="S358" s="84">
        <v>3.1339999999999999</v>
      </c>
      <c r="T358" s="82">
        <v>3.1339999999999999</v>
      </c>
      <c r="U358" s="35">
        <v>3.1339999999999999</v>
      </c>
      <c r="V358" s="112">
        <v>1</v>
      </c>
      <c r="W358" s="38">
        <v>0</v>
      </c>
      <c r="X358" s="1323"/>
      <c r="Y358" s="1326"/>
      <c r="Z358" s="1314"/>
      <c r="AA358" s="178" t="s">
        <v>439</v>
      </c>
    </row>
    <row r="359" spans="1:27" ht="184.5">
      <c r="A359" s="1314"/>
      <c r="B359" s="1314"/>
      <c r="C359" s="31" t="s">
        <v>77</v>
      </c>
      <c r="D359" s="36" t="s">
        <v>1008</v>
      </c>
      <c r="E359" s="31" t="s">
        <v>96</v>
      </c>
      <c r="F359" s="31">
        <v>409</v>
      </c>
      <c r="G359" s="184">
        <v>500</v>
      </c>
      <c r="H359" s="1313"/>
      <c r="I359" s="1313"/>
      <c r="J359" s="1313"/>
      <c r="K359" s="1313"/>
      <c r="L359" s="1374"/>
      <c r="M359" s="1313"/>
      <c r="N359" s="1313"/>
      <c r="O359" s="1341"/>
      <c r="P359" s="1352"/>
      <c r="Q359" s="1341"/>
      <c r="R359" s="68"/>
      <c r="S359" s="84">
        <v>1.58</v>
      </c>
      <c r="T359" s="82">
        <v>1.58</v>
      </c>
      <c r="U359" s="35">
        <v>0</v>
      </c>
      <c r="V359" s="112">
        <v>0</v>
      </c>
      <c r="W359" s="38">
        <v>1.58</v>
      </c>
      <c r="X359" s="1324"/>
      <c r="Y359" s="1326"/>
      <c r="Z359" s="1314"/>
      <c r="AA359" s="91" t="s">
        <v>1392</v>
      </c>
    </row>
    <row r="360" spans="1:27" ht="184.5">
      <c r="A360" s="31">
        <v>104</v>
      </c>
      <c r="B360" s="31">
        <v>606</v>
      </c>
      <c r="C360" s="31"/>
      <c r="D360" s="36" t="s">
        <v>1009</v>
      </c>
      <c r="E360" s="31" t="s">
        <v>96</v>
      </c>
      <c r="F360" s="31"/>
      <c r="G360" s="184">
        <v>457.79</v>
      </c>
      <c r="H360" s="38">
        <v>550</v>
      </c>
      <c r="I360" s="38">
        <v>550</v>
      </c>
      <c r="J360" s="38">
        <v>475.8</v>
      </c>
      <c r="K360" s="38"/>
      <c r="L360" s="67">
        <v>475.8</v>
      </c>
      <c r="M360" s="38"/>
      <c r="N360" s="38"/>
      <c r="O360" s="68" t="s">
        <v>1010</v>
      </c>
      <c r="P360" s="68" t="s">
        <v>1011</v>
      </c>
      <c r="Q360" s="68" t="s">
        <v>1012</v>
      </c>
      <c r="R360" s="68"/>
      <c r="S360" s="84">
        <v>1.2549999999999999</v>
      </c>
      <c r="T360" s="82">
        <v>1.2549999999999999</v>
      </c>
      <c r="U360" s="35">
        <v>0</v>
      </c>
      <c r="V360" s="112">
        <v>0</v>
      </c>
      <c r="W360" s="38">
        <v>1.2549999999999999</v>
      </c>
      <c r="X360" s="37"/>
      <c r="Y360" s="115"/>
      <c r="Z360" s="31"/>
      <c r="AA360" s="91" t="s">
        <v>1013</v>
      </c>
    </row>
    <row r="361" spans="1:27" ht="74.25">
      <c r="A361" s="31"/>
      <c r="B361" s="31"/>
      <c r="C361" s="31"/>
      <c r="D361" s="1408" t="s">
        <v>1014</v>
      </c>
      <c r="E361" s="1408"/>
      <c r="F361" s="1408"/>
      <c r="G361" s="185">
        <f>SUM(G338:G360)</f>
        <v>6207.79</v>
      </c>
      <c r="H361" s="185">
        <f t="shared" ref="H361:X361" si="118">SUM(H338:H360)</f>
        <v>6300</v>
      </c>
      <c r="I361" s="185">
        <f t="shared" si="118"/>
        <v>5472.7199999999993</v>
      </c>
      <c r="J361" s="185">
        <f t="shared" si="118"/>
        <v>5394.11</v>
      </c>
      <c r="K361" s="185">
        <f t="shared" si="118"/>
        <v>0</v>
      </c>
      <c r="L361" s="185">
        <f t="shared" si="118"/>
        <v>5394.11</v>
      </c>
      <c r="M361" s="185">
        <f t="shared" si="118"/>
        <v>0</v>
      </c>
      <c r="N361" s="185">
        <f t="shared" si="118"/>
        <v>0</v>
      </c>
      <c r="O361" s="185"/>
      <c r="P361" s="185"/>
      <c r="Q361" s="185"/>
      <c r="R361" s="185"/>
      <c r="S361" s="185">
        <f t="shared" si="118"/>
        <v>45.254000000000005</v>
      </c>
      <c r="T361" s="185">
        <f t="shared" si="118"/>
        <v>45.254000000000005</v>
      </c>
      <c r="U361" s="185">
        <f t="shared" si="118"/>
        <v>27.013999999999999</v>
      </c>
      <c r="V361" s="185"/>
      <c r="W361" s="185">
        <f t="shared" si="118"/>
        <v>18.239999999999998</v>
      </c>
      <c r="X361" s="185">
        <f t="shared" si="118"/>
        <v>2299.3199999999997</v>
      </c>
      <c r="Y361" s="31"/>
      <c r="Z361" s="189">
        <v>3476.37</v>
      </c>
      <c r="AA361" s="91"/>
    </row>
    <row r="362" spans="1:27">
      <c r="A362" s="29" t="s">
        <v>1015</v>
      </c>
      <c r="B362" s="183"/>
      <c r="C362" s="183"/>
      <c r="D362" s="36"/>
      <c r="E362" s="31"/>
      <c r="F362" s="31"/>
      <c r="G362" s="38"/>
      <c r="H362" s="31"/>
      <c r="I362" s="31"/>
      <c r="J362" s="31"/>
      <c r="K362" s="31"/>
      <c r="L362" s="75"/>
      <c r="M362" s="31"/>
      <c r="N362" s="31"/>
      <c r="O362" s="73"/>
      <c r="P362" s="73"/>
      <c r="Q362" s="73"/>
      <c r="R362" s="73"/>
      <c r="S362" s="84"/>
      <c r="T362" s="82"/>
      <c r="U362" s="35"/>
      <c r="V362" s="64"/>
      <c r="W362" s="31"/>
      <c r="X362" s="38"/>
      <c r="Y362" s="31"/>
      <c r="Z362" s="31"/>
      <c r="AA362" s="91"/>
    </row>
    <row r="363" spans="1:27" ht="123">
      <c r="A363" s="1314">
        <v>105</v>
      </c>
      <c r="B363" s="1314">
        <v>577</v>
      </c>
      <c r="C363" s="31" t="s">
        <v>32</v>
      </c>
      <c r="D363" s="32" t="s">
        <v>1022</v>
      </c>
      <c r="E363" s="39"/>
      <c r="F363" s="31">
        <v>430</v>
      </c>
      <c r="G363" s="104">
        <v>500</v>
      </c>
      <c r="H363" s="1313">
        <v>2000</v>
      </c>
      <c r="I363" s="1313">
        <v>1716.13</v>
      </c>
      <c r="J363" s="1313">
        <v>1866.97</v>
      </c>
      <c r="K363" s="1313"/>
      <c r="L363" s="1374">
        <v>1866.97</v>
      </c>
      <c r="M363" s="1313"/>
      <c r="N363" s="1313"/>
      <c r="O363" s="1341" t="s">
        <v>1023</v>
      </c>
      <c r="P363" s="1341"/>
      <c r="Q363" s="1341"/>
      <c r="R363" s="68"/>
      <c r="S363" s="84">
        <v>4.13</v>
      </c>
      <c r="T363" s="82">
        <v>4.13</v>
      </c>
      <c r="U363" s="35">
        <v>3.76</v>
      </c>
      <c r="V363" s="112">
        <v>0.91041162227602901</v>
      </c>
      <c r="W363" s="38">
        <v>0.37</v>
      </c>
      <c r="X363" s="1313">
        <v>1181.9100000000001</v>
      </c>
      <c r="Y363" s="1325">
        <v>0.63306319865878902</v>
      </c>
      <c r="Z363" s="1313">
        <v>685.06</v>
      </c>
      <c r="AA363" s="190" t="s">
        <v>1018</v>
      </c>
    </row>
    <row r="364" spans="1:27" ht="123">
      <c r="A364" s="1314"/>
      <c r="B364" s="1314"/>
      <c r="C364" s="31" t="s">
        <v>38</v>
      </c>
      <c r="D364" s="32" t="s">
        <v>1024</v>
      </c>
      <c r="E364" s="39" t="s">
        <v>96</v>
      </c>
      <c r="F364" s="31">
        <v>431</v>
      </c>
      <c r="G364" s="104">
        <v>250</v>
      </c>
      <c r="H364" s="1313"/>
      <c r="I364" s="1313"/>
      <c r="J364" s="1313"/>
      <c r="K364" s="1313"/>
      <c r="L364" s="1374"/>
      <c r="M364" s="1313"/>
      <c r="N364" s="1313"/>
      <c r="O364" s="1341"/>
      <c r="P364" s="1341"/>
      <c r="Q364" s="1341"/>
      <c r="R364" s="68"/>
      <c r="S364" s="84">
        <v>2.13</v>
      </c>
      <c r="T364" s="82">
        <v>2.13</v>
      </c>
      <c r="U364" s="35">
        <v>2.13</v>
      </c>
      <c r="V364" s="112">
        <v>1</v>
      </c>
      <c r="W364" s="38">
        <v>0</v>
      </c>
      <c r="X364" s="1313"/>
      <c r="Y364" s="1325"/>
      <c r="Z364" s="1314"/>
      <c r="AA364" s="190" t="s">
        <v>1018</v>
      </c>
    </row>
    <row r="365" spans="1:27" ht="123">
      <c r="A365" s="1314"/>
      <c r="B365" s="1314"/>
      <c r="C365" s="31" t="s">
        <v>77</v>
      </c>
      <c r="D365" s="32" t="s">
        <v>1025</v>
      </c>
      <c r="E365" s="39" t="s">
        <v>96</v>
      </c>
      <c r="F365" s="31">
        <v>432</v>
      </c>
      <c r="G365" s="104">
        <v>250</v>
      </c>
      <c r="H365" s="1313"/>
      <c r="I365" s="1313"/>
      <c r="J365" s="1313"/>
      <c r="K365" s="1313"/>
      <c r="L365" s="1374"/>
      <c r="M365" s="1313"/>
      <c r="N365" s="1313"/>
      <c r="O365" s="1341"/>
      <c r="P365" s="1341"/>
      <c r="Q365" s="1341"/>
      <c r="R365" s="68"/>
      <c r="S365" s="84">
        <v>1.5249999999999999</v>
      </c>
      <c r="T365" s="82">
        <v>1.5249999999999999</v>
      </c>
      <c r="U365" s="35">
        <v>1.5249999999999999</v>
      </c>
      <c r="V365" s="112">
        <v>1</v>
      </c>
      <c r="W365" s="38">
        <v>0</v>
      </c>
      <c r="X365" s="1313"/>
      <c r="Y365" s="1325"/>
      <c r="Z365" s="1314"/>
      <c r="AA365" s="190" t="s">
        <v>1018</v>
      </c>
    </row>
    <row r="366" spans="1:27" ht="123">
      <c r="A366" s="1314"/>
      <c r="B366" s="1314"/>
      <c r="C366" s="31" t="s">
        <v>143</v>
      </c>
      <c r="D366" s="32" t="s">
        <v>1026</v>
      </c>
      <c r="E366" s="39" t="s">
        <v>420</v>
      </c>
      <c r="F366" s="31">
        <v>433</v>
      </c>
      <c r="G366" s="38">
        <v>500</v>
      </c>
      <c r="H366" s="1313"/>
      <c r="I366" s="1313"/>
      <c r="J366" s="1313"/>
      <c r="K366" s="1313"/>
      <c r="L366" s="1374"/>
      <c r="M366" s="1313"/>
      <c r="N366" s="1313"/>
      <c r="O366" s="1341"/>
      <c r="P366" s="1341"/>
      <c r="Q366" s="1341"/>
      <c r="R366" s="68"/>
      <c r="S366" s="84">
        <v>1.35</v>
      </c>
      <c r="T366" s="82">
        <v>1.35</v>
      </c>
      <c r="U366" s="35">
        <v>0</v>
      </c>
      <c r="V366" s="112">
        <v>0</v>
      </c>
      <c r="W366" s="38">
        <v>1.35</v>
      </c>
      <c r="X366" s="1313"/>
      <c r="Y366" s="1325"/>
      <c r="Z366" s="1314"/>
      <c r="AA366" s="191" t="s">
        <v>418</v>
      </c>
    </row>
    <row r="367" spans="1:27" ht="184.5">
      <c r="A367" s="1314"/>
      <c r="B367" s="1314"/>
      <c r="C367" s="31" t="s">
        <v>306</v>
      </c>
      <c r="D367" s="32" t="s">
        <v>1027</v>
      </c>
      <c r="E367" s="39" t="s">
        <v>96</v>
      </c>
      <c r="F367" s="31">
        <v>434</v>
      </c>
      <c r="G367" s="38">
        <v>200</v>
      </c>
      <c r="H367" s="1313"/>
      <c r="I367" s="1313"/>
      <c r="J367" s="1313"/>
      <c r="K367" s="1313"/>
      <c r="L367" s="1374"/>
      <c r="M367" s="1313"/>
      <c r="N367" s="1313"/>
      <c r="O367" s="1341"/>
      <c r="P367" s="1341"/>
      <c r="Q367" s="1341"/>
      <c r="R367" s="68"/>
      <c r="S367" s="84">
        <v>0.8</v>
      </c>
      <c r="T367" s="82">
        <v>0.8</v>
      </c>
      <c r="U367" s="35">
        <v>0</v>
      </c>
      <c r="V367" s="112">
        <v>0</v>
      </c>
      <c r="W367" s="38">
        <v>0.8</v>
      </c>
      <c r="X367" s="1313"/>
      <c r="Y367" s="1325"/>
      <c r="Z367" s="1314"/>
      <c r="AA367" s="191" t="s">
        <v>418</v>
      </c>
    </row>
    <row r="368" spans="1:27" ht="123">
      <c r="A368" s="1314"/>
      <c r="B368" s="1314"/>
      <c r="C368" s="31" t="s">
        <v>309</v>
      </c>
      <c r="D368" s="32" t="s">
        <v>1028</v>
      </c>
      <c r="E368" s="39" t="s">
        <v>96</v>
      </c>
      <c r="F368" s="31">
        <v>435</v>
      </c>
      <c r="G368" s="38">
        <v>300</v>
      </c>
      <c r="H368" s="1313"/>
      <c r="I368" s="1313"/>
      <c r="J368" s="1313"/>
      <c r="K368" s="1313"/>
      <c r="L368" s="1374"/>
      <c r="M368" s="1313"/>
      <c r="N368" s="1313"/>
      <c r="O368" s="1341"/>
      <c r="P368" s="1341"/>
      <c r="Q368" s="1341"/>
      <c r="R368" s="68"/>
      <c r="S368" s="84">
        <v>6.5</v>
      </c>
      <c r="T368" s="82">
        <v>6.5</v>
      </c>
      <c r="U368" s="35">
        <v>6.5</v>
      </c>
      <c r="V368" s="112">
        <v>1</v>
      </c>
      <c r="W368" s="38">
        <v>0</v>
      </c>
      <c r="X368" s="1313"/>
      <c r="Y368" s="1325"/>
      <c r="Z368" s="1314"/>
      <c r="AA368" s="191" t="s">
        <v>1018</v>
      </c>
    </row>
    <row r="369" spans="1:27" ht="184.5">
      <c r="A369" s="1314">
        <v>106</v>
      </c>
      <c r="B369" s="1314">
        <v>595</v>
      </c>
      <c r="C369" s="31" t="s">
        <v>32</v>
      </c>
      <c r="D369" s="36" t="s">
        <v>1029</v>
      </c>
      <c r="E369" s="31" t="s">
        <v>420</v>
      </c>
      <c r="F369" s="31">
        <v>422</v>
      </c>
      <c r="G369" s="186">
        <v>200</v>
      </c>
      <c r="H369" s="1313">
        <v>1000</v>
      </c>
      <c r="I369" s="1313">
        <v>859.94</v>
      </c>
      <c r="J369" s="1314">
        <v>854.48</v>
      </c>
      <c r="K369" s="1314"/>
      <c r="L369" s="1375">
        <v>854.48</v>
      </c>
      <c r="M369" s="1314"/>
      <c r="N369" s="1314"/>
      <c r="O369" s="1344" t="s">
        <v>1004</v>
      </c>
      <c r="P369" s="1344" t="s">
        <v>914</v>
      </c>
      <c r="Q369" s="1344" t="s">
        <v>1030</v>
      </c>
      <c r="R369" s="73"/>
      <c r="S369" s="84">
        <v>0.75</v>
      </c>
      <c r="T369" s="82">
        <v>0.75</v>
      </c>
      <c r="U369" s="35">
        <v>0</v>
      </c>
      <c r="V369" s="112">
        <v>0</v>
      </c>
      <c r="W369" s="38">
        <v>0.75</v>
      </c>
      <c r="X369" s="1322">
        <v>785.42</v>
      </c>
      <c r="Y369" s="1326">
        <v>0.91917891583185096</v>
      </c>
      <c r="Z369" s="1313">
        <v>69.060000000000102</v>
      </c>
      <c r="AA369" s="191" t="s">
        <v>418</v>
      </c>
    </row>
    <row r="370" spans="1:27" ht="246">
      <c r="A370" s="1314"/>
      <c r="B370" s="1314"/>
      <c r="C370" s="31" t="s">
        <v>38</v>
      </c>
      <c r="D370" s="36" t="s">
        <v>1031</v>
      </c>
      <c r="E370" s="31" t="s">
        <v>96</v>
      </c>
      <c r="F370" s="31">
        <v>451</v>
      </c>
      <c r="G370" s="187">
        <v>800</v>
      </c>
      <c r="H370" s="1313"/>
      <c r="I370" s="1313"/>
      <c r="J370" s="1314"/>
      <c r="K370" s="1314"/>
      <c r="L370" s="1375"/>
      <c r="M370" s="1314"/>
      <c r="N370" s="1314"/>
      <c r="O370" s="1344"/>
      <c r="P370" s="1344"/>
      <c r="Q370" s="1344"/>
      <c r="R370" s="73"/>
      <c r="S370" s="84">
        <v>5.98</v>
      </c>
      <c r="T370" s="82">
        <v>5.98</v>
      </c>
      <c r="U370" s="35">
        <v>5.9749999999999996</v>
      </c>
      <c r="V370" s="112">
        <v>0.99916387959866204</v>
      </c>
      <c r="W370" s="38">
        <v>5.0000000000007799E-3</v>
      </c>
      <c r="X370" s="1324"/>
      <c r="Y370" s="1326"/>
      <c r="Z370" s="1314"/>
      <c r="AA370" s="191" t="s">
        <v>1018</v>
      </c>
    </row>
    <row r="371" spans="1:27" ht="74.25">
      <c r="A371" s="31"/>
      <c r="B371" s="31"/>
      <c r="C371" s="31"/>
      <c r="D371" s="1408" t="s">
        <v>1014</v>
      </c>
      <c r="E371" s="1408"/>
      <c r="F371" s="1408"/>
      <c r="G371" s="185">
        <f>SUM(G363:G370)</f>
        <v>3000</v>
      </c>
      <c r="H371" s="185">
        <f t="shared" ref="H371:X371" si="119">SUM(H363:H370)</f>
        <v>3000</v>
      </c>
      <c r="I371" s="185">
        <f t="shared" si="119"/>
        <v>2576.0700000000002</v>
      </c>
      <c r="J371" s="185">
        <f t="shared" si="119"/>
        <v>2721.45</v>
      </c>
      <c r="K371" s="185">
        <f t="shared" si="119"/>
        <v>0</v>
      </c>
      <c r="L371" s="185">
        <f t="shared" si="119"/>
        <v>2721.45</v>
      </c>
      <c r="M371" s="185">
        <f t="shared" si="119"/>
        <v>0</v>
      </c>
      <c r="N371" s="185">
        <f t="shared" si="119"/>
        <v>0</v>
      </c>
      <c r="O371" s="185"/>
      <c r="P371" s="185"/>
      <c r="Q371" s="185"/>
      <c r="R371" s="185"/>
      <c r="S371" s="185">
        <f t="shared" si="119"/>
        <v>23.165000000000003</v>
      </c>
      <c r="T371" s="185">
        <f t="shared" si="119"/>
        <v>23.165000000000003</v>
      </c>
      <c r="U371" s="185">
        <f t="shared" si="119"/>
        <v>19.89</v>
      </c>
      <c r="V371" s="185"/>
      <c r="W371" s="185">
        <f t="shared" si="119"/>
        <v>3.2750000000000012</v>
      </c>
      <c r="X371" s="185">
        <f t="shared" si="119"/>
        <v>1967.33</v>
      </c>
      <c r="Y371" s="31"/>
      <c r="Z371" s="189">
        <v>1785.79</v>
      </c>
      <c r="AA371" s="91"/>
    </row>
    <row r="372" spans="1:27">
      <c r="A372" s="29" t="s">
        <v>1032</v>
      </c>
      <c r="B372" s="183"/>
      <c r="C372" s="183"/>
      <c r="D372" s="36"/>
      <c r="E372" s="31"/>
      <c r="F372" s="31"/>
      <c r="G372" s="38"/>
      <c r="H372" s="31"/>
      <c r="I372" s="31"/>
      <c r="J372" s="31"/>
      <c r="K372" s="31"/>
      <c r="L372" s="75"/>
      <c r="M372" s="31"/>
      <c r="N372" s="31"/>
      <c r="O372" s="73"/>
      <c r="P372" s="73"/>
      <c r="Q372" s="73"/>
      <c r="R372" s="73"/>
      <c r="S372" s="84"/>
      <c r="T372" s="82"/>
      <c r="U372" s="35"/>
      <c r="V372" s="64"/>
      <c r="W372" s="31"/>
      <c r="X372" s="38"/>
      <c r="Y372" s="31"/>
      <c r="Z372" s="31"/>
      <c r="AA372" s="91"/>
    </row>
    <row r="373" spans="1:27" ht="246">
      <c r="A373" s="1314">
        <v>107</v>
      </c>
      <c r="B373" s="1314">
        <v>579</v>
      </c>
      <c r="C373" s="31" t="s">
        <v>32</v>
      </c>
      <c r="D373" s="36" t="s">
        <v>1041</v>
      </c>
      <c r="E373" s="31" t="s">
        <v>420</v>
      </c>
      <c r="F373" s="31">
        <v>395</v>
      </c>
      <c r="G373" s="101">
        <v>400</v>
      </c>
      <c r="H373" s="1313">
        <v>1000</v>
      </c>
      <c r="I373" s="1313">
        <v>858.04</v>
      </c>
      <c r="J373" s="1314">
        <v>766.1</v>
      </c>
      <c r="K373" s="1314"/>
      <c r="L373" s="1375">
        <v>766.1</v>
      </c>
      <c r="M373" s="1314"/>
      <c r="N373" s="1314"/>
      <c r="O373" s="1344" t="s">
        <v>1042</v>
      </c>
      <c r="P373" s="1344" t="s">
        <v>652</v>
      </c>
      <c r="Q373" s="1344" t="s">
        <v>847</v>
      </c>
      <c r="R373" s="1344"/>
      <c r="S373" s="84">
        <v>2.7</v>
      </c>
      <c r="T373" s="82">
        <v>2.7</v>
      </c>
      <c r="U373" s="35">
        <v>0</v>
      </c>
      <c r="V373" s="112">
        <v>0</v>
      </c>
      <c r="W373" s="35">
        <v>2.7</v>
      </c>
      <c r="X373" s="1322">
        <v>223.84</v>
      </c>
      <c r="Y373" s="1326">
        <v>0.29218117739198501</v>
      </c>
      <c r="Z373" s="1313">
        <v>542.26</v>
      </c>
      <c r="AA373" s="191" t="s">
        <v>1393</v>
      </c>
    </row>
    <row r="374" spans="1:27" ht="307.5">
      <c r="A374" s="1314"/>
      <c r="B374" s="1314"/>
      <c r="C374" s="31" t="s">
        <v>38</v>
      </c>
      <c r="D374" s="36" t="s">
        <v>1043</v>
      </c>
      <c r="E374" s="31" t="s">
        <v>420</v>
      </c>
      <c r="F374" s="31">
        <v>396</v>
      </c>
      <c r="G374" s="101">
        <v>300</v>
      </c>
      <c r="H374" s="1313"/>
      <c r="I374" s="1313"/>
      <c r="J374" s="1314"/>
      <c r="K374" s="1314"/>
      <c r="L374" s="1375"/>
      <c r="M374" s="1314"/>
      <c r="N374" s="1314"/>
      <c r="O374" s="1344"/>
      <c r="P374" s="1344"/>
      <c r="Q374" s="1344"/>
      <c r="R374" s="1344"/>
      <c r="S374" s="84">
        <v>2.2749999999999999</v>
      </c>
      <c r="T374" s="82">
        <v>2.2749999999999999</v>
      </c>
      <c r="U374" s="35">
        <v>0</v>
      </c>
      <c r="V374" s="112">
        <v>0</v>
      </c>
      <c r="W374" s="35">
        <v>2.2749999999999999</v>
      </c>
      <c r="X374" s="1323"/>
      <c r="Y374" s="1326"/>
      <c r="Z374" s="1314"/>
      <c r="AA374" s="191" t="s">
        <v>1394</v>
      </c>
    </row>
    <row r="375" spans="1:27" ht="246">
      <c r="A375" s="1314"/>
      <c r="B375" s="1314"/>
      <c r="C375" s="31" t="s">
        <v>77</v>
      </c>
      <c r="D375" s="36" t="s">
        <v>1044</v>
      </c>
      <c r="E375" s="31" t="s">
        <v>420</v>
      </c>
      <c r="F375" s="31">
        <v>397</v>
      </c>
      <c r="G375" s="101">
        <v>300</v>
      </c>
      <c r="H375" s="1313"/>
      <c r="I375" s="1313"/>
      <c r="J375" s="1314"/>
      <c r="K375" s="1314"/>
      <c r="L375" s="1375"/>
      <c r="M375" s="1314"/>
      <c r="N375" s="1314"/>
      <c r="O375" s="1344"/>
      <c r="P375" s="1344"/>
      <c r="Q375" s="1344"/>
      <c r="R375" s="1344"/>
      <c r="S375" s="84">
        <v>2.1</v>
      </c>
      <c r="T375" s="82">
        <v>2.1</v>
      </c>
      <c r="U375" s="35">
        <v>2.1</v>
      </c>
      <c r="V375" s="112">
        <v>1</v>
      </c>
      <c r="W375" s="35">
        <v>0</v>
      </c>
      <c r="X375" s="1324"/>
      <c r="Y375" s="1326"/>
      <c r="Z375" s="1314"/>
      <c r="AA375" s="191" t="s">
        <v>1395</v>
      </c>
    </row>
    <row r="376" spans="1:27" ht="74.25">
      <c r="A376" s="31"/>
      <c r="B376" s="31"/>
      <c r="C376" s="31"/>
      <c r="D376" s="1408" t="s">
        <v>1014</v>
      </c>
      <c r="E376" s="1408"/>
      <c r="F376" s="1408"/>
      <c r="G376" s="185">
        <f>SUM(G373:G375)</f>
        <v>1000</v>
      </c>
      <c r="H376" s="185">
        <f t="shared" ref="H376:L376" si="120">SUM(H373:H375)</f>
        <v>1000</v>
      </c>
      <c r="I376" s="185">
        <f t="shared" si="120"/>
        <v>858.04</v>
      </c>
      <c r="J376" s="185">
        <f t="shared" si="120"/>
        <v>766.1</v>
      </c>
      <c r="K376" s="185">
        <f t="shared" si="120"/>
        <v>0</v>
      </c>
      <c r="L376" s="185">
        <f t="shared" si="120"/>
        <v>766.1</v>
      </c>
      <c r="M376" s="185">
        <f t="shared" ref="M376" si="121">SUM(M373:M375)</f>
        <v>0</v>
      </c>
      <c r="N376" s="185">
        <f t="shared" ref="N376" si="122">SUM(N373:N375)</f>
        <v>0</v>
      </c>
      <c r="O376" s="185"/>
      <c r="P376" s="185"/>
      <c r="Q376" s="185"/>
      <c r="R376" s="185"/>
      <c r="S376" s="185">
        <f t="shared" ref="S376" si="123">SUM(S373:S375)</f>
        <v>7.0749999999999993</v>
      </c>
      <c r="T376" s="185">
        <f t="shared" ref="T376" si="124">SUM(T373:T375)</f>
        <v>7.0749999999999993</v>
      </c>
      <c r="U376" s="185">
        <f t="shared" ref="U376" si="125">SUM(U373:U375)</f>
        <v>2.1</v>
      </c>
      <c r="V376" s="185"/>
      <c r="W376" s="185">
        <f t="shared" ref="W376" si="126">SUM(W373:W375)</f>
        <v>4.9749999999999996</v>
      </c>
      <c r="X376" s="185">
        <f t="shared" ref="X376" si="127">SUM(X373:X375)</f>
        <v>223.84</v>
      </c>
      <c r="Y376" s="185"/>
      <c r="Z376" s="189">
        <v>2630.08</v>
      </c>
      <c r="AA376" s="91"/>
    </row>
    <row r="377" spans="1:27">
      <c r="A377" s="29" t="s">
        <v>1045</v>
      </c>
      <c r="B377" s="183"/>
      <c r="C377" s="183"/>
      <c r="D377" s="36"/>
      <c r="E377" s="31"/>
      <c r="F377" s="31"/>
      <c r="G377" s="38"/>
      <c r="H377" s="31"/>
      <c r="I377" s="31"/>
      <c r="J377" s="31"/>
      <c r="K377" s="31"/>
      <c r="L377" s="75"/>
      <c r="M377" s="31"/>
      <c r="N377" s="31"/>
      <c r="O377" s="73"/>
      <c r="P377" s="73"/>
      <c r="Q377" s="73"/>
      <c r="R377" s="73"/>
      <c r="S377" s="84"/>
      <c r="T377" s="82"/>
      <c r="U377" s="35"/>
      <c r="V377" s="64"/>
      <c r="W377" s="31"/>
      <c r="X377" s="38"/>
      <c r="Y377" s="31"/>
      <c r="Z377" s="31"/>
      <c r="AA377" s="91"/>
    </row>
    <row r="378" spans="1:27" ht="246">
      <c r="A378" s="1314">
        <v>108</v>
      </c>
      <c r="B378" s="1314">
        <v>580</v>
      </c>
      <c r="C378" s="31" t="s">
        <v>32</v>
      </c>
      <c r="D378" s="36" t="s">
        <v>1046</v>
      </c>
      <c r="E378" s="31"/>
      <c r="F378" s="31">
        <v>440</v>
      </c>
      <c r="G378" s="101">
        <v>200</v>
      </c>
      <c r="H378" s="1313">
        <v>1000</v>
      </c>
      <c r="I378" s="1313">
        <v>858.22</v>
      </c>
      <c r="J378" s="1314">
        <v>931.12</v>
      </c>
      <c r="K378" s="1314"/>
      <c r="L378" s="1375">
        <v>931.12</v>
      </c>
      <c r="M378" s="1314"/>
      <c r="N378" s="1314"/>
      <c r="O378" s="1344" t="s">
        <v>1047</v>
      </c>
      <c r="P378" s="1344" t="s">
        <v>1048</v>
      </c>
      <c r="Q378" s="1344" t="s">
        <v>1049</v>
      </c>
      <c r="R378" s="1344"/>
      <c r="S378" s="84">
        <v>1.64</v>
      </c>
      <c r="T378" s="82">
        <v>1.64</v>
      </c>
      <c r="U378" s="35">
        <v>1.64</v>
      </c>
      <c r="V378" s="112">
        <v>1</v>
      </c>
      <c r="W378" s="35">
        <v>0</v>
      </c>
      <c r="X378" s="1322">
        <v>435.82</v>
      </c>
      <c r="Y378" s="1325">
        <v>0.46805997078786798</v>
      </c>
      <c r="Z378" s="1313">
        <v>495.3</v>
      </c>
      <c r="AA378" s="91" t="s">
        <v>1050</v>
      </c>
    </row>
    <row r="379" spans="1:27" ht="246">
      <c r="A379" s="1314"/>
      <c r="B379" s="1314"/>
      <c r="C379" s="31" t="s">
        <v>38</v>
      </c>
      <c r="D379" s="36" t="s">
        <v>1051</v>
      </c>
      <c r="E379" s="31" t="s">
        <v>96</v>
      </c>
      <c r="F379" s="31">
        <v>436</v>
      </c>
      <c r="G379" s="101">
        <v>450</v>
      </c>
      <c r="H379" s="1313"/>
      <c r="I379" s="1313"/>
      <c r="J379" s="1314"/>
      <c r="K379" s="1314"/>
      <c r="L379" s="1375"/>
      <c r="M379" s="1314"/>
      <c r="N379" s="1314"/>
      <c r="O379" s="1344"/>
      <c r="P379" s="1344"/>
      <c r="Q379" s="1344"/>
      <c r="R379" s="1344"/>
      <c r="S379" s="84">
        <v>4.32</v>
      </c>
      <c r="T379" s="82">
        <v>4.32</v>
      </c>
      <c r="U379" s="35">
        <v>0</v>
      </c>
      <c r="V379" s="112">
        <v>0</v>
      </c>
      <c r="W379" s="35">
        <v>4.32</v>
      </c>
      <c r="X379" s="1323"/>
      <c r="Y379" s="1325"/>
      <c r="Z379" s="1314"/>
      <c r="AA379" s="91" t="s">
        <v>1396</v>
      </c>
    </row>
    <row r="380" spans="1:27" ht="246">
      <c r="A380" s="1314"/>
      <c r="B380" s="1314"/>
      <c r="C380" s="31" t="s">
        <v>77</v>
      </c>
      <c r="D380" s="36" t="s">
        <v>1052</v>
      </c>
      <c r="E380" s="31" t="s">
        <v>96</v>
      </c>
      <c r="F380" s="31">
        <v>437</v>
      </c>
      <c r="G380" s="101">
        <v>200</v>
      </c>
      <c r="H380" s="1313"/>
      <c r="I380" s="1313"/>
      <c r="J380" s="1314"/>
      <c r="K380" s="1314"/>
      <c r="L380" s="1375"/>
      <c r="M380" s="1314"/>
      <c r="N380" s="1314"/>
      <c r="O380" s="1344"/>
      <c r="P380" s="1344"/>
      <c r="Q380" s="1344"/>
      <c r="R380" s="1344"/>
      <c r="S380" s="84">
        <v>1.06</v>
      </c>
      <c r="T380" s="82">
        <v>1.06</v>
      </c>
      <c r="U380" s="35">
        <v>1.06</v>
      </c>
      <c r="V380" s="112">
        <v>1</v>
      </c>
      <c r="W380" s="35">
        <v>0</v>
      </c>
      <c r="X380" s="1323"/>
      <c r="Y380" s="1325"/>
      <c r="Z380" s="1314"/>
      <c r="AA380" s="91" t="s">
        <v>1050</v>
      </c>
    </row>
    <row r="381" spans="1:27" ht="246">
      <c r="A381" s="1314"/>
      <c r="B381" s="1314"/>
      <c r="C381" s="31" t="s">
        <v>143</v>
      </c>
      <c r="D381" s="36" t="s">
        <v>1053</v>
      </c>
      <c r="E381" s="31"/>
      <c r="F381" s="31" t="s">
        <v>1054</v>
      </c>
      <c r="G381" s="101">
        <v>150</v>
      </c>
      <c r="H381" s="1313"/>
      <c r="I381" s="1313"/>
      <c r="J381" s="1314"/>
      <c r="K381" s="1314"/>
      <c r="L381" s="1375"/>
      <c r="M381" s="1314"/>
      <c r="N381" s="1314"/>
      <c r="O381" s="1344"/>
      <c r="P381" s="1344"/>
      <c r="Q381" s="1344"/>
      <c r="R381" s="1344"/>
      <c r="S381" s="84">
        <v>0.98</v>
      </c>
      <c r="T381" s="82">
        <v>0.98</v>
      </c>
      <c r="U381" s="35">
        <v>0.98</v>
      </c>
      <c r="V381" s="112">
        <v>1</v>
      </c>
      <c r="W381" s="35">
        <v>0</v>
      </c>
      <c r="X381" s="1324"/>
      <c r="Y381" s="1325"/>
      <c r="Z381" s="1314"/>
      <c r="AA381" s="91" t="s">
        <v>1055</v>
      </c>
    </row>
    <row r="382" spans="1:27" ht="246">
      <c r="A382" s="1314">
        <v>109</v>
      </c>
      <c r="B382" s="1314">
        <v>581</v>
      </c>
      <c r="C382" s="31" t="s">
        <v>32</v>
      </c>
      <c r="D382" s="36" t="s">
        <v>1056</v>
      </c>
      <c r="E382" s="31" t="s">
        <v>420</v>
      </c>
      <c r="F382" s="31">
        <v>440</v>
      </c>
      <c r="G382" s="101">
        <v>1000</v>
      </c>
      <c r="H382" s="1313">
        <v>1800</v>
      </c>
      <c r="I382" s="1313">
        <v>1551.14</v>
      </c>
      <c r="J382" s="1314">
        <v>1824.5</v>
      </c>
      <c r="K382" s="1314">
        <v>181.04</v>
      </c>
      <c r="L382" s="1375">
        <v>2005.54</v>
      </c>
      <c r="M382" s="1314"/>
      <c r="N382" s="1314"/>
      <c r="O382" s="1344" t="s">
        <v>1057</v>
      </c>
      <c r="P382" s="1344" t="s">
        <v>914</v>
      </c>
      <c r="Q382" s="1344" t="s">
        <v>915</v>
      </c>
      <c r="R382" s="1344"/>
      <c r="S382" s="84">
        <v>3.49</v>
      </c>
      <c r="T382" s="82">
        <v>3.49</v>
      </c>
      <c r="U382" s="35">
        <v>0</v>
      </c>
      <c r="V382" s="112">
        <v>0</v>
      </c>
      <c r="W382" s="35">
        <v>3.49</v>
      </c>
      <c r="X382" s="1322">
        <v>452.69</v>
      </c>
      <c r="Y382" s="1326">
        <v>0.248117292408879</v>
      </c>
      <c r="Z382" s="1313">
        <v>1371.81</v>
      </c>
      <c r="AA382" s="191" t="s">
        <v>1397</v>
      </c>
    </row>
    <row r="383" spans="1:27" ht="246">
      <c r="A383" s="1314"/>
      <c r="B383" s="1314"/>
      <c r="C383" s="31" t="s">
        <v>38</v>
      </c>
      <c r="D383" s="36" t="s">
        <v>1058</v>
      </c>
      <c r="E383" s="31" t="s">
        <v>96</v>
      </c>
      <c r="F383" s="31">
        <v>441</v>
      </c>
      <c r="G383" s="101">
        <v>800</v>
      </c>
      <c r="H383" s="1313"/>
      <c r="I383" s="1313"/>
      <c r="J383" s="1314"/>
      <c r="K383" s="1314"/>
      <c r="L383" s="1375"/>
      <c r="M383" s="1314"/>
      <c r="N383" s="1314"/>
      <c r="O383" s="1344"/>
      <c r="P383" s="1344"/>
      <c r="Q383" s="1344"/>
      <c r="R383" s="1344"/>
      <c r="S383" s="84">
        <v>6.03</v>
      </c>
      <c r="T383" s="82">
        <v>6.0590000000000002</v>
      </c>
      <c r="U383" s="35">
        <v>5.23</v>
      </c>
      <c r="V383" s="112">
        <v>0.86317874236672698</v>
      </c>
      <c r="W383" s="35">
        <v>0.82899999999999996</v>
      </c>
      <c r="X383" s="1324"/>
      <c r="Y383" s="1326"/>
      <c r="Z383" s="1314"/>
      <c r="AA383" s="191" t="s">
        <v>1398</v>
      </c>
    </row>
    <row r="384" spans="1:27" ht="369">
      <c r="A384" s="1314">
        <v>110</v>
      </c>
      <c r="B384" s="1314">
        <v>582</v>
      </c>
      <c r="C384" s="31" t="s">
        <v>32</v>
      </c>
      <c r="D384" s="36" t="s">
        <v>1059</v>
      </c>
      <c r="E384" s="31" t="s">
        <v>420</v>
      </c>
      <c r="F384" s="31">
        <v>442</v>
      </c>
      <c r="G384" s="101">
        <v>670</v>
      </c>
      <c r="H384" s="1314">
        <v>2250</v>
      </c>
      <c r="I384" s="1314">
        <v>1935.38</v>
      </c>
      <c r="J384" s="1313">
        <v>2400.54</v>
      </c>
      <c r="K384" s="1313"/>
      <c r="L384" s="1374">
        <v>2400.54</v>
      </c>
      <c r="M384" s="1313"/>
      <c r="N384" s="1313"/>
      <c r="O384" s="1344" t="s">
        <v>1060</v>
      </c>
      <c r="P384" s="1356">
        <v>44803</v>
      </c>
      <c r="Q384" s="1356">
        <v>45351</v>
      </c>
      <c r="R384" s="1344"/>
      <c r="S384" s="84">
        <v>5.14</v>
      </c>
      <c r="T384" s="82">
        <v>5.14</v>
      </c>
      <c r="U384" s="35">
        <v>2.2999999999999998</v>
      </c>
      <c r="V384" s="112">
        <v>0.44747081712062298</v>
      </c>
      <c r="W384" s="35">
        <v>2.84</v>
      </c>
      <c r="X384" s="1313">
        <v>100</v>
      </c>
      <c r="Y384" s="1325">
        <v>4.1657293775567199E-2</v>
      </c>
      <c r="Z384" s="1313">
        <v>2300.54</v>
      </c>
      <c r="AA384" s="96" t="s">
        <v>636</v>
      </c>
    </row>
    <row r="385" spans="1:27" ht="246">
      <c r="A385" s="1314"/>
      <c r="B385" s="1314"/>
      <c r="C385" s="31" t="s">
        <v>38</v>
      </c>
      <c r="D385" s="36" t="s">
        <v>1061</v>
      </c>
      <c r="E385" s="31" t="s">
        <v>1062</v>
      </c>
      <c r="F385" s="31">
        <v>443</v>
      </c>
      <c r="G385" s="101">
        <v>240</v>
      </c>
      <c r="H385" s="1314"/>
      <c r="I385" s="1314"/>
      <c r="J385" s="1313"/>
      <c r="K385" s="1313"/>
      <c r="L385" s="1374"/>
      <c r="M385" s="1313"/>
      <c r="N385" s="1313"/>
      <c r="O385" s="1344"/>
      <c r="P385" s="1355"/>
      <c r="Q385" s="1355"/>
      <c r="R385" s="1344"/>
      <c r="S385" s="84">
        <v>2.1</v>
      </c>
      <c r="T385" s="82">
        <v>2.1</v>
      </c>
      <c r="U385" s="35">
        <v>0</v>
      </c>
      <c r="V385" s="112">
        <v>0</v>
      </c>
      <c r="W385" s="35">
        <v>2.1</v>
      </c>
      <c r="X385" s="1313"/>
      <c r="Y385" s="1325"/>
      <c r="Z385" s="1314"/>
      <c r="AA385" s="96" t="s">
        <v>636</v>
      </c>
    </row>
    <row r="386" spans="1:27" ht="246">
      <c r="A386" s="1314"/>
      <c r="B386" s="1314"/>
      <c r="C386" s="31" t="s">
        <v>77</v>
      </c>
      <c r="D386" s="36" t="s">
        <v>1063</v>
      </c>
      <c r="E386" s="31" t="s">
        <v>96</v>
      </c>
      <c r="F386" s="31">
        <v>444</v>
      </c>
      <c r="G386" s="101">
        <v>100</v>
      </c>
      <c r="H386" s="1314"/>
      <c r="I386" s="1314"/>
      <c r="J386" s="1313"/>
      <c r="K386" s="1313"/>
      <c r="L386" s="1374"/>
      <c r="M386" s="1313"/>
      <c r="N386" s="1313"/>
      <c r="O386" s="1344"/>
      <c r="P386" s="1355"/>
      <c r="Q386" s="1355"/>
      <c r="R386" s="1344"/>
      <c r="S386" s="84">
        <v>0.55000000000000004</v>
      </c>
      <c r="T386" s="82">
        <v>0.55000000000000004</v>
      </c>
      <c r="U386" s="35">
        <v>0</v>
      </c>
      <c r="V386" s="112">
        <v>0</v>
      </c>
      <c r="W386" s="35">
        <v>0.55000000000000004</v>
      </c>
      <c r="X386" s="1313"/>
      <c r="Y386" s="1325"/>
      <c r="Z386" s="1314"/>
      <c r="AA386" s="96" t="s">
        <v>636</v>
      </c>
    </row>
    <row r="387" spans="1:27" ht="246">
      <c r="A387" s="1314"/>
      <c r="B387" s="1314"/>
      <c r="C387" s="31" t="s">
        <v>143</v>
      </c>
      <c r="D387" s="36" t="s">
        <v>1064</v>
      </c>
      <c r="E387" s="31" t="s">
        <v>96</v>
      </c>
      <c r="F387" s="31">
        <v>445</v>
      </c>
      <c r="G387" s="101">
        <v>100</v>
      </c>
      <c r="H387" s="1314"/>
      <c r="I387" s="1314"/>
      <c r="J387" s="1313"/>
      <c r="K387" s="1313"/>
      <c r="L387" s="1374"/>
      <c r="M387" s="1313"/>
      <c r="N387" s="1313"/>
      <c r="O387" s="1344"/>
      <c r="P387" s="1355"/>
      <c r="Q387" s="1355"/>
      <c r="R387" s="1344"/>
      <c r="S387" s="84">
        <v>0.86499999999999999</v>
      </c>
      <c r="T387" s="82">
        <v>0.86499999999999999</v>
      </c>
      <c r="U387" s="35">
        <v>0</v>
      </c>
      <c r="V387" s="112">
        <v>0</v>
      </c>
      <c r="W387" s="35">
        <v>0.86499999999999999</v>
      </c>
      <c r="X387" s="1313"/>
      <c r="Y387" s="1325"/>
      <c r="Z387" s="1314"/>
      <c r="AA387" s="96" t="s">
        <v>636</v>
      </c>
    </row>
    <row r="388" spans="1:27" ht="246">
      <c r="A388" s="1314"/>
      <c r="B388" s="1314"/>
      <c r="C388" s="31" t="s">
        <v>306</v>
      </c>
      <c r="D388" s="36" t="s">
        <v>1065</v>
      </c>
      <c r="E388" s="31" t="s">
        <v>96</v>
      </c>
      <c r="F388" s="31">
        <v>446</v>
      </c>
      <c r="G388" s="101">
        <v>130</v>
      </c>
      <c r="H388" s="1314"/>
      <c r="I388" s="1314"/>
      <c r="J388" s="1313"/>
      <c r="K388" s="1313"/>
      <c r="L388" s="1374"/>
      <c r="M388" s="1313"/>
      <c r="N388" s="1313"/>
      <c r="O388" s="1344"/>
      <c r="P388" s="1355"/>
      <c r="Q388" s="1355"/>
      <c r="R388" s="1344"/>
      <c r="S388" s="84">
        <v>0.96499999999999997</v>
      </c>
      <c r="T388" s="82">
        <v>0.96499999999999997</v>
      </c>
      <c r="U388" s="35">
        <v>0</v>
      </c>
      <c r="V388" s="112">
        <v>0</v>
      </c>
      <c r="W388" s="35">
        <v>0.96499999999999997</v>
      </c>
      <c r="X388" s="1313"/>
      <c r="Y388" s="1325"/>
      <c r="Z388" s="1314"/>
      <c r="AA388" s="96" t="s">
        <v>636</v>
      </c>
    </row>
    <row r="389" spans="1:27" ht="246">
      <c r="A389" s="1314"/>
      <c r="B389" s="1314"/>
      <c r="C389" s="31" t="s">
        <v>309</v>
      </c>
      <c r="D389" s="36" t="s">
        <v>1066</v>
      </c>
      <c r="E389" s="31" t="s">
        <v>96</v>
      </c>
      <c r="F389" s="31">
        <v>447</v>
      </c>
      <c r="G389" s="101">
        <v>810</v>
      </c>
      <c r="H389" s="1314"/>
      <c r="I389" s="1314"/>
      <c r="J389" s="1313"/>
      <c r="K389" s="1313"/>
      <c r="L389" s="1374"/>
      <c r="M389" s="1313"/>
      <c r="N389" s="1313"/>
      <c r="O389" s="1344"/>
      <c r="P389" s="1355"/>
      <c r="Q389" s="1355"/>
      <c r="R389" s="1344"/>
      <c r="S389" s="84">
        <v>6.13</v>
      </c>
      <c r="T389" s="82">
        <v>6.13</v>
      </c>
      <c r="U389" s="35">
        <v>3.42</v>
      </c>
      <c r="V389" s="112">
        <v>0.55791190864600304</v>
      </c>
      <c r="W389" s="35">
        <v>2.71</v>
      </c>
      <c r="X389" s="1313"/>
      <c r="Y389" s="1325"/>
      <c r="Z389" s="1314"/>
      <c r="AA389" s="96" t="s">
        <v>1571</v>
      </c>
    </row>
    <row r="390" spans="1:27" ht="184.5">
      <c r="A390" s="1314"/>
      <c r="B390" s="1314"/>
      <c r="C390" s="31" t="s">
        <v>312</v>
      </c>
      <c r="D390" s="36" t="s">
        <v>1067</v>
      </c>
      <c r="E390" s="31" t="s">
        <v>96</v>
      </c>
      <c r="F390" s="31">
        <v>448</v>
      </c>
      <c r="G390" s="101">
        <v>200</v>
      </c>
      <c r="H390" s="1314"/>
      <c r="I390" s="1314"/>
      <c r="J390" s="1313"/>
      <c r="K390" s="1313"/>
      <c r="L390" s="1374"/>
      <c r="M390" s="1313"/>
      <c r="N390" s="1313"/>
      <c r="O390" s="1344"/>
      <c r="P390" s="1355"/>
      <c r="Q390" s="1355"/>
      <c r="R390" s="1344"/>
      <c r="S390" s="84">
        <v>1.5349999999999999</v>
      </c>
      <c r="T390" s="82">
        <v>1.5349999999999999</v>
      </c>
      <c r="U390" s="35">
        <v>0</v>
      </c>
      <c r="V390" s="112">
        <v>0</v>
      </c>
      <c r="W390" s="35">
        <v>1.5349999999999999</v>
      </c>
      <c r="X390" s="1313"/>
      <c r="Y390" s="1325"/>
      <c r="Z390" s="1314"/>
      <c r="AA390" s="96" t="s">
        <v>636</v>
      </c>
    </row>
    <row r="391" spans="1:27" ht="184.5">
      <c r="A391" s="1314">
        <v>111</v>
      </c>
      <c r="B391" s="1314">
        <v>583</v>
      </c>
      <c r="C391" s="31" t="s">
        <v>32</v>
      </c>
      <c r="D391" s="36" t="s">
        <v>1068</v>
      </c>
      <c r="E391" s="31"/>
      <c r="F391" s="31">
        <v>449</v>
      </c>
      <c r="G391" s="101">
        <v>1000</v>
      </c>
      <c r="H391" s="1313">
        <v>2000</v>
      </c>
      <c r="I391" s="1313">
        <v>1721.42</v>
      </c>
      <c r="J391" s="1314">
        <v>1623.13</v>
      </c>
      <c r="K391" s="1314"/>
      <c r="L391" s="1375">
        <v>1623.13</v>
      </c>
      <c r="M391" s="1314"/>
      <c r="N391" s="1314"/>
      <c r="O391" s="1344" t="s">
        <v>1042</v>
      </c>
      <c r="P391" s="1344" t="s">
        <v>652</v>
      </c>
      <c r="Q391" s="1344" t="s">
        <v>653</v>
      </c>
      <c r="R391" s="1344"/>
      <c r="S391" s="84">
        <v>6</v>
      </c>
      <c r="T391" s="82">
        <v>6</v>
      </c>
      <c r="U391" s="35">
        <v>0</v>
      </c>
      <c r="V391" s="112">
        <v>0</v>
      </c>
      <c r="W391" s="35">
        <v>6</v>
      </c>
      <c r="X391" s="1334">
        <v>452.42</v>
      </c>
      <c r="Y391" s="1326">
        <v>0.27873306512725399</v>
      </c>
      <c r="Z391" s="1313">
        <v>1170.71</v>
      </c>
      <c r="AA391" s="191" t="s">
        <v>1394</v>
      </c>
    </row>
    <row r="392" spans="1:27" ht="246">
      <c r="A392" s="1314"/>
      <c r="B392" s="1314"/>
      <c r="C392" s="31" t="s">
        <v>38</v>
      </c>
      <c r="D392" s="36" t="s">
        <v>1069</v>
      </c>
      <c r="E392" s="31" t="s">
        <v>420</v>
      </c>
      <c r="F392" s="31">
        <v>450</v>
      </c>
      <c r="G392" s="101">
        <v>1000</v>
      </c>
      <c r="H392" s="1313"/>
      <c r="I392" s="1313"/>
      <c r="J392" s="1314"/>
      <c r="K392" s="1314"/>
      <c r="L392" s="1375"/>
      <c r="M392" s="1314"/>
      <c r="N392" s="1314"/>
      <c r="O392" s="1344"/>
      <c r="P392" s="1344"/>
      <c r="Q392" s="1344"/>
      <c r="R392" s="1344"/>
      <c r="S392" s="84">
        <v>6.6</v>
      </c>
      <c r="T392" s="110">
        <v>6.55</v>
      </c>
      <c r="U392" s="35">
        <v>6.5460000000000003</v>
      </c>
      <c r="V392" s="198">
        <v>0.99938931297709899</v>
      </c>
      <c r="W392" s="35">
        <v>3.9999999999995603E-3</v>
      </c>
      <c r="X392" s="1334"/>
      <c r="Y392" s="1326"/>
      <c r="Z392" s="1314"/>
      <c r="AA392" s="91" t="s">
        <v>1399</v>
      </c>
    </row>
    <row r="393" spans="1:27" ht="74.25">
      <c r="A393" s="31"/>
      <c r="B393" s="31"/>
      <c r="C393" s="31"/>
      <c r="D393" s="1408" t="s">
        <v>1014</v>
      </c>
      <c r="E393" s="1408"/>
      <c r="F393" s="1408"/>
      <c r="G393" s="185">
        <f>SUM(G378:G392)</f>
        <v>7050</v>
      </c>
      <c r="H393" s="185">
        <f t="shared" ref="H393:X393" si="128">SUM(H378:H392)</f>
        <v>7050</v>
      </c>
      <c r="I393" s="185">
        <f t="shared" si="128"/>
        <v>6066.16</v>
      </c>
      <c r="J393" s="185">
        <f t="shared" si="128"/>
        <v>6779.29</v>
      </c>
      <c r="K393" s="185">
        <f t="shared" si="128"/>
        <v>181.04</v>
      </c>
      <c r="L393" s="185">
        <f t="shared" si="128"/>
        <v>6960.33</v>
      </c>
      <c r="M393" s="185">
        <f t="shared" si="128"/>
        <v>0</v>
      </c>
      <c r="N393" s="185">
        <f t="shared" si="128"/>
        <v>0</v>
      </c>
      <c r="O393" s="185"/>
      <c r="P393" s="185"/>
      <c r="Q393" s="185"/>
      <c r="R393" s="185"/>
      <c r="S393" s="185">
        <f t="shared" si="128"/>
        <v>47.405000000000001</v>
      </c>
      <c r="T393" s="185">
        <f t="shared" si="128"/>
        <v>47.383999999999993</v>
      </c>
      <c r="U393" s="185">
        <f t="shared" si="128"/>
        <v>21.176000000000002</v>
      </c>
      <c r="V393" s="185"/>
      <c r="W393" s="185">
        <f t="shared" si="128"/>
        <v>26.207999999999998</v>
      </c>
      <c r="X393" s="185">
        <f t="shared" si="128"/>
        <v>1440.93</v>
      </c>
      <c r="Y393" s="31"/>
      <c r="Z393" s="185">
        <v>5338.36</v>
      </c>
      <c r="AA393" s="91"/>
    </row>
    <row r="394" spans="1:27" ht="74.25">
      <c r="A394" s="31"/>
      <c r="B394" s="31"/>
      <c r="C394" s="31"/>
      <c r="D394" s="1408" t="s">
        <v>1070</v>
      </c>
      <c r="E394" s="1408"/>
      <c r="F394" s="1408"/>
      <c r="G394" s="185">
        <f>G393+G376+G371+G361</f>
        <v>17257.79</v>
      </c>
      <c r="H394" s="185">
        <f t="shared" ref="H394:X394" si="129">H393+H376+H371+H361</f>
        <v>17350</v>
      </c>
      <c r="I394" s="185">
        <f t="shared" si="129"/>
        <v>14972.99</v>
      </c>
      <c r="J394" s="185">
        <f t="shared" si="129"/>
        <v>15660.95</v>
      </c>
      <c r="K394" s="185">
        <f t="shared" si="129"/>
        <v>181.04</v>
      </c>
      <c r="L394" s="185">
        <f t="shared" si="129"/>
        <v>15841.990000000002</v>
      </c>
      <c r="M394" s="185">
        <f t="shared" si="129"/>
        <v>0</v>
      </c>
      <c r="N394" s="185">
        <f t="shared" si="129"/>
        <v>0</v>
      </c>
      <c r="O394" s="185"/>
      <c r="P394" s="185"/>
      <c r="Q394" s="185"/>
      <c r="R394" s="185"/>
      <c r="S394" s="185">
        <f t="shared" si="129"/>
        <v>122.89900000000002</v>
      </c>
      <c r="T394" s="185">
        <f t="shared" si="129"/>
        <v>122.878</v>
      </c>
      <c r="U394" s="185">
        <f t="shared" si="129"/>
        <v>70.180000000000007</v>
      </c>
      <c r="V394" s="185"/>
      <c r="W394" s="185">
        <f t="shared" si="129"/>
        <v>52.697999999999993</v>
      </c>
      <c r="X394" s="185">
        <f t="shared" si="129"/>
        <v>5931.42</v>
      </c>
      <c r="Y394" s="31"/>
      <c r="Z394" s="185">
        <v>13230.6</v>
      </c>
      <c r="AA394" s="91"/>
    </row>
    <row r="395" spans="1:27" ht="74.25">
      <c r="A395" s="1411" t="s">
        <v>1071</v>
      </c>
      <c r="B395" s="1411"/>
      <c r="C395" s="1411"/>
      <c r="D395" s="1411"/>
      <c r="E395" s="1411"/>
      <c r="F395" s="1411"/>
      <c r="G395" s="192"/>
      <c r="H395" s="192"/>
      <c r="I395" s="192"/>
      <c r="J395" s="192"/>
      <c r="K395" s="192"/>
      <c r="L395" s="197"/>
      <c r="M395" s="192"/>
      <c r="N395" s="192"/>
      <c r="O395" s="68"/>
      <c r="P395" s="68"/>
      <c r="Q395" s="68"/>
      <c r="R395" s="68"/>
      <c r="S395" s="82"/>
      <c r="T395" s="82"/>
      <c r="U395" s="35"/>
      <c r="V395" s="71"/>
      <c r="W395" s="38"/>
      <c r="X395" s="38"/>
      <c r="Y395" s="31"/>
      <c r="Z395" s="31"/>
      <c r="AA395" s="91"/>
    </row>
    <row r="396" spans="1:27">
      <c r="A396" s="1411" t="s">
        <v>1072</v>
      </c>
      <c r="B396" s="1411"/>
      <c r="C396" s="1411"/>
      <c r="D396" s="1411"/>
      <c r="E396" s="31"/>
      <c r="F396" s="103"/>
      <c r="G396" s="38"/>
      <c r="H396" s="31"/>
      <c r="I396" s="31"/>
      <c r="J396" s="31"/>
      <c r="K396" s="31"/>
      <c r="L396" s="75"/>
      <c r="M396" s="31"/>
      <c r="N396" s="31"/>
      <c r="O396" s="73"/>
      <c r="P396" s="73"/>
      <c r="Q396" s="73"/>
      <c r="R396" s="73"/>
      <c r="S396" s="84"/>
      <c r="T396" s="82"/>
      <c r="U396" s="35"/>
      <c r="V396" s="64"/>
      <c r="W396" s="31"/>
      <c r="X396" s="38"/>
      <c r="Y396" s="31"/>
      <c r="Z396" s="31"/>
      <c r="AA396" s="91"/>
    </row>
    <row r="397" spans="1:27" ht="178.5" customHeight="1">
      <c r="A397" s="31">
        <v>112</v>
      </c>
      <c r="B397" s="1314">
        <v>585</v>
      </c>
      <c r="C397" s="1314"/>
      <c r="D397" s="32" t="s">
        <v>1076</v>
      </c>
      <c r="E397" s="39" t="s">
        <v>1077</v>
      </c>
      <c r="F397" s="103">
        <v>302</v>
      </c>
      <c r="G397" s="38">
        <v>2000</v>
      </c>
      <c r="H397" s="38">
        <v>2000</v>
      </c>
      <c r="I397" s="38">
        <v>1714.84</v>
      </c>
      <c r="J397" s="31">
        <v>2026.59</v>
      </c>
      <c r="K397" s="31"/>
      <c r="L397" s="75">
        <v>2026.59</v>
      </c>
      <c r="M397" s="31"/>
      <c r="N397" s="31"/>
      <c r="O397" s="73" t="s">
        <v>1078</v>
      </c>
      <c r="P397" s="73" t="s">
        <v>891</v>
      </c>
      <c r="Q397" s="73" t="s">
        <v>892</v>
      </c>
      <c r="R397" s="73"/>
      <c r="S397" s="84">
        <v>16.86</v>
      </c>
      <c r="T397" s="82">
        <v>16.86</v>
      </c>
      <c r="U397" s="35">
        <v>15.41</v>
      </c>
      <c r="V397" s="112">
        <v>0.91399762752075897</v>
      </c>
      <c r="W397" s="38">
        <v>1.45</v>
      </c>
      <c r="X397" s="38">
        <v>793.03</v>
      </c>
      <c r="Y397" s="115">
        <v>0.39131250030839998</v>
      </c>
      <c r="Z397" s="38">
        <v>1233.56</v>
      </c>
      <c r="AA397" s="204" t="s">
        <v>1400</v>
      </c>
    </row>
    <row r="398" spans="1:27" ht="246">
      <c r="A398" s="1314">
        <v>113</v>
      </c>
      <c r="B398" s="1314">
        <v>586</v>
      </c>
      <c r="C398" s="31" t="s">
        <v>32</v>
      </c>
      <c r="D398" s="32" t="s">
        <v>1079</v>
      </c>
      <c r="E398" s="39" t="s">
        <v>1080</v>
      </c>
      <c r="F398" s="103">
        <v>303</v>
      </c>
      <c r="G398" s="38">
        <v>600</v>
      </c>
      <c r="H398" s="1313">
        <v>2150</v>
      </c>
      <c r="I398" s="1313">
        <v>1824.94</v>
      </c>
      <c r="J398" s="1314">
        <v>2224.0700000000002</v>
      </c>
      <c r="K398" s="1314"/>
      <c r="L398" s="1375">
        <v>2224.0700000000002</v>
      </c>
      <c r="M398" s="1314"/>
      <c r="N398" s="1314"/>
      <c r="O398" s="1344" t="s">
        <v>1078</v>
      </c>
      <c r="P398" s="1344" t="s">
        <v>891</v>
      </c>
      <c r="Q398" s="1344" t="s">
        <v>892</v>
      </c>
      <c r="R398" s="1344"/>
      <c r="S398" s="84">
        <v>5.0359999999999996</v>
      </c>
      <c r="T398" s="82">
        <v>5.0359999999999996</v>
      </c>
      <c r="U398" s="35">
        <v>0</v>
      </c>
      <c r="V398" s="112">
        <v>0</v>
      </c>
      <c r="W398" s="38">
        <v>5.0359999999999996</v>
      </c>
      <c r="X398" s="38">
        <v>1236.2</v>
      </c>
      <c r="Y398" s="1326">
        <v>0.55582782916005302</v>
      </c>
      <c r="Z398" s="1313">
        <v>987.87</v>
      </c>
      <c r="AA398" s="204" t="s">
        <v>1401</v>
      </c>
    </row>
    <row r="399" spans="1:27" ht="303" customHeight="1">
      <c r="A399" s="1314"/>
      <c r="B399" s="1314"/>
      <c r="C399" s="31" t="s">
        <v>38</v>
      </c>
      <c r="D399" s="32" t="s">
        <v>1081</v>
      </c>
      <c r="E399" s="193" t="s">
        <v>96</v>
      </c>
      <c r="F399" s="103">
        <v>304</v>
      </c>
      <c r="G399" s="38">
        <v>600</v>
      </c>
      <c r="H399" s="1313"/>
      <c r="I399" s="1313"/>
      <c r="J399" s="1314"/>
      <c r="K399" s="1314"/>
      <c r="L399" s="1375"/>
      <c r="M399" s="1314"/>
      <c r="N399" s="1314"/>
      <c r="O399" s="1344"/>
      <c r="P399" s="1344"/>
      <c r="Q399" s="1344"/>
      <c r="R399" s="1344"/>
      <c r="S399" s="84">
        <v>5.4279999999999999</v>
      </c>
      <c r="T399" s="82">
        <v>5.4279999999999999</v>
      </c>
      <c r="U399" s="35">
        <v>0</v>
      </c>
      <c r="V399" s="112">
        <v>0</v>
      </c>
      <c r="W399" s="38">
        <v>5.4279999999999999</v>
      </c>
      <c r="X399" s="38"/>
      <c r="Y399" s="1326"/>
      <c r="Z399" s="1314"/>
      <c r="AA399" s="204" t="s">
        <v>1394</v>
      </c>
    </row>
    <row r="400" spans="1:27" ht="246">
      <c r="A400" s="1314"/>
      <c r="B400" s="1314"/>
      <c r="C400" s="31" t="s">
        <v>77</v>
      </c>
      <c r="D400" s="32" t="s">
        <v>1082</v>
      </c>
      <c r="E400" s="39" t="s">
        <v>1083</v>
      </c>
      <c r="F400" s="103">
        <v>305</v>
      </c>
      <c r="G400" s="38">
        <v>950</v>
      </c>
      <c r="H400" s="1313"/>
      <c r="I400" s="1313"/>
      <c r="J400" s="1314"/>
      <c r="K400" s="1314"/>
      <c r="L400" s="1375"/>
      <c r="M400" s="1314"/>
      <c r="N400" s="1314"/>
      <c r="O400" s="1344"/>
      <c r="P400" s="1344"/>
      <c r="Q400" s="1344"/>
      <c r="R400" s="1344"/>
      <c r="S400" s="84">
        <v>9.4700000000000006</v>
      </c>
      <c r="T400" s="82">
        <v>9.4700000000000006</v>
      </c>
      <c r="U400" s="35">
        <v>9.4700000000000006</v>
      </c>
      <c r="V400" s="112">
        <v>1</v>
      </c>
      <c r="W400" s="38">
        <v>0</v>
      </c>
      <c r="X400" s="38"/>
      <c r="Y400" s="1326"/>
      <c r="Z400" s="1314"/>
      <c r="AA400" s="205" t="s">
        <v>1018</v>
      </c>
    </row>
    <row r="401" spans="1:27" ht="184.5">
      <c r="A401" s="1314">
        <v>114</v>
      </c>
      <c r="B401" s="1314">
        <v>589</v>
      </c>
      <c r="C401" s="31" t="s">
        <v>32</v>
      </c>
      <c r="D401" s="32" t="s">
        <v>1098</v>
      </c>
      <c r="E401" s="39" t="s">
        <v>1099</v>
      </c>
      <c r="F401" s="103">
        <v>315</v>
      </c>
      <c r="G401" s="38">
        <v>600</v>
      </c>
      <c r="H401" s="1313">
        <v>1800</v>
      </c>
      <c r="I401" s="1313">
        <v>1533.36</v>
      </c>
      <c r="J401" s="1313">
        <v>1868.7</v>
      </c>
      <c r="K401" s="1313"/>
      <c r="L401" s="1374">
        <v>1868.7</v>
      </c>
      <c r="M401" s="1313"/>
      <c r="N401" s="1313"/>
      <c r="O401" s="1344" t="s">
        <v>1078</v>
      </c>
      <c r="P401" s="1344" t="s">
        <v>891</v>
      </c>
      <c r="Q401" s="1344" t="s">
        <v>892</v>
      </c>
      <c r="R401" s="1344"/>
      <c r="S401" s="84">
        <v>3.9950000000000001</v>
      </c>
      <c r="T401" s="82">
        <v>3.9950000000000001</v>
      </c>
      <c r="U401" s="35">
        <v>0</v>
      </c>
      <c r="V401" s="112">
        <v>0</v>
      </c>
      <c r="W401" s="84">
        <v>3.9950000000000001</v>
      </c>
      <c r="X401" s="1313">
        <v>101.65</v>
      </c>
      <c r="Y401" s="1325">
        <v>5.43961042435918E-2</v>
      </c>
      <c r="Z401" s="1313">
        <v>1767.05</v>
      </c>
      <c r="AA401" s="204" t="s">
        <v>983</v>
      </c>
    </row>
    <row r="402" spans="1:27" ht="369">
      <c r="A402" s="1314"/>
      <c r="B402" s="1314"/>
      <c r="C402" s="31" t="s">
        <v>38</v>
      </c>
      <c r="D402" s="32" t="s">
        <v>1100</v>
      </c>
      <c r="E402" s="39" t="s">
        <v>42</v>
      </c>
      <c r="F402" s="103">
        <v>316</v>
      </c>
      <c r="G402" s="38">
        <v>800</v>
      </c>
      <c r="H402" s="1313"/>
      <c r="I402" s="1313"/>
      <c r="J402" s="1313"/>
      <c r="K402" s="1313"/>
      <c r="L402" s="1374"/>
      <c r="M402" s="1313"/>
      <c r="N402" s="1313"/>
      <c r="O402" s="1344"/>
      <c r="P402" s="1344"/>
      <c r="Q402" s="1344"/>
      <c r="R402" s="1344"/>
      <c r="S402" s="84">
        <v>5.67</v>
      </c>
      <c r="T402" s="82">
        <v>5.67</v>
      </c>
      <c r="U402" s="35">
        <v>5.67</v>
      </c>
      <c r="V402" s="112">
        <v>1</v>
      </c>
      <c r="W402" s="38">
        <v>0</v>
      </c>
      <c r="X402" s="1313"/>
      <c r="Y402" s="1325"/>
      <c r="Z402" s="1314"/>
      <c r="AA402" s="205" t="s">
        <v>1402</v>
      </c>
    </row>
    <row r="403" spans="1:27" ht="184.5">
      <c r="A403" s="1314"/>
      <c r="B403" s="1314"/>
      <c r="C403" s="31" t="s">
        <v>77</v>
      </c>
      <c r="D403" s="32" t="s">
        <v>1101</v>
      </c>
      <c r="E403" s="39" t="s">
        <v>1102</v>
      </c>
      <c r="F403" s="103">
        <v>317</v>
      </c>
      <c r="G403" s="38">
        <v>100</v>
      </c>
      <c r="H403" s="1313"/>
      <c r="I403" s="1313"/>
      <c r="J403" s="1313"/>
      <c r="K403" s="1313"/>
      <c r="L403" s="1374"/>
      <c r="M403" s="1313"/>
      <c r="N403" s="1313"/>
      <c r="O403" s="1344"/>
      <c r="P403" s="1344"/>
      <c r="Q403" s="1344"/>
      <c r="R403" s="1344"/>
      <c r="S403" s="84">
        <v>0.93</v>
      </c>
      <c r="T403" s="82">
        <v>0.93</v>
      </c>
      <c r="U403" s="35">
        <v>0.93</v>
      </c>
      <c r="V403" s="112">
        <v>1</v>
      </c>
      <c r="W403" s="38">
        <v>0</v>
      </c>
      <c r="X403" s="1313"/>
      <c r="Y403" s="1325"/>
      <c r="Z403" s="1314"/>
      <c r="AA403" s="205" t="s">
        <v>1402</v>
      </c>
    </row>
    <row r="404" spans="1:27" ht="184.5">
      <c r="A404" s="1314"/>
      <c r="B404" s="1314"/>
      <c r="C404" s="31" t="s">
        <v>143</v>
      </c>
      <c r="D404" s="32" t="s">
        <v>1103</v>
      </c>
      <c r="E404" s="39" t="s">
        <v>1104</v>
      </c>
      <c r="F404" s="103">
        <v>318</v>
      </c>
      <c r="G404" s="38">
        <v>150</v>
      </c>
      <c r="H404" s="1313"/>
      <c r="I404" s="1313"/>
      <c r="J404" s="1313"/>
      <c r="K404" s="1313"/>
      <c r="L404" s="1374"/>
      <c r="M404" s="1313"/>
      <c r="N404" s="1313"/>
      <c r="O404" s="1344"/>
      <c r="P404" s="1344"/>
      <c r="Q404" s="1344"/>
      <c r="R404" s="1344"/>
      <c r="S404" s="84">
        <v>1.5</v>
      </c>
      <c r="T404" s="82">
        <v>1.5</v>
      </c>
      <c r="U404" s="35">
        <v>1.5</v>
      </c>
      <c r="V404" s="112">
        <v>1</v>
      </c>
      <c r="W404" s="38">
        <v>0</v>
      </c>
      <c r="X404" s="1313"/>
      <c r="Y404" s="1325"/>
      <c r="Z404" s="1314"/>
      <c r="AA404" s="205" t="s">
        <v>1402</v>
      </c>
    </row>
    <row r="405" spans="1:27" ht="246">
      <c r="A405" s="1314"/>
      <c r="B405" s="1314"/>
      <c r="C405" s="31" t="s">
        <v>306</v>
      </c>
      <c r="D405" s="32" t="s">
        <v>1105</v>
      </c>
      <c r="E405" s="39" t="s">
        <v>1106</v>
      </c>
      <c r="F405" s="103">
        <v>319</v>
      </c>
      <c r="G405" s="38">
        <v>150</v>
      </c>
      <c r="H405" s="1313"/>
      <c r="I405" s="1313"/>
      <c r="J405" s="1313"/>
      <c r="K405" s="1313"/>
      <c r="L405" s="1374"/>
      <c r="M405" s="1313"/>
      <c r="N405" s="1313"/>
      <c r="O405" s="1344"/>
      <c r="P405" s="1344"/>
      <c r="Q405" s="1344"/>
      <c r="R405" s="1344"/>
      <c r="S405" s="84">
        <v>1.3</v>
      </c>
      <c r="T405" s="82">
        <v>1.3</v>
      </c>
      <c r="U405" s="35">
        <v>1.3</v>
      </c>
      <c r="V405" s="112">
        <v>1</v>
      </c>
      <c r="W405" s="38">
        <v>0</v>
      </c>
      <c r="X405" s="1313"/>
      <c r="Y405" s="1325"/>
      <c r="Z405" s="1314"/>
      <c r="AA405" s="205" t="s">
        <v>1402</v>
      </c>
    </row>
    <row r="406" spans="1:27">
      <c r="A406" s="31"/>
      <c r="B406" s="31"/>
      <c r="C406" s="31"/>
      <c r="D406" s="1408" t="s">
        <v>53</v>
      </c>
      <c r="E406" s="1408"/>
      <c r="F406" s="1408"/>
      <c r="G406" s="30">
        <f>SUM(G397:G405)</f>
        <v>5950</v>
      </c>
      <c r="H406" s="30">
        <f t="shared" ref="H406:X406" si="130">SUM(H397:H405)</f>
        <v>5950</v>
      </c>
      <c r="I406" s="30">
        <f t="shared" si="130"/>
        <v>5073.1399999999994</v>
      </c>
      <c r="J406" s="30">
        <f t="shared" si="130"/>
        <v>6119.36</v>
      </c>
      <c r="K406" s="30">
        <f t="shared" si="130"/>
        <v>0</v>
      </c>
      <c r="L406" s="30">
        <f t="shared" si="130"/>
        <v>6119.36</v>
      </c>
      <c r="M406" s="30">
        <f t="shared" si="130"/>
        <v>0</v>
      </c>
      <c r="N406" s="30">
        <f t="shared" si="130"/>
        <v>0</v>
      </c>
      <c r="O406" s="30"/>
      <c r="P406" s="30"/>
      <c r="Q406" s="30"/>
      <c r="R406" s="30"/>
      <c r="S406" s="30">
        <f t="shared" si="130"/>
        <v>50.189</v>
      </c>
      <c r="T406" s="30">
        <f t="shared" si="130"/>
        <v>50.189</v>
      </c>
      <c r="U406" s="30">
        <f t="shared" si="130"/>
        <v>34.28</v>
      </c>
      <c r="V406" s="30"/>
      <c r="W406" s="30">
        <f t="shared" si="130"/>
        <v>15.908999999999999</v>
      </c>
      <c r="X406" s="30">
        <f t="shared" si="130"/>
        <v>2130.88</v>
      </c>
      <c r="Y406" s="31"/>
      <c r="Z406" s="30">
        <v>8556.75</v>
      </c>
      <c r="AA406" s="99"/>
    </row>
    <row r="407" spans="1:27" s="13" customFormat="1">
      <c r="A407" s="194"/>
      <c r="B407" s="194"/>
      <c r="C407" s="194"/>
      <c r="D407" s="1409" t="s">
        <v>1130</v>
      </c>
      <c r="E407" s="1409"/>
      <c r="F407" s="1409"/>
      <c r="G407" s="30">
        <f>G406</f>
        <v>5950</v>
      </c>
      <c r="H407" s="30">
        <f t="shared" ref="H407:U407" si="131">H406</f>
        <v>5950</v>
      </c>
      <c r="I407" s="30">
        <f t="shared" si="131"/>
        <v>5073.1399999999994</v>
      </c>
      <c r="J407" s="30">
        <f t="shared" si="131"/>
        <v>6119.36</v>
      </c>
      <c r="K407" s="30">
        <f t="shared" si="131"/>
        <v>0</v>
      </c>
      <c r="L407" s="30">
        <f t="shared" si="131"/>
        <v>6119.36</v>
      </c>
      <c r="M407" s="30">
        <f t="shared" si="131"/>
        <v>0</v>
      </c>
      <c r="N407" s="30">
        <f t="shared" si="131"/>
        <v>0</v>
      </c>
      <c r="O407" s="30"/>
      <c r="P407" s="30"/>
      <c r="Q407" s="30"/>
      <c r="R407" s="30"/>
      <c r="S407" s="30">
        <f t="shared" si="131"/>
        <v>50.189</v>
      </c>
      <c r="T407" s="30">
        <f t="shared" si="131"/>
        <v>50.189</v>
      </c>
      <c r="U407" s="30">
        <f t="shared" si="131"/>
        <v>34.28</v>
      </c>
      <c r="V407" s="70"/>
      <c r="W407" s="199">
        <v>15.91</v>
      </c>
      <c r="X407" s="199">
        <v>5819.8</v>
      </c>
      <c r="Y407" s="194"/>
      <c r="Z407" s="199">
        <v>11991.96</v>
      </c>
      <c r="AA407" s="91"/>
    </row>
    <row r="408" spans="1:27" s="14" customFormat="1" ht="70.5" customHeight="1">
      <c r="A408" s="195"/>
      <c r="B408" s="195"/>
      <c r="C408" s="195"/>
      <c r="D408" s="1410" t="s">
        <v>1131</v>
      </c>
      <c r="E408" s="1410"/>
      <c r="F408" s="1410"/>
      <c r="G408" s="196">
        <f>G407+G394+G335+G269+G237</f>
        <v>112207.79000000001</v>
      </c>
      <c r="H408" s="196">
        <f t="shared" ref="H408:X408" si="132">H407+H394+H335+H269+H237</f>
        <v>112300</v>
      </c>
      <c r="I408" s="196">
        <f t="shared" si="132"/>
        <v>96250.93</v>
      </c>
      <c r="J408" s="196">
        <f t="shared" si="132"/>
        <v>106560.538</v>
      </c>
      <c r="K408" s="196">
        <f t="shared" si="132"/>
        <v>4850.32</v>
      </c>
      <c r="L408" s="196">
        <f t="shared" si="132"/>
        <v>111410.85800000001</v>
      </c>
      <c r="M408" s="196">
        <f t="shared" si="132"/>
        <v>0</v>
      </c>
      <c r="N408" s="196">
        <f t="shared" si="132"/>
        <v>0</v>
      </c>
      <c r="O408" s="196"/>
      <c r="P408" s="196"/>
      <c r="Q408" s="196"/>
      <c r="R408" s="196"/>
      <c r="S408" s="196">
        <f t="shared" si="132"/>
        <v>787.58799999999997</v>
      </c>
      <c r="T408" s="196">
        <f t="shared" si="132"/>
        <v>789.44599999999991</v>
      </c>
      <c r="U408" s="196">
        <f t="shared" si="132"/>
        <v>493.50700000000006</v>
      </c>
      <c r="V408" s="196"/>
      <c r="W408" s="196">
        <f>W407+W394+W335+W269+W237+10</f>
        <v>305.14</v>
      </c>
      <c r="X408" s="196">
        <f t="shared" si="132"/>
        <v>61441.340000000004</v>
      </c>
      <c r="Y408" s="195"/>
      <c r="Z408" s="196">
        <v>98383.207999999999</v>
      </c>
      <c r="AA408" s="206"/>
    </row>
    <row r="409" spans="1:27" s="14" customFormat="1" ht="88.5" customHeight="1">
      <c r="A409" s="195"/>
      <c r="B409" s="195"/>
      <c r="C409" s="195"/>
      <c r="D409" s="1410" t="s">
        <v>1132</v>
      </c>
      <c r="E409" s="1410"/>
      <c r="F409" s="1410"/>
      <c r="G409" s="196">
        <f>G408+G178</f>
        <v>226857.79</v>
      </c>
      <c r="H409" s="196">
        <f t="shared" ref="H409:X409" si="133">H408+H178</f>
        <v>226950</v>
      </c>
      <c r="I409" s="196">
        <f t="shared" si="133"/>
        <v>194707.96999999997</v>
      </c>
      <c r="J409" s="196">
        <f t="shared" si="133"/>
        <v>223015.02799999999</v>
      </c>
      <c r="K409" s="196">
        <f t="shared" si="133"/>
        <v>18773.21</v>
      </c>
      <c r="L409" s="196">
        <f t="shared" si="133"/>
        <v>243116.508</v>
      </c>
      <c r="M409" s="196">
        <f t="shared" si="133"/>
        <v>0</v>
      </c>
      <c r="N409" s="196">
        <f t="shared" si="133"/>
        <v>0</v>
      </c>
      <c r="O409" s="196">
        <f t="shared" si="133"/>
        <v>0</v>
      </c>
      <c r="P409" s="196">
        <f t="shared" si="133"/>
        <v>0</v>
      </c>
      <c r="Q409" s="196">
        <f t="shared" si="133"/>
        <v>0</v>
      </c>
      <c r="R409" s="196">
        <f t="shared" si="133"/>
        <v>0</v>
      </c>
      <c r="S409" s="196">
        <f t="shared" si="133"/>
        <v>1429.3220000000001</v>
      </c>
      <c r="T409" s="196">
        <f t="shared" si="133"/>
        <v>1440.05</v>
      </c>
      <c r="U409" s="196">
        <f t="shared" si="133"/>
        <v>833.87700000000007</v>
      </c>
      <c r="V409" s="196"/>
      <c r="W409" s="196">
        <v>653.82000000000005</v>
      </c>
      <c r="X409" s="196">
        <f t="shared" si="133"/>
        <v>161945.69</v>
      </c>
      <c r="Y409" s="195"/>
      <c r="Z409" s="196">
        <v>175443.554</v>
      </c>
      <c r="AA409" s="206"/>
    </row>
    <row r="410" spans="1:27">
      <c r="I410" s="30"/>
      <c r="J410" s="15">
        <v>475.79</v>
      </c>
      <c r="S410" s="200">
        <v>2252.788</v>
      </c>
      <c r="T410" s="200">
        <v>2293.65</v>
      </c>
      <c r="W410" s="18"/>
    </row>
    <row r="411" spans="1:27">
      <c r="G411" s="18">
        <v>345490</v>
      </c>
      <c r="I411" s="18"/>
      <c r="J411" s="18">
        <v>349294.65399999998</v>
      </c>
      <c r="U411" s="18">
        <v>1548.193</v>
      </c>
      <c r="X411" s="18">
        <v>-4153.3000000000202</v>
      </c>
      <c r="Y411" s="18">
        <v>172070.09779</v>
      </c>
    </row>
    <row r="412" spans="1:27">
      <c r="O412" s="20">
        <v>455366.52412000002</v>
      </c>
      <c r="X412" s="18">
        <v>66335.603900000002</v>
      </c>
    </row>
    <row r="413" spans="1:27">
      <c r="E413" s="18">
        <v>-653.81899999999996</v>
      </c>
      <c r="G413" s="18">
        <v>3442.79000000004</v>
      </c>
      <c r="R413" s="201"/>
      <c r="S413" s="21">
        <v>-41.549999999999699</v>
      </c>
      <c r="V413" s="202">
        <v>653.81899999999996</v>
      </c>
      <c r="X413" s="18">
        <v>109887.79610000001</v>
      </c>
      <c r="Y413" s="18">
        <v>4153.3022100000198</v>
      </c>
    </row>
    <row r="414" spans="1:27">
      <c r="F414" s="18">
        <v>-9.0000000000145502E-3</v>
      </c>
      <c r="W414" s="18">
        <f>T409-U409</f>
        <v>606.17299999999989</v>
      </c>
      <c r="X414" s="203"/>
    </row>
    <row r="415" spans="1:27">
      <c r="J415" s="15">
        <v>69858.930800000002</v>
      </c>
      <c r="T415" s="21">
        <v>653.81899999999996</v>
      </c>
      <c r="X415" s="203">
        <f>W408+W178</f>
        <v>655.822</v>
      </c>
    </row>
    <row r="416" spans="1:27">
      <c r="F416" s="17">
        <v>714.60199999999998</v>
      </c>
      <c r="J416" s="18">
        <v>419153.58480000001</v>
      </c>
      <c r="S416" s="21">
        <v>-4.3599999999999</v>
      </c>
      <c r="Z416" s="21"/>
    </row>
    <row r="417" spans="6:27">
      <c r="F417" s="18">
        <v>350009.25599999999</v>
      </c>
      <c r="H417" s="18">
        <v>1.69799999999998</v>
      </c>
      <c r="T417" s="21">
        <v>612.26900000000001</v>
      </c>
      <c r="V417" s="202">
        <v>57849.470300000001</v>
      </c>
      <c r="W417" s="18">
        <v>612.26900000000001</v>
      </c>
      <c r="X417" s="18">
        <v>653.81899999999996</v>
      </c>
    </row>
    <row r="418" spans="6:27">
      <c r="V418" s="202">
        <v>118373.92969999999</v>
      </c>
    </row>
    <row r="420" spans="6:27">
      <c r="W420" s="21"/>
    </row>
    <row r="421" spans="6:27">
      <c r="V421" s="202">
        <v>35.5799999999997</v>
      </c>
    </row>
    <row r="423" spans="6:27">
      <c r="T423" s="21">
        <v>612.26900000000001</v>
      </c>
      <c r="W423" s="15">
        <f>1492.76-883.77</f>
        <v>608.99</v>
      </c>
    </row>
    <row r="424" spans="6:27">
      <c r="Y424" s="18"/>
    </row>
    <row r="426" spans="6:27">
      <c r="AA426" s="207"/>
    </row>
  </sheetData>
  <mergeCells count="1387">
    <mergeCell ref="X9:X10"/>
    <mergeCell ref="H102:H104"/>
    <mergeCell ref="H106:H110"/>
    <mergeCell ref="H111:H113"/>
    <mergeCell ref="H114:H116"/>
    <mergeCell ref="H119:H120"/>
    <mergeCell ref="H121:H126"/>
    <mergeCell ref="H127:H129"/>
    <mergeCell ref="A1:AA1"/>
    <mergeCell ref="A2:AA2"/>
    <mergeCell ref="A3:AA3"/>
    <mergeCell ref="B4:C4"/>
    <mergeCell ref="G4:H4"/>
    <mergeCell ref="L4:N4"/>
    <mergeCell ref="P5:R5"/>
    <mergeCell ref="U5:V5"/>
    <mergeCell ref="X5:Y5"/>
    <mergeCell ref="A7:D7"/>
    <mergeCell ref="A8:F8"/>
    <mergeCell ref="D12:F12"/>
    <mergeCell ref="A13:F13"/>
    <mergeCell ref="D16:F16"/>
    <mergeCell ref="A17:D17"/>
    <mergeCell ref="D20:F20"/>
    <mergeCell ref="A21:D21"/>
    <mergeCell ref="D5:D6"/>
    <mergeCell ref="E5:E6"/>
    <mergeCell ref="F5:F6"/>
    <mergeCell ref="G5:G6"/>
    <mergeCell ref="H5:H6"/>
    <mergeCell ref="H9:H10"/>
    <mergeCell ref="N5:N6"/>
    <mergeCell ref="N9:N10"/>
    <mergeCell ref="D169:F169"/>
    <mergeCell ref="A132:A134"/>
    <mergeCell ref="A140:A141"/>
    <mergeCell ref="A150:A155"/>
    <mergeCell ref="A156:A158"/>
    <mergeCell ref="A162:A163"/>
    <mergeCell ref="A164:A165"/>
    <mergeCell ref="A166:A168"/>
    <mergeCell ref="B156:B158"/>
    <mergeCell ref="B162:B163"/>
    <mergeCell ref="B164:B165"/>
    <mergeCell ref="B166:B168"/>
    <mergeCell ref="D26:F26"/>
    <mergeCell ref="D27:F27"/>
    <mergeCell ref="A28:D28"/>
    <mergeCell ref="A29:H29"/>
    <mergeCell ref="A36:D36"/>
    <mergeCell ref="A47:D47"/>
    <mergeCell ref="A55:D55"/>
    <mergeCell ref="D70:F70"/>
    <mergeCell ref="A71:D71"/>
    <mergeCell ref="A72:D72"/>
    <mergeCell ref="D91:F91"/>
    <mergeCell ref="A92:D92"/>
    <mergeCell ref="D98:F98"/>
    <mergeCell ref="A99:F99"/>
    <mergeCell ref="D117:F117"/>
    <mergeCell ref="A118:D118"/>
    <mergeCell ref="D130:F130"/>
    <mergeCell ref="F124:F125"/>
    <mergeCell ref="H96:H97"/>
    <mergeCell ref="H100:H101"/>
    <mergeCell ref="D232:F232"/>
    <mergeCell ref="A171:A172"/>
    <mergeCell ref="A173:A174"/>
    <mergeCell ref="A181:A183"/>
    <mergeCell ref="A184:A187"/>
    <mergeCell ref="A188:A189"/>
    <mergeCell ref="A190:A194"/>
    <mergeCell ref="A195:A199"/>
    <mergeCell ref="A202:A204"/>
    <mergeCell ref="A205:A206"/>
    <mergeCell ref="A207:A208"/>
    <mergeCell ref="A209:A210"/>
    <mergeCell ref="A214:A217"/>
    <mergeCell ref="A218:A219"/>
    <mergeCell ref="A220:A222"/>
    <mergeCell ref="A227:A228"/>
    <mergeCell ref="A131:D131"/>
    <mergeCell ref="B135:C135"/>
    <mergeCell ref="D137:F137"/>
    <mergeCell ref="A138:D138"/>
    <mergeCell ref="A139:D139"/>
    <mergeCell ref="B142:C142"/>
    <mergeCell ref="B143:C143"/>
    <mergeCell ref="B144:C144"/>
    <mergeCell ref="B145:C145"/>
    <mergeCell ref="B146:C146"/>
    <mergeCell ref="D147:F147"/>
    <mergeCell ref="A148:F148"/>
    <mergeCell ref="B149:C149"/>
    <mergeCell ref="D159:F159"/>
    <mergeCell ref="A160:D160"/>
    <mergeCell ref="B302:B304"/>
    <mergeCell ref="B307:B309"/>
    <mergeCell ref="A170:D170"/>
    <mergeCell ref="B175:C175"/>
    <mergeCell ref="D176:F176"/>
    <mergeCell ref="D177:F177"/>
    <mergeCell ref="D178:F178"/>
    <mergeCell ref="A179:D179"/>
    <mergeCell ref="A180:F180"/>
    <mergeCell ref="D200:F200"/>
    <mergeCell ref="A201:F201"/>
    <mergeCell ref="B211:C211"/>
    <mergeCell ref="D212:F212"/>
    <mergeCell ref="A213:D213"/>
    <mergeCell ref="D223:F223"/>
    <mergeCell ref="A224:D224"/>
    <mergeCell ref="B225:C225"/>
    <mergeCell ref="A233:D233"/>
    <mergeCell ref="D236:F236"/>
    <mergeCell ref="D237:F237"/>
    <mergeCell ref="A238:F238"/>
    <mergeCell ref="A239:F239"/>
    <mergeCell ref="D252:F252"/>
    <mergeCell ref="A253:F253"/>
    <mergeCell ref="A270:F270"/>
    <mergeCell ref="A271:D271"/>
    <mergeCell ref="B287:C287"/>
    <mergeCell ref="D297:F297"/>
    <mergeCell ref="A298:F298"/>
    <mergeCell ref="B299:C299"/>
    <mergeCell ref="D300:F300"/>
    <mergeCell ref="D305:F305"/>
    <mergeCell ref="A396:D396"/>
    <mergeCell ref="B397:C397"/>
    <mergeCell ref="A317:A319"/>
    <mergeCell ref="A322:A327"/>
    <mergeCell ref="A329:A333"/>
    <mergeCell ref="A338:A344"/>
    <mergeCell ref="A345:A347"/>
    <mergeCell ref="A348:A356"/>
    <mergeCell ref="A357:A359"/>
    <mergeCell ref="A363:A368"/>
    <mergeCell ref="A369:A370"/>
    <mergeCell ref="A373:A375"/>
    <mergeCell ref="A378:A381"/>
    <mergeCell ref="A382:A383"/>
    <mergeCell ref="A384:A390"/>
    <mergeCell ref="A391:A392"/>
    <mergeCell ref="B313:B314"/>
    <mergeCell ref="A313:A314"/>
    <mergeCell ref="D393:F393"/>
    <mergeCell ref="D394:F394"/>
    <mergeCell ref="A395:F395"/>
    <mergeCell ref="B382:B383"/>
    <mergeCell ref="B384:B390"/>
    <mergeCell ref="B391:B392"/>
    <mergeCell ref="B317:B319"/>
    <mergeCell ref="B322:B327"/>
    <mergeCell ref="B329:B333"/>
    <mergeCell ref="B338:B344"/>
    <mergeCell ref="B345:B347"/>
    <mergeCell ref="B348:B356"/>
    <mergeCell ref="B357:B359"/>
    <mergeCell ref="B363:B368"/>
    <mergeCell ref="A307:A309"/>
    <mergeCell ref="A234:A235"/>
    <mergeCell ref="A240:A244"/>
    <mergeCell ref="A245:A249"/>
    <mergeCell ref="A250:A251"/>
    <mergeCell ref="A254:A255"/>
    <mergeCell ref="A256:A258"/>
    <mergeCell ref="A259:A262"/>
    <mergeCell ref="A263:A267"/>
    <mergeCell ref="A272:A281"/>
    <mergeCell ref="A282:A284"/>
    <mergeCell ref="A285:A286"/>
    <mergeCell ref="A306:F306"/>
    <mergeCell ref="D310:F310"/>
    <mergeCell ref="A119:A120"/>
    <mergeCell ref="B140:B141"/>
    <mergeCell ref="B150:B155"/>
    <mergeCell ref="A121:A126"/>
    <mergeCell ref="A127:A129"/>
    <mergeCell ref="C124:C125"/>
    <mergeCell ref="B195:B199"/>
    <mergeCell ref="B202:B204"/>
    <mergeCell ref="B205:B206"/>
    <mergeCell ref="B207:B208"/>
    <mergeCell ref="B209:B210"/>
    <mergeCell ref="B214:B217"/>
    <mergeCell ref="B218:B219"/>
    <mergeCell ref="B220:B222"/>
    <mergeCell ref="B227:B228"/>
    <mergeCell ref="B121:B126"/>
    <mergeCell ref="B127:B129"/>
    <mergeCell ref="B132:B134"/>
    <mergeCell ref="A311:F311"/>
    <mergeCell ref="B312:C312"/>
    <mergeCell ref="D315:F315"/>
    <mergeCell ref="A316:F316"/>
    <mergeCell ref="D320:F320"/>
    <mergeCell ref="A321:F321"/>
    <mergeCell ref="B328:C328"/>
    <mergeCell ref="D334:F334"/>
    <mergeCell ref="D335:F335"/>
    <mergeCell ref="D361:F361"/>
    <mergeCell ref="D371:F371"/>
    <mergeCell ref="D376:F376"/>
    <mergeCell ref="B226:C226"/>
    <mergeCell ref="A229:A231"/>
    <mergeCell ref="B161:C161"/>
    <mergeCell ref="B240:B244"/>
    <mergeCell ref="B245:B249"/>
    <mergeCell ref="B250:B251"/>
    <mergeCell ref="B254:B255"/>
    <mergeCell ref="B256:B258"/>
    <mergeCell ref="B259:B262"/>
    <mergeCell ref="B263:B267"/>
    <mergeCell ref="B272:B281"/>
    <mergeCell ref="B282:B284"/>
    <mergeCell ref="B285:B286"/>
    <mergeCell ref="B288:B289"/>
    <mergeCell ref="B290:B296"/>
    <mergeCell ref="A288:A289"/>
    <mergeCell ref="A290:A296"/>
    <mergeCell ref="A302:A304"/>
    <mergeCell ref="B229:B231"/>
    <mergeCell ref="B234:B235"/>
    <mergeCell ref="B111:B113"/>
    <mergeCell ref="B114:B116"/>
    <mergeCell ref="B119:B120"/>
    <mergeCell ref="D406:F406"/>
    <mergeCell ref="D407:F407"/>
    <mergeCell ref="D408:F408"/>
    <mergeCell ref="D409:F409"/>
    <mergeCell ref="A5:A6"/>
    <mergeCell ref="A9:A10"/>
    <mergeCell ref="A22:A24"/>
    <mergeCell ref="A30:A31"/>
    <mergeCell ref="A32:A34"/>
    <mergeCell ref="A37:A40"/>
    <mergeCell ref="A41:A42"/>
    <mergeCell ref="A44:A45"/>
    <mergeCell ref="A50:A52"/>
    <mergeCell ref="A56:A58"/>
    <mergeCell ref="A60:A61"/>
    <mergeCell ref="A62:A64"/>
    <mergeCell ref="A65:A68"/>
    <mergeCell ref="A73:A74"/>
    <mergeCell ref="A75:A77"/>
    <mergeCell ref="A78:A81"/>
    <mergeCell ref="A83:A85"/>
    <mergeCell ref="A87:A90"/>
    <mergeCell ref="A93:A95"/>
    <mergeCell ref="A96:A97"/>
    <mergeCell ref="A100:A101"/>
    <mergeCell ref="A102:A104"/>
    <mergeCell ref="A106:A110"/>
    <mergeCell ref="A111:A113"/>
    <mergeCell ref="A114:A116"/>
    <mergeCell ref="A398:A400"/>
    <mergeCell ref="A401:A405"/>
    <mergeCell ref="B9:B10"/>
    <mergeCell ref="B22:B24"/>
    <mergeCell ref="B30:B31"/>
    <mergeCell ref="B32:B34"/>
    <mergeCell ref="B37:B40"/>
    <mergeCell ref="B41:B42"/>
    <mergeCell ref="B44:B45"/>
    <mergeCell ref="B50:B52"/>
    <mergeCell ref="B56:B58"/>
    <mergeCell ref="B60:B61"/>
    <mergeCell ref="B62:B64"/>
    <mergeCell ref="B65:B68"/>
    <mergeCell ref="B73:B74"/>
    <mergeCell ref="B75:B77"/>
    <mergeCell ref="B78:B81"/>
    <mergeCell ref="B83:B85"/>
    <mergeCell ref="B87:B90"/>
    <mergeCell ref="B93:B95"/>
    <mergeCell ref="B96:B97"/>
    <mergeCell ref="B100:B101"/>
    <mergeCell ref="B102:B104"/>
    <mergeCell ref="B106:B110"/>
    <mergeCell ref="B398:B400"/>
    <mergeCell ref="B401:B405"/>
    <mergeCell ref="B171:B172"/>
    <mergeCell ref="B173:B174"/>
    <mergeCell ref="B181:B183"/>
    <mergeCell ref="B184:B187"/>
    <mergeCell ref="B188:B189"/>
    <mergeCell ref="B190:B194"/>
    <mergeCell ref="B369:B370"/>
    <mergeCell ref="B373:B375"/>
    <mergeCell ref="B378:B381"/>
    <mergeCell ref="H22:H24"/>
    <mergeCell ref="H30:H31"/>
    <mergeCell ref="H32:H34"/>
    <mergeCell ref="H37:H40"/>
    <mergeCell ref="H41:H42"/>
    <mergeCell ref="H44:H45"/>
    <mergeCell ref="H50:H52"/>
    <mergeCell ref="H56:H58"/>
    <mergeCell ref="H60:H61"/>
    <mergeCell ref="H62:H64"/>
    <mergeCell ref="H65:H68"/>
    <mergeCell ref="H73:H74"/>
    <mergeCell ref="H75:H77"/>
    <mergeCell ref="H78:H81"/>
    <mergeCell ref="H83:H85"/>
    <mergeCell ref="H87:H90"/>
    <mergeCell ref="H93:H95"/>
    <mergeCell ref="H132:H134"/>
    <mergeCell ref="H140:H141"/>
    <mergeCell ref="H150:H155"/>
    <mergeCell ref="H156:H158"/>
    <mergeCell ref="H162:H163"/>
    <mergeCell ref="H164:H165"/>
    <mergeCell ref="H166:H168"/>
    <mergeCell ref="H171:H172"/>
    <mergeCell ref="H173:H174"/>
    <mergeCell ref="H181:H183"/>
    <mergeCell ref="H184:H187"/>
    <mergeCell ref="H188:H189"/>
    <mergeCell ref="H190:H194"/>
    <mergeCell ref="H195:H199"/>
    <mergeCell ref="H202:H204"/>
    <mergeCell ref="H205:H206"/>
    <mergeCell ref="H207:H208"/>
    <mergeCell ref="H209:H210"/>
    <mergeCell ref="H214:H217"/>
    <mergeCell ref="H218:H219"/>
    <mergeCell ref="H220:H222"/>
    <mergeCell ref="H227:H228"/>
    <mergeCell ref="H229:H231"/>
    <mergeCell ref="H234:H235"/>
    <mergeCell ref="H240:H244"/>
    <mergeCell ref="H245:H249"/>
    <mergeCell ref="H250:H251"/>
    <mergeCell ref="H254:H255"/>
    <mergeCell ref="H256:H258"/>
    <mergeCell ref="H259:H262"/>
    <mergeCell ref="H263:H267"/>
    <mergeCell ref="H272:H281"/>
    <mergeCell ref="H282:H284"/>
    <mergeCell ref="H285:H286"/>
    <mergeCell ref="H288:H289"/>
    <mergeCell ref="H290:H296"/>
    <mergeCell ref="H302:H304"/>
    <mergeCell ref="H307:H309"/>
    <mergeCell ref="H313:H314"/>
    <mergeCell ref="H317:H319"/>
    <mergeCell ref="H322:H327"/>
    <mergeCell ref="H329:H333"/>
    <mergeCell ref="H338:H344"/>
    <mergeCell ref="H345:H347"/>
    <mergeCell ref="H348:H356"/>
    <mergeCell ref="H357:H359"/>
    <mergeCell ref="H363:H368"/>
    <mergeCell ref="H369:H370"/>
    <mergeCell ref="H373:H375"/>
    <mergeCell ref="H378:H381"/>
    <mergeCell ref="H382:H383"/>
    <mergeCell ref="H384:H390"/>
    <mergeCell ref="H391:H392"/>
    <mergeCell ref="H398:H400"/>
    <mergeCell ref="H401:H405"/>
    <mergeCell ref="I5:I6"/>
    <mergeCell ref="I9:I10"/>
    <mergeCell ref="I22:I24"/>
    <mergeCell ref="I30:I31"/>
    <mergeCell ref="I32:I34"/>
    <mergeCell ref="I37:I40"/>
    <mergeCell ref="I41:I42"/>
    <mergeCell ref="I44:I45"/>
    <mergeCell ref="I50:I52"/>
    <mergeCell ref="I56:I58"/>
    <mergeCell ref="I60:I61"/>
    <mergeCell ref="I62:I64"/>
    <mergeCell ref="I65:I68"/>
    <mergeCell ref="I73:I74"/>
    <mergeCell ref="I75:I77"/>
    <mergeCell ref="I78:I81"/>
    <mergeCell ref="I83:I85"/>
    <mergeCell ref="I87:I90"/>
    <mergeCell ref="I93:I95"/>
    <mergeCell ref="I96:I97"/>
    <mergeCell ref="I100:I101"/>
    <mergeCell ref="I102:I104"/>
    <mergeCell ref="I106:I110"/>
    <mergeCell ref="I111:I113"/>
    <mergeCell ref="I114:I116"/>
    <mergeCell ref="I119:I120"/>
    <mergeCell ref="I121:I126"/>
    <mergeCell ref="I127:I129"/>
    <mergeCell ref="I132:I134"/>
    <mergeCell ref="I140:I141"/>
    <mergeCell ref="I150:I155"/>
    <mergeCell ref="I156:I158"/>
    <mergeCell ref="I162:I163"/>
    <mergeCell ref="I164:I165"/>
    <mergeCell ref="I166:I168"/>
    <mergeCell ref="I171:I172"/>
    <mergeCell ref="I173:I174"/>
    <mergeCell ref="I181:I183"/>
    <mergeCell ref="I184:I187"/>
    <mergeCell ref="I188:I189"/>
    <mergeCell ref="I190:I194"/>
    <mergeCell ref="I195:I199"/>
    <mergeCell ref="I202:I204"/>
    <mergeCell ref="I205:I206"/>
    <mergeCell ref="I207:I208"/>
    <mergeCell ref="I209:I210"/>
    <mergeCell ref="I214:I217"/>
    <mergeCell ref="I218:I219"/>
    <mergeCell ref="I220:I222"/>
    <mergeCell ref="I227:I228"/>
    <mergeCell ref="I229:I231"/>
    <mergeCell ref="I234:I235"/>
    <mergeCell ref="I240:I244"/>
    <mergeCell ref="I245:I249"/>
    <mergeCell ref="I250:I251"/>
    <mergeCell ref="I254:I255"/>
    <mergeCell ref="I256:I258"/>
    <mergeCell ref="I259:I262"/>
    <mergeCell ref="I263:I267"/>
    <mergeCell ref="I272:I281"/>
    <mergeCell ref="I282:I284"/>
    <mergeCell ref="I285:I286"/>
    <mergeCell ref="I288:I289"/>
    <mergeCell ref="I290:I296"/>
    <mergeCell ref="I302:I304"/>
    <mergeCell ref="I307:I309"/>
    <mergeCell ref="I313:I314"/>
    <mergeCell ref="I317:I319"/>
    <mergeCell ref="I322:I327"/>
    <mergeCell ref="I329:I333"/>
    <mergeCell ref="I338:I344"/>
    <mergeCell ref="I345:I347"/>
    <mergeCell ref="I348:I356"/>
    <mergeCell ref="I357:I359"/>
    <mergeCell ref="I363:I368"/>
    <mergeCell ref="I369:I370"/>
    <mergeCell ref="I373:I375"/>
    <mergeCell ref="I378:I381"/>
    <mergeCell ref="I382:I383"/>
    <mergeCell ref="I384:I390"/>
    <mergeCell ref="I391:I392"/>
    <mergeCell ref="I398:I400"/>
    <mergeCell ref="I401:I405"/>
    <mergeCell ref="J5:J6"/>
    <mergeCell ref="J9:J10"/>
    <mergeCell ref="J22:J24"/>
    <mergeCell ref="J30:J31"/>
    <mergeCell ref="J32:J34"/>
    <mergeCell ref="J37:J40"/>
    <mergeCell ref="J41:J42"/>
    <mergeCell ref="J44:J45"/>
    <mergeCell ref="J50:J52"/>
    <mergeCell ref="J56:J58"/>
    <mergeCell ref="J60:J61"/>
    <mergeCell ref="J62:J64"/>
    <mergeCell ref="J65:J68"/>
    <mergeCell ref="J73:J74"/>
    <mergeCell ref="J75:J77"/>
    <mergeCell ref="J78:J81"/>
    <mergeCell ref="J83:J85"/>
    <mergeCell ref="J87:J90"/>
    <mergeCell ref="J93:J95"/>
    <mergeCell ref="J96:J97"/>
    <mergeCell ref="J100:J101"/>
    <mergeCell ref="J102:J104"/>
    <mergeCell ref="J106:J110"/>
    <mergeCell ref="J111:J113"/>
    <mergeCell ref="J114:J116"/>
    <mergeCell ref="J119:J120"/>
    <mergeCell ref="J121:J126"/>
    <mergeCell ref="J127:J129"/>
    <mergeCell ref="J132:J134"/>
    <mergeCell ref="J140:J141"/>
    <mergeCell ref="J150:J155"/>
    <mergeCell ref="J156:J158"/>
    <mergeCell ref="J162:J163"/>
    <mergeCell ref="J164:J165"/>
    <mergeCell ref="J166:J168"/>
    <mergeCell ref="J171:J172"/>
    <mergeCell ref="J173:J174"/>
    <mergeCell ref="J181:J183"/>
    <mergeCell ref="J184:J187"/>
    <mergeCell ref="J188:J189"/>
    <mergeCell ref="J190:J194"/>
    <mergeCell ref="J195:J199"/>
    <mergeCell ref="J202:J204"/>
    <mergeCell ref="J205:J206"/>
    <mergeCell ref="J207:J208"/>
    <mergeCell ref="J209:J210"/>
    <mergeCell ref="J214:J217"/>
    <mergeCell ref="J218:J219"/>
    <mergeCell ref="J220:J222"/>
    <mergeCell ref="J227:J228"/>
    <mergeCell ref="J229:J231"/>
    <mergeCell ref="J234:J235"/>
    <mergeCell ref="J240:J244"/>
    <mergeCell ref="J245:J249"/>
    <mergeCell ref="J250:J251"/>
    <mergeCell ref="J254:J255"/>
    <mergeCell ref="J256:J258"/>
    <mergeCell ref="J259:J262"/>
    <mergeCell ref="J263:J267"/>
    <mergeCell ref="J272:J281"/>
    <mergeCell ref="J282:J284"/>
    <mergeCell ref="J285:J286"/>
    <mergeCell ref="J288:J289"/>
    <mergeCell ref="J290:J296"/>
    <mergeCell ref="J302:J304"/>
    <mergeCell ref="J307:J309"/>
    <mergeCell ref="J313:J314"/>
    <mergeCell ref="J317:J319"/>
    <mergeCell ref="J322:J327"/>
    <mergeCell ref="J329:J333"/>
    <mergeCell ref="J338:J344"/>
    <mergeCell ref="J345:J347"/>
    <mergeCell ref="J348:J356"/>
    <mergeCell ref="J357:J359"/>
    <mergeCell ref="J363:J368"/>
    <mergeCell ref="J369:J370"/>
    <mergeCell ref="J373:J375"/>
    <mergeCell ref="J378:J381"/>
    <mergeCell ref="J382:J383"/>
    <mergeCell ref="J384:J390"/>
    <mergeCell ref="J391:J392"/>
    <mergeCell ref="J398:J400"/>
    <mergeCell ref="J401:J405"/>
    <mergeCell ref="K5:K6"/>
    <mergeCell ref="K9:K10"/>
    <mergeCell ref="K22:K24"/>
    <mergeCell ref="K30:K31"/>
    <mergeCell ref="K32:K34"/>
    <mergeCell ref="K37:K40"/>
    <mergeCell ref="K41:K42"/>
    <mergeCell ref="K44:K45"/>
    <mergeCell ref="K50:K52"/>
    <mergeCell ref="K56:K58"/>
    <mergeCell ref="K60:K61"/>
    <mergeCell ref="K62:K64"/>
    <mergeCell ref="K65:K68"/>
    <mergeCell ref="K73:K74"/>
    <mergeCell ref="K75:K77"/>
    <mergeCell ref="K78:K81"/>
    <mergeCell ref="K83:K85"/>
    <mergeCell ref="K87:K90"/>
    <mergeCell ref="K93:K95"/>
    <mergeCell ref="K96:K97"/>
    <mergeCell ref="K100:K101"/>
    <mergeCell ref="K102:K104"/>
    <mergeCell ref="K106:K110"/>
    <mergeCell ref="K111:K113"/>
    <mergeCell ref="K114:K116"/>
    <mergeCell ref="K119:K120"/>
    <mergeCell ref="K121:K126"/>
    <mergeCell ref="K127:K129"/>
    <mergeCell ref="K132:K134"/>
    <mergeCell ref="K140:K141"/>
    <mergeCell ref="K150:K155"/>
    <mergeCell ref="K156:K158"/>
    <mergeCell ref="K162:K163"/>
    <mergeCell ref="K164:K165"/>
    <mergeCell ref="K166:K168"/>
    <mergeCell ref="K171:K172"/>
    <mergeCell ref="K173:K174"/>
    <mergeCell ref="K181:K183"/>
    <mergeCell ref="K184:K187"/>
    <mergeCell ref="K188:K189"/>
    <mergeCell ref="K190:K194"/>
    <mergeCell ref="K195:K199"/>
    <mergeCell ref="K202:K204"/>
    <mergeCell ref="K205:K206"/>
    <mergeCell ref="K207:K208"/>
    <mergeCell ref="K209:K210"/>
    <mergeCell ref="K214:K217"/>
    <mergeCell ref="K218:K219"/>
    <mergeCell ref="K220:K222"/>
    <mergeCell ref="K227:K228"/>
    <mergeCell ref="K229:K231"/>
    <mergeCell ref="K234:K235"/>
    <mergeCell ref="K240:K244"/>
    <mergeCell ref="K245:K249"/>
    <mergeCell ref="K250:K251"/>
    <mergeCell ref="K254:K255"/>
    <mergeCell ref="K256:K258"/>
    <mergeCell ref="K259:K262"/>
    <mergeCell ref="K263:K267"/>
    <mergeCell ref="K272:K281"/>
    <mergeCell ref="K282:K284"/>
    <mergeCell ref="K285:K286"/>
    <mergeCell ref="K288:K289"/>
    <mergeCell ref="K290:K296"/>
    <mergeCell ref="K302:K304"/>
    <mergeCell ref="K307:K309"/>
    <mergeCell ref="K313:K314"/>
    <mergeCell ref="K317:K319"/>
    <mergeCell ref="K322:K327"/>
    <mergeCell ref="K329:K333"/>
    <mergeCell ref="K338:K344"/>
    <mergeCell ref="K345:K347"/>
    <mergeCell ref="K348:K356"/>
    <mergeCell ref="K357:K359"/>
    <mergeCell ref="K363:K368"/>
    <mergeCell ref="K369:K370"/>
    <mergeCell ref="K373:K375"/>
    <mergeCell ref="K378:K381"/>
    <mergeCell ref="K382:K383"/>
    <mergeCell ref="K384:K390"/>
    <mergeCell ref="K391:K392"/>
    <mergeCell ref="K398:K400"/>
    <mergeCell ref="K401:K405"/>
    <mergeCell ref="L5:L6"/>
    <mergeCell ref="L9:L10"/>
    <mergeCell ref="L22:L24"/>
    <mergeCell ref="L30:L31"/>
    <mergeCell ref="L32:L34"/>
    <mergeCell ref="L37:L40"/>
    <mergeCell ref="L41:L42"/>
    <mergeCell ref="L44:L45"/>
    <mergeCell ref="L50:L52"/>
    <mergeCell ref="L56:L58"/>
    <mergeCell ref="L60:L61"/>
    <mergeCell ref="L62:L64"/>
    <mergeCell ref="L65:L68"/>
    <mergeCell ref="L73:L74"/>
    <mergeCell ref="L75:L77"/>
    <mergeCell ref="L78:L81"/>
    <mergeCell ref="L83:L85"/>
    <mergeCell ref="L87:L90"/>
    <mergeCell ref="L93:L95"/>
    <mergeCell ref="L96:L97"/>
    <mergeCell ref="L100:L101"/>
    <mergeCell ref="L102:L104"/>
    <mergeCell ref="L106:L110"/>
    <mergeCell ref="L111:L113"/>
    <mergeCell ref="L114:L116"/>
    <mergeCell ref="L119:L120"/>
    <mergeCell ref="L121:L126"/>
    <mergeCell ref="L127:L129"/>
    <mergeCell ref="L132:L134"/>
    <mergeCell ref="L140:L141"/>
    <mergeCell ref="L150:L155"/>
    <mergeCell ref="L156:L158"/>
    <mergeCell ref="L162:L163"/>
    <mergeCell ref="L164:L165"/>
    <mergeCell ref="L166:L168"/>
    <mergeCell ref="L171:L172"/>
    <mergeCell ref="L173:L174"/>
    <mergeCell ref="L181:L183"/>
    <mergeCell ref="L184:L187"/>
    <mergeCell ref="L188:L189"/>
    <mergeCell ref="L190:L194"/>
    <mergeCell ref="L195:L199"/>
    <mergeCell ref="L202:L204"/>
    <mergeCell ref="L205:L206"/>
    <mergeCell ref="L207:L208"/>
    <mergeCell ref="L209:L210"/>
    <mergeCell ref="L214:L217"/>
    <mergeCell ref="L218:L219"/>
    <mergeCell ref="L220:L222"/>
    <mergeCell ref="L227:L228"/>
    <mergeCell ref="L229:L231"/>
    <mergeCell ref="L234:L235"/>
    <mergeCell ref="L240:L244"/>
    <mergeCell ref="L245:L249"/>
    <mergeCell ref="L250:L251"/>
    <mergeCell ref="L254:L255"/>
    <mergeCell ref="L256:L258"/>
    <mergeCell ref="L259:L262"/>
    <mergeCell ref="L263:L267"/>
    <mergeCell ref="L272:L281"/>
    <mergeCell ref="L282:L284"/>
    <mergeCell ref="L285:L286"/>
    <mergeCell ref="L288:L289"/>
    <mergeCell ref="L290:L296"/>
    <mergeCell ref="L302:L304"/>
    <mergeCell ref="L307:L309"/>
    <mergeCell ref="L313:L314"/>
    <mergeCell ref="L317:L319"/>
    <mergeCell ref="L322:L327"/>
    <mergeCell ref="L329:L333"/>
    <mergeCell ref="L338:L344"/>
    <mergeCell ref="L345:L347"/>
    <mergeCell ref="L348:L356"/>
    <mergeCell ref="L357:L359"/>
    <mergeCell ref="L363:L368"/>
    <mergeCell ref="L369:L370"/>
    <mergeCell ref="L373:L375"/>
    <mergeCell ref="L378:L381"/>
    <mergeCell ref="L382:L383"/>
    <mergeCell ref="L384:L390"/>
    <mergeCell ref="L391:L392"/>
    <mergeCell ref="L398:L400"/>
    <mergeCell ref="L401:L405"/>
    <mergeCell ref="M5:M6"/>
    <mergeCell ref="M9:M10"/>
    <mergeCell ref="M78:M81"/>
    <mergeCell ref="M83:M85"/>
    <mergeCell ref="M87:M90"/>
    <mergeCell ref="M93:M95"/>
    <mergeCell ref="M96:M97"/>
    <mergeCell ref="M100:M101"/>
    <mergeCell ref="M102:M104"/>
    <mergeCell ref="M106:M110"/>
    <mergeCell ref="M111:M113"/>
    <mergeCell ref="M114:M116"/>
    <mergeCell ref="M119:M120"/>
    <mergeCell ref="M121:M126"/>
    <mergeCell ref="M127:M129"/>
    <mergeCell ref="M132:M134"/>
    <mergeCell ref="M181:M183"/>
    <mergeCell ref="M184:M187"/>
    <mergeCell ref="M188:M189"/>
    <mergeCell ref="M190:M194"/>
    <mergeCell ref="M195:M199"/>
    <mergeCell ref="M202:M204"/>
    <mergeCell ref="M205:M206"/>
    <mergeCell ref="M207:M208"/>
    <mergeCell ref="M209:M210"/>
    <mergeCell ref="M214:M217"/>
    <mergeCell ref="M218:M219"/>
    <mergeCell ref="M220:M222"/>
    <mergeCell ref="M227:M228"/>
    <mergeCell ref="M229:M231"/>
    <mergeCell ref="M234:M235"/>
    <mergeCell ref="M240:M244"/>
    <mergeCell ref="M245:M249"/>
    <mergeCell ref="M250:M251"/>
    <mergeCell ref="M254:M255"/>
    <mergeCell ref="M256:M258"/>
    <mergeCell ref="M259:M262"/>
    <mergeCell ref="M263:M267"/>
    <mergeCell ref="M272:M281"/>
    <mergeCell ref="M282:M284"/>
    <mergeCell ref="M285:M286"/>
    <mergeCell ref="M288:M289"/>
    <mergeCell ref="M290:M296"/>
    <mergeCell ref="M302:M304"/>
    <mergeCell ref="M307:M309"/>
    <mergeCell ref="M313:M314"/>
    <mergeCell ref="M317:M319"/>
    <mergeCell ref="M322:M327"/>
    <mergeCell ref="M329:M333"/>
    <mergeCell ref="M338:M344"/>
    <mergeCell ref="M345:M347"/>
    <mergeCell ref="M348:M356"/>
    <mergeCell ref="M357:M359"/>
    <mergeCell ref="M363:M368"/>
    <mergeCell ref="M369:M370"/>
    <mergeCell ref="M373:M375"/>
    <mergeCell ref="M378:M381"/>
    <mergeCell ref="M382:M383"/>
    <mergeCell ref="M384:M390"/>
    <mergeCell ref="M391:M392"/>
    <mergeCell ref="M398:M400"/>
    <mergeCell ref="M401:M405"/>
    <mergeCell ref="N78:N81"/>
    <mergeCell ref="N83:N85"/>
    <mergeCell ref="N87:N90"/>
    <mergeCell ref="N93:N95"/>
    <mergeCell ref="N96:N97"/>
    <mergeCell ref="N100:N101"/>
    <mergeCell ref="N102:N104"/>
    <mergeCell ref="N106:N110"/>
    <mergeCell ref="N111:N113"/>
    <mergeCell ref="N114:N116"/>
    <mergeCell ref="N119:N120"/>
    <mergeCell ref="N121:N126"/>
    <mergeCell ref="N127:N129"/>
    <mergeCell ref="N132:N134"/>
    <mergeCell ref="N181:N183"/>
    <mergeCell ref="N184:N187"/>
    <mergeCell ref="N188:N189"/>
    <mergeCell ref="N190:N194"/>
    <mergeCell ref="N195:N199"/>
    <mergeCell ref="N202:N204"/>
    <mergeCell ref="N205:N206"/>
    <mergeCell ref="N207:N208"/>
    <mergeCell ref="N209:N210"/>
    <mergeCell ref="N214:N217"/>
    <mergeCell ref="N218:N219"/>
    <mergeCell ref="N220:N222"/>
    <mergeCell ref="N227:N228"/>
    <mergeCell ref="N229:N231"/>
    <mergeCell ref="N234:N235"/>
    <mergeCell ref="N240:N244"/>
    <mergeCell ref="N245:N249"/>
    <mergeCell ref="N250:N251"/>
    <mergeCell ref="N254:N255"/>
    <mergeCell ref="N256:N258"/>
    <mergeCell ref="N259:N262"/>
    <mergeCell ref="N263:N267"/>
    <mergeCell ref="N272:N281"/>
    <mergeCell ref="N282:N284"/>
    <mergeCell ref="N285:N286"/>
    <mergeCell ref="N288:N289"/>
    <mergeCell ref="N290:N296"/>
    <mergeCell ref="N302:N304"/>
    <mergeCell ref="N307:N309"/>
    <mergeCell ref="N313:N314"/>
    <mergeCell ref="N317:N319"/>
    <mergeCell ref="N322:N327"/>
    <mergeCell ref="N329:N333"/>
    <mergeCell ref="N338:N344"/>
    <mergeCell ref="N345:N347"/>
    <mergeCell ref="N348:N356"/>
    <mergeCell ref="N357:N359"/>
    <mergeCell ref="N363:N368"/>
    <mergeCell ref="N369:N370"/>
    <mergeCell ref="N373:N375"/>
    <mergeCell ref="N378:N381"/>
    <mergeCell ref="N382:N383"/>
    <mergeCell ref="N384:N390"/>
    <mergeCell ref="N391:N392"/>
    <mergeCell ref="N398:N400"/>
    <mergeCell ref="N401:N405"/>
    <mergeCell ref="O5:O6"/>
    <mergeCell ref="O9:O10"/>
    <mergeCell ref="O22:O24"/>
    <mergeCell ref="O30:O31"/>
    <mergeCell ref="O32:O34"/>
    <mergeCell ref="O37:O40"/>
    <mergeCell ref="O41:O42"/>
    <mergeCell ref="O44:O45"/>
    <mergeCell ref="O50:O52"/>
    <mergeCell ref="O56:O58"/>
    <mergeCell ref="O60:O61"/>
    <mergeCell ref="O62:O64"/>
    <mergeCell ref="O65:O68"/>
    <mergeCell ref="O73:O74"/>
    <mergeCell ref="O75:O77"/>
    <mergeCell ref="O78:O81"/>
    <mergeCell ref="O83:O85"/>
    <mergeCell ref="O87:O90"/>
    <mergeCell ref="O93:O95"/>
    <mergeCell ref="O96:O97"/>
    <mergeCell ref="O100:O101"/>
    <mergeCell ref="O102:O104"/>
    <mergeCell ref="O106:O110"/>
    <mergeCell ref="O111:O113"/>
    <mergeCell ref="O114:O116"/>
    <mergeCell ref="O119:O120"/>
    <mergeCell ref="O121:O126"/>
    <mergeCell ref="O127:O129"/>
    <mergeCell ref="O132:O134"/>
    <mergeCell ref="O140:O141"/>
    <mergeCell ref="O150:O155"/>
    <mergeCell ref="O156:O158"/>
    <mergeCell ref="O162:O163"/>
    <mergeCell ref="O164:O165"/>
    <mergeCell ref="O166:O168"/>
    <mergeCell ref="O171:O172"/>
    <mergeCell ref="O173:O174"/>
    <mergeCell ref="O181:O183"/>
    <mergeCell ref="O184:O187"/>
    <mergeCell ref="O188:O189"/>
    <mergeCell ref="O190:O194"/>
    <mergeCell ref="O195:O199"/>
    <mergeCell ref="O202:O204"/>
    <mergeCell ref="O205:O206"/>
    <mergeCell ref="O207:O208"/>
    <mergeCell ref="O209:O210"/>
    <mergeCell ref="O214:O217"/>
    <mergeCell ref="O218:O219"/>
    <mergeCell ref="O220:O222"/>
    <mergeCell ref="O227:O228"/>
    <mergeCell ref="O229:O231"/>
    <mergeCell ref="O234:O235"/>
    <mergeCell ref="O240:O244"/>
    <mergeCell ref="O245:O249"/>
    <mergeCell ref="O250:O251"/>
    <mergeCell ref="O254:O255"/>
    <mergeCell ref="O256:O258"/>
    <mergeCell ref="O259:O262"/>
    <mergeCell ref="O263:O267"/>
    <mergeCell ref="O272:O281"/>
    <mergeCell ref="O282:O284"/>
    <mergeCell ref="O285:O286"/>
    <mergeCell ref="O288:O289"/>
    <mergeCell ref="O290:O296"/>
    <mergeCell ref="O302:O304"/>
    <mergeCell ref="O307:O309"/>
    <mergeCell ref="O313:O314"/>
    <mergeCell ref="O317:O319"/>
    <mergeCell ref="O322:O327"/>
    <mergeCell ref="O329:O333"/>
    <mergeCell ref="O338:O344"/>
    <mergeCell ref="O345:O347"/>
    <mergeCell ref="O348:O356"/>
    <mergeCell ref="O357:O359"/>
    <mergeCell ref="O363:O368"/>
    <mergeCell ref="O369:O370"/>
    <mergeCell ref="O373:O375"/>
    <mergeCell ref="O378:O381"/>
    <mergeCell ref="O382:O383"/>
    <mergeCell ref="O384:O390"/>
    <mergeCell ref="O391:O392"/>
    <mergeCell ref="O398:O400"/>
    <mergeCell ref="O401:O405"/>
    <mergeCell ref="P9:P10"/>
    <mergeCell ref="P22:P24"/>
    <mergeCell ref="P30:P31"/>
    <mergeCell ref="P32:P34"/>
    <mergeCell ref="P37:P40"/>
    <mergeCell ref="P41:P42"/>
    <mergeCell ref="P44:P45"/>
    <mergeCell ref="P50:P52"/>
    <mergeCell ref="P56:P58"/>
    <mergeCell ref="P60:P61"/>
    <mergeCell ref="P62:P64"/>
    <mergeCell ref="P65:P68"/>
    <mergeCell ref="P73:P74"/>
    <mergeCell ref="P75:P77"/>
    <mergeCell ref="P78:P81"/>
    <mergeCell ref="P83:P85"/>
    <mergeCell ref="P87:P90"/>
    <mergeCell ref="P93:P95"/>
    <mergeCell ref="P96:P97"/>
    <mergeCell ref="P100:P101"/>
    <mergeCell ref="P102:P104"/>
    <mergeCell ref="P106:P110"/>
    <mergeCell ref="P111:P113"/>
    <mergeCell ref="P114:P116"/>
    <mergeCell ref="P119:P120"/>
    <mergeCell ref="P121:P126"/>
    <mergeCell ref="P127:P129"/>
    <mergeCell ref="P132:P134"/>
    <mergeCell ref="P140:P141"/>
    <mergeCell ref="P150:P155"/>
    <mergeCell ref="P156:P158"/>
    <mergeCell ref="P162:P163"/>
    <mergeCell ref="P164:P165"/>
    <mergeCell ref="P166:P168"/>
    <mergeCell ref="P171:P172"/>
    <mergeCell ref="P173:P174"/>
    <mergeCell ref="P181:P183"/>
    <mergeCell ref="P184:P187"/>
    <mergeCell ref="P188:P189"/>
    <mergeCell ref="P190:P194"/>
    <mergeCell ref="P195:P199"/>
    <mergeCell ref="P202:P204"/>
    <mergeCell ref="P205:P206"/>
    <mergeCell ref="P207:P208"/>
    <mergeCell ref="P209:P210"/>
    <mergeCell ref="P214:P217"/>
    <mergeCell ref="P218:P219"/>
    <mergeCell ref="P220:P222"/>
    <mergeCell ref="P227:P228"/>
    <mergeCell ref="P229:P231"/>
    <mergeCell ref="P234:P235"/>
    <mergeCell ref="P240:P244"/>
    <mergeCell ref="P245:P249"/>
    <mergeCell ref="P250:P251"/>
    <mergeCell ref="P254:P255"/>
    <mergeCell ref="P256:P258"/>
    <mergeCell ref="P259:P262"/>
    <mergeCell ref="P263:P267"/>
    <mergeCell ref="P272:P281"/>
    <mergeCell ref="P282:P284"/>
    <mergeCell ref="P285:P286"/>
    <mergeCell ref="P288:P289"/>
    <mergeCell ref="P290:P296"/>
    <mergeCell ref="P302:P304"/>
    <mergeCell ref="P307:P309"/>
    <mergeCell ref="P313:P314"/>
    <mergeCell ref="P317:P319"/>
    <mergeCell ref="P322:P327"/>
    <mergeCell ref="P329:P333"/>
    <mergeCell ref="P338:P344"/>
    <mergeCell ref="P345:P347"/>
    <mergeCell ref="P348:P356"/>
    <mergeCell ref="P357:P359"/>
    <mergeCell ref="P363:P368"/>
    <mergeCell ref="P369:P370"/>
    <mergeCell ref="P373:P375"/>
    <mergeCell ref="P378:P381"/>
    <mergeCell ref="P382:P383"/>
    <mergeCell ref="P384:P390"/>
    <mergeCell ref="P391:P392"/>
    <mergeCell ref="P398:P400"/>
    <mergeCell ref="P401:P405"/>
    <mergeCell ref="Q9:Q10"/>
    <mergeCell ref="Q22:Q24"/>
    <mergeCell ref="Q30:Q31"/>
    <mergeCell ref="Q32:Q34"/>
    <mergeCell ref="Q37:Q40"/>
    <mergeCell ref="Q41:Q42"/>
    <mergeCell ref="Q44:Q45"/>
    <mergeCell ref="Q50:Q52"/>
    <mergeCell ref="Q56:Q58"/>
    <mergeCell ref="Q60:Q61"/>
    <mergeCell ref="Q62:Q64"/>
    <mergeCell ref="Q65:Q68"/>
    <mergeCell ref="Q73:Q74"/>
    <mergeCell ref="Q75:Q77"/>
    <mergeCell ref="Q78:Q81"/>
    <mergeCell ref="Q83:Q85"/>
    <mergeCell ref="Q87:Q90"/>
    <mergeCell ref="Q93:Q95"/>
    <mergeCell ref="Q96:Q97"/>
    <mergeCell ref="Q100:Q101"/>
    <mergeCell ref="Q102:Q104"/>
    <mergeCell ref="Q106:Q110"/>
    <mergeCell ref="Q111:Q113"/>
    <mergeCell ref="Q114:Q116"/>
    <mergeCell ref="Q119:Q120"/>
    <mergeCell ref="Q121:Q126"/>
    <mergeCell ref="Q127:Q129"/>
    <mergeCell ref="Q132:Q134"/>
    <mergeCell ref="Q140:Q141"/>
    <mergeCell ref="Q150:Q155"/>
    <mergeCell ref="Q156:Q158"/>
    <mergeCell ref="Q162:Q163"/>
    <mergeCell ref="Q164:Q165"/>
    <mergeCell ref="Q166:Q168"/>
    <mergeCell ref="Q171:Q172"/>
    <mergeCell ref="Q173:Q174"/>
    <mergeCell ref="Q181:Q183"/>
    <mergeCell ref="Q184:Q187"/>
    <mergeCell ref="Q188:Q189"/>
    <mergeCell ref="Q190:Q194"/>
    <mergeCell ref="Q195:Q199"/>
    <mergeCell ref="Q202:Q204"/>
    <mergeCell ref="Q205:Q206"/>
    <mergeCell ref="Q207:Q208"/>
    <mergeCell ref="Q209:Q210"/>
    <mergeCell ref="Q214:Q217"/>
    <mergeCell ref="Q218:Q219"/>
    <mergeCell ref="Q220:Q222"/>
    <mergeCell ref="Q227:Q228"/>
    <mergeCell ref="Q229:Q231"/>
    <mergeCell ref="Q234:Q235"/>
    <mergeCell ref="Q240:Q244"/>
    <mergeCell ref="Q245:Q249"/>
    <mergeCell ref="Q250:Q251"/>
    <mergeCell ref="Q254:Q255"/>
    <mergeCell ref="Q256:Q258"/>
    <mergeCell ref="Q259:Q262"/>
    <mergeCell ref="Q263:Q267"/>
    <mergeCell ref="Q272:Q281"/>
    <mergeCell ref="Q282:Q284"/>
    <mergeCell ref="Q285:Q286"/>
    <mergeCell ref="Q288:Q289"/>
    <mergeCell ref="Q290:Q296"/>
    <mergeCell ref="Q302:Q304"/>
    <mergeCell ref="Q307:Q309"/>
    <mergeCell ref="Q313:Q314"/>
    <mergeCell ref="Q317:Q319"/>
    <mergeCell ref="Q322:Q327"/>
    <mergeCell ref="Q329:Q333"/>
    <mergeCell ref="Q338:Q344"/>
    <mergeCell ref="Q345:Q347"/>
    <mergeCell ref="Q348:Q356"/>
    <mergeCell ref="Q357:Q359"/>
    <mergeCell ref="Q363:Q368"/>
    <mergeCell ref="Q369:Q370"/>
    <mergeCell ref="Q373:Q375"/>
    <mergeCell ref="Q378:Q381"/>
    <mergeCell ref="Q382:Q383"/>
    <mergeCell ref="Q384:Q390"/>
    <mergeCell ref="Q391:Q392"/>
    <mergeCell ref="Q398:Q400"/>
    <mergeCell ref="Q401:Q405"/>
    <mergeCell ref="R9:R10"/>
    <mergeCell ref="R22:R24"/>
    <mergeCell ref="R30:R31"/>
    <mergeCell ref="R32:R34"/>
    <mergeCell ref="R37:R40"/>
    <mergeCell ref="R41:R42"/>
    <mergeCell ref="R44:R45"/>
    <mergeCell ref="R50:R52"/>
    <mergeCell ref="R56:R58"/>
    <mergeCell ref="R60:R61"/>
    <mergeCell ref="R62:R64"/>
    <mergeCell ref="R65:R68"/>
    <mergeCell ref="R75:R77"/>
    <mergeCell ref="R78:R81"/>
    <mergeCell ref="R83:R85"/>
    <mergeCell ref="R87:R90"/>
    <mergeCell ref="R93:R95"/>
    <mergeCell ref="R96:R97"/>
    <mergeCell ref="R100:R101"/>
    <mergeCell ref="R102:R104"/>
    <mergeCell ref="R106:R110"/>
    <mergeCell ref="R111:R113"/>
    <mergeCell ref="R114:R116"/>
    <mergeCell ref="R119:R120"/>
    <mergeCell ref="R121:R126"/>
    <mergeCell ref="R288:R289"/>
    <mergeCell ref="R290:R296"/>
    <mergeCell ref="R127:R129"/>
    <mergeCell ref="R132:R134"/>
    <mergeCell ref="R140:R141"/>
    <mergeCell ref="R162:R163"/>
    <mergeCell ref="R164:R165"/>
    <mergeCell ref="R166:R168"/>
    <mergeCell ref="R171:R172"/>
    <mergeCell ref="R173:R174"/>
    <mergeCell ref="R181:R183"/>
    <mergeCell ref="R188:R189"/>
    <mergeCell ref="R190:R194"/>
    <mergeCell ref="R195:R199"/>
    <mergeCell ref="R202:R204"/>
    <mergeCell ref="R205:R206"/>
    <mergeCell ref="R207:R208"/>
    <mergeCell ref="R209:R210"/>
    <mergeCell ref="R214:R217"/>
    <mergeCell ref="R302:R304"/>
    <mergeCell ref="R307:R309"/>
    <mergeCell ref="R313:R314"/>
    <mergeCell ref="R317:R319"/>
    <mergeCell ref="R322:R327"/>
    <mergeCell ref="R329:R333"/>
    <mergeCell ref="R373:R375"/>
    <mergeCell ref="R378:R381"/>
    <mergeCell ref="R382:R383"/>
    <mergeCell ref="R384:R390"/>
    <mergeCell ref="R391:R392"/>
    <mergeCell ref="R398:R400"/>
    <mergeCell ref="R401:R405"/>
    <mergeCell ref="S5:S6"/>
    <mergeCell ref="S303:S304"/>
    <mergeCell ref="T5:T6"/>
    <mergeCell ref="W5:W6"/>
    <mergeCell ref="R218:R219"/>
    <mergeCell ref="R220:R222"/>
    <mergeCell ref="R227:R228"/>
    <mergeCell ref="R229:R231"/>
    <mergeCell ref="R234:R235"/>
    <mergeCell ref="R240:R244"/>
    <mergeCell ref="R245:R249"/>
    <mergeCell ref="R250:R251"/>
    <mergeCell ref="R254:R255"/>
    <mergeCell ref="R256:R258"/>
    <mergeCell ref="R259:R262"/>
    <mergeCell ref="R263:R267"/>
    <mergeCell ref="R272:R281"/>
    <mergeCell ref="R282:R284"/>
    <mergeCell ref="R285:R286"/>
    <mergeCell ref="X22:X24"/>
    <mergeCell ref="X30:X31"/>
    <mergeCell ref="X32:X34"/>
    <mergeCell ref="X37:X40"/>
    <mergeCell ref="X41:X42"/>
    <mergeCell ref="X44:X45"/>
    <mergeCell ref="X50:X52"/>
    <mergeCell ref="X56:X58"/>
    <mergeCell ref="X60:X61"/>
    <mergeCell ref="X62:X64"/>
    <mergeCell ref="X65:X68"/>
    <mergeCell ref="X73:X74"/>
    <mergeCell ref="X75:X77"/>
    <mergeCell ref="X78:X81"/>
    <mergeCell ref="X83:X85"/>
    <mergeCell ref="X87:X90"/>
    <mergeCell ref="X93:X95"/>
    <mergeCell ref="X96:X97"/>
    <mergeCell ref="X100:X101"/>
    <mergeCell ref="X102:X104"/>
    <mergeCell ref="X106:X110"/>
    <mergeCell ref="X111:X113"/>
    <mergeCell ref="X114:X116"/>
    <mergeCell ref="X119:X120"/>
    <mergeCell ref="X121:X126"/>
    <mergeCell ref="X127:X129"/>
    <mergeCell ref="X132:X134"/>
    <mergeCell ref="X140:X141"/>
    <mergeCell ref="X150:X155"/>
    <mergeCell ref="X156:X158"/>
    <mergeCell ref="X162:X163"/>
    <mergeCell ref="X164:X165"/>
    <mergeCell ref="X166:X168"/>
    <mergeCell ref="X171:X172"/>
    <mergeCell ref="X173:X174"/>
    <mergeCell ref="X181:X183"/>
    <mergeCell ref="X184:X187"/>
    <mergeCell ref="X188:X189"/>
    <mergeCell ref="X190:X194"/>
    <mergeCell ref="X195:X199"/>
    <mergeCell ref="X202:X204"/>
    <mergeCell ref="X205:X206"/>
    <mergeCell ref="X207:X208"/>
    <mergeCell ref="X209:X210"/>
    <mergeCell ref="X214:X217"/>
    <mergeCell ref="X218:X219"/>
    <mergeCell ref="X220:X222"/>
    <mergeCell ref="X227:X228"/>
    <mergeCell ref="X229:X231"/>
    <mergeCell ref="X234:X235"/>
    <mergeCell ref="X240:X244"/>
    <mergeCell ref="X245:X249"/>
    <mergeCell ref="X250:X251"/>
    <mergeCell ref="X254:X255"/>
    <mergeCell ref="X256:X258"/>
    <mergeCell ref="X259:X262"/>
    <mergeCell ref="X263:X267"/>
    <mergeCell ref="X272:X281"/>
    <mergeCell ref="X282:X284"/>
    <mergeCell ref="X285:X286"/>
    <mergeCell ref="X288:X289"/>
    <mergeCell ref="X290:X296"/>
    <mergeCell ref="X302:X304"/>
    <mergeCell ref="X307:X309"/>
    <mergeCell ref="X313:X314"/>
    <mergeCell ref="X317:X319"/>
    <mergeCell ref="X322:X327"/>
    <mergeCell ref="X329:X333"/>
    <mergeCell ref="X338:X344"/>
    <mergeCell ref="X345:X347"/>
    <mergeCell ref="X348:X356"/>
    <mergeCell ref="X357:X359"/>
    <mergeCell ref="X363:X368"/>
    <mergeCell ref="X369:X370"/>
    <mergeCell ref="X373:X375"/>
    <mergeCell ref="X378:X381"/>
    <mergeCell ref="X382:X383"/>
    <mergeCell ref="X384:X390"/>
    <mergeCell ref="X391:X392"/>
    <mergeCell ref="X401:X405"/>
    <mergeCell ref="Y9:Y10"/>
    <mergeCell ref="Y22:Y24"/>
    <mergeCell ref="Y30:Y31"/>
    <mergeCell ref="Y32:Y34"/>
    <mergeCell ref="Y37:Y40"/>
    <mergeCell ref="Y41:Y42"/>
    <mergeCell ref="Y44:Y45"/>
    <mergeCell ref="Y50:Y52"/>
    <mergeCell ref="Y56:Y58"/>
    <mergeCell ref="Y60:Y61"/>
    <mergeCell ref="Y62:Y64"/>
    <mergeCell ref="Y65:Y68"/>
    <mergeCell ref="Y73:Y74"/>
    <mergeCell ref="Y75:Y77"/>
    <mergeCell ref="Y78:Y81"/>
    <mergeCell ref="Y83:Y85"/>
    <mergeCell ref="Y87:Y90"/>
    <mergeCell ref="Y93:Y95"/>
    <mergeCell ref="Y96:Y97"/>
    <mergeCell ref="Y100:Y101"/>
    <mergeCell ref="Y102:Y104"/>
    <mergeCell ref="Y106:Y110"/>
    <mergeCell ref="Y111:Y113"/>
    <mergeCell ref="Y114:Y116"/>
    <mergeCell ref="Y119:Y120"/>
    <mergeCell ref="Y121:Y126"/>
    <mergeCell ref="Y127:Y129"/>
    <mergeCell ref="Y132:Y134"/>
    <mergeCell ref="Y140:Y141"/>
    <mergeCell ref="Y150:Y155"/>
    <mergeCell ref="Y156:Y158"/>
    <mergeCell ref="Y162:Y163"/>
    <mergeCell ref="Y164:Y165"/>
    <mergeCell ref="Y166:Y168"/>
    <mergeCell ref="Y171:Y172"/>
    <mergeCell ref="Y173:Y174"/>
    <mergeCell ref="Y181:Y183"/>
    <mergeCell ref="Y184:Y187"/>
    <mergeCell ref="Y188:Y189"/>
    <mergeCell ref="Y190:Y194"/>
    <mergeCell ref="Y195:Y199"/>
    <mergeCell ref="Y202:Y204"/>
    <mergeCell ref="Y205:Y206"/>
    <mergeCell ref="Y207:Y208"/>
    <mergeCell ref="Y209:Y210"/>
    <mergeCell ref="Y214:Y217"/>
    <mergeCell ref="Y218:Y219"/>
    <mergeCell ref="Y220:Y222"/>
    <mergeCell ref="Y227:Y228"/>
    <mergeCell ref="Y229:Y231"/>
    <mergeCell ref="Y234:Y235"/>
    <mergeCell ref="Y240:Y244"/>
    <mergeCell ref="Y245:Y249"/>
    <mergeCell ref="Y250:Y251"/>
    <mergeCell ref="Y254:Y255"/>
    <mergeCell ref="Y256:Y258"/>
    <mergeCell ref="Y259:Y262"/>
    <mergeCell ref="Y263:Y267"/>
    <mergeCell ref="Y272:Y281"/>
    <mergeCell ref="Y282:Y284"/>
    <mergeCell ref="Y285:Y286"/>
    <mergeCell ref="Y288:Y289"/>
    <mergeCell ref="Y290:Y296"/>
    <mergeCell ref="Y302:Y304"/>
    <mergeCell ref="Y307:Y309"/>
    <mergeCell ref="Y313:Y314"/>
    <mergeCell ref="Y317:Y319"/>
    <mergeCell ref="Y322:Y327"/>
    <mergeCell ref="Y329:Y333"/>
    <mergeCell ref="Y338:Y344"/>
    <mergeCell ref="Y345:Y347"/>
    <mergeCell ref="Y348:Y356"/>
    <mergeCell ref="Y357:Y359"/>
    <mergeCell ref="Y363:Y368"/>
    <mergeCell ref="Y369:Y370"/>
    <mergeCell ref="Y373:Y375"/>
    <mergeCell ref="Y378:Y381"/>
    <mergeCell ref="Y382:Y383"/>
    <mergeCell ref="Y384:Y390"/>
    <mergeCell ref="Y391:Y392"/>
    <mergeCell ref="Y398:Y400"/>
    <mergeCell ref="Y401:Y405"/>
    <mergeCell ref="Z5:Z6"/>
    <mergeCell ref="Z9:Z10"/>
    <mergeCell ref="Z22:Z24"/>
    <mergeCell ref="Z30:Z31"/>
    <mergeCell ref="Z32:Z34"/>
    <mergeCell ref="Z37:Z40"/>
    <mergeCell ref="Z41:Z42"/>
    <mergeCell ref="Z44:Z45"/>
    <mergeCell ref="Z50:Z52"/>
    <mergeCell ref="Z56:Z58"/>
    <mergeCell ref="Z60:Z61"/>
    <mergeCell ref="Z62:Z64"/>
    <mergeCell ref="Z65:Z68"/>
    <mergeCell ref="Z73:Z74"/>
    <mergeCell ref="Z75:Z77"/>
    <mergeCell ref="Z78:Z81"/>
    <mergeCell ref="Z83:Z85"/>
    <mergeCell ref="Z87:Z90"/>
    <mergeCell ref="Z93:Z95"/>
    <mergeCell ref="Z96:Z97"/>
    <mergeCell ref="Z100:Z101"/>
    <mergeCell ref="Z190:Z194"/>
    <mergeCell ref="Z195:Z199"/>
    <mergeCell ref="Z202:Z204"/>
    <mergeCell ref="Z205:Z206"/>
    <mergeCell ref="Z207:Z208"/>
    <mergeCell ref="Z209:Z210"/>
    <mergeCell ref="Z214:Z217"/>
    <mergeCell ref="Z218:Z219"/>
    <mergeCell ref="Z220:Z222"/>
    <mergeCell ref="Z227:Z228"/>
    <mergeCell ref="Z229:Z231"/>
    <mergeCell ref="Z234:Z235"/>
    <mergeCell ref="Z240:Z244"/>
    <mergeCell ref="Z245:Z249"/>
    <mergeCell ref="Z250:Z251"/>
    <mergeCell ref="Z102:Z104"/>
    <mergeCell ref="Z106:Z110"/>
    <mergeCell ref="Z111:Z113"/>
    <mergeCell ref="Z114:Z116"/>
    <mergeCell ref="Z119:Z120"/>
    <mergeCell ref="Z121:Z126"/>
    <mergeCell ref="Z127:Z129"/>
    <mergeCell ref="Z132:Z134"/>
    <mergeCell ref="Z140:Z141"/>
    <mergeCell ref="Z150:Z155"/>
    <mergeCell ref="Z156:Z158"/>
    <mergeCell ref="Z162:Z163"/>
    <mergeCell ref="Z164:Z165"/>
    <mergeCell ref="Z166:Z168"/>
    <mergeCell ref="Z171:Z172"/>
    <mergeCell ref="Z173:Z174"/>
    <mergeCell ref="Z181:Z183"/>
    <mergeCell ref="Z348:Z356"/>
    <mergeCell ref="Z357:Z359"/>
    <mergeCell ref="Z363:Z368"/>
    <mergeCell ref="Z369:Z370"/>
    <mergeCell ref="Z373:Z375"/>
    <mergeCell ref="Z378:Z381"/>
    <mergeCell ref="Z382:Z383"/>
    <mergeCell ref="Z384:Z390"/>
    <mergeCell ref="Z391:Z392"/>
    <mergeCell ref="Z398:Z400"/>
    <mergeCell ref="Z401:Z405"/>
    <mergeCell ref="AA5:AA6"/>
    <mergeCell ref="B5:C6"/>
    <mergeCell ref="Z254:Z255"/>
    <mergeCell ref="Z256:Z258"/>
    <mergeCell ref="Z259:Z262"/>
    <mergeCell ref="Z263:Z267"/>
    <mergeCell ref="Z272:Z281"/>
    <mergeCell ref="Z282:Z284"/>
    <mergeCell ref="Z285:Z286"/>
    <mergeCell ref="Z288:Z289"/>
    <mergeCell ref="Z290:Z296"/>
    <mergeCell ref="Z302:Z304"/>
    <mergeCell ref="Z307:Z309"/>
    <mergeCell ref="Z313:Z314"/>
    <mergeCell ref="Z317:Z319"/>
    <mergeCell ref="Z322:Z327"/>
    <mergeCell ref="Z329:Z333"/>
    <mergeCell ref="Z338:Z344"/>
    <mergeCell ref="Z345:Z347"/>
    <mergeCell ref="Z184:Z187"/>
    <mergeCell ref="Z188:Z189"/>
  </mergeCells>
  <pageMargins left="0.511811023622047" right="0.31496062992126" top="0.70866141732283505" bottom="0.74803149606299202" header="0.31496062992126" footer="0.27559055118110198"/>
  <pageSetup paperSize="8" scale="14" fitToHeight="0" orientation="landscape" r:id="rId1"/>
  <headerFooter>
    <oddFooter>&amp;C&amp;36&amp;N&amp;N</oddFooter>
  </headerFooter>
  <rowBreaks count="11" manualBreakCount="11">
    <brk id="20" max="26" man="1"/>
    <brk id="95" max="26" man="1"/>
    <brk id="137" max="26" man="1"/>
    <brk id="178" max="26" man="1"/>
    <brk id="200" max="26" man="1"/>
    <brk id="226" max="26" man="1"/>
    <brk id="297" max="26" man="1"/>
    <brk id="344" max="26" man="1"/>
    <brk id="356" max="26" man="1"/>
    <brk id="390" max="26" man="1"/>
    <brk id="400" max="26"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3"/>
  <sheetViews>
    <sheetView topLeftCell="A28" workbookViewId="0">
      <selection activeCell="C35" sqref="C35:C40"/>
    </sheetView>
  </sheetViews>
  <sheetFormatPr defaultColWidth="9" defaultRowHeight="15"/>
  <cols>
    <col min="11" max="11" width="24" customWidth="1"/>
  </cols>
  <sheetData>
    <row r="1" spans="1:12" ht="21" thickBot="1">
      <c r="A1" s="1">
        <v>3403.88</v>
      </c>
    </row>
    <row r="2" spans="1:12" ht="21" thickBot="1">
      <c r="A2" s="2">
        <v>3136.16</v>
      </c>
      <c r="D2" s="406">
        <v>3403.88</v>
      </c>
    </row>
    <row r="3" spans="1:12" ht="21" thickBot="1">
      <c r="A3" s="2">
        <v>3829.49</v>
      </c>
      <c r="D3" s="417">
        <v>3136.16</v>
      </c>
    </row>
    <row r="4" spans="1:12" ht="21" thickBot="1">
      <c r="A4" s="3">
        <v>3391.67</v>
      </c>
      <c r="D4" s="417">
        <v>3829.49</v>
      </c>
    </row>
    <row r="5" spans="1:12" ht="16.5" thickBot="1">
      <c r="A5" s="3">
        <v>1697.15</v>
      </c>
      <c r="D5" s="418">
        <v>3444.5259999999998</v>
      </c>
    </row>
    <row r="6" spans="1:12" ht="21" thickBot="1">
      <c r="A6">
        <f>SUM(A1:A5)</f>
        <v>15458.349999999999</v>
      </c>
      <c r="D6" s="417">
        <v>2021.336</v>
      </c>
    </row>
    <row r="8" spans="1:12">
      <c r="D8">
        <f>SUM(D2:D7)</f>
        <v>15835.391999999998</v>
      </c>
    </row>
    <row r="9" spans="1:12" ht="15.75" thickBot="1"/>
    <row r="10" spans="1:12" ht="21" thickBot="1">
      <c r="K10" s="428">
        <v>3403.88</v>
      </c>
    </row>
    <row r="11" spans="1:12" ht="21" thickBot="1">
      <c r="K11" s="429">
        <v>3136.16</v>
      </c>
    </row>
    <row r="12" spans="1:12" ht="20.25">
      <c r="K12" s="430">
        <v>3829.49</v>
      </c>
    </row>
    <row r="13" spans="1:12" ht="21" thickBot="1">
      <c r="K13" s="429"/>
    </row>
    <row r="14" spans="1:12" ht="21" thickBot="1">
      <c r="K14" s="429">
        <v>3444.5259999999998</v>
      </c>
    </row>
    <row r="15" spans="1:12" ht="21" thickBot="1">
      <c r="K15" s="429">
        <v>2071.5929999999998</v>
      </c>
    </row>
    <row r="16" spans="1:12" ht="21" thickBot="1">
      <c r="K16" s="429">
        <f>K15+K14+K12+K11+K10</f>
        <v>15885.649000000001</v>
      </c>
      <c r="L16">
        <v>15885.653</v>
      </c>
    </row>
    <row r="20" spans="3:8" ht="33.75" customHeight="1">
      <c r="C20" s="546" t="s">
        <v>1463</v>
      </c>
      <c r="D20" s="547">
        <v>0</v>
      </c>
      <c r="E20" s="547">
        <v>23.83</v>
      </c>
      <c r="F20" s="547">
        <v>15.223000000000001</v>
      </c>
      <c r="G20" s="547">
        <v>0</v>
      </c>
      <c r="H20" s="547">
        <v>39.052999999999997</v>
      </c>
    </row>
    <row r="21" spans="3:8" ht="39" customHeight="1">
      <c r="C21" s="546" t="s">
        <v>1464</v>
      </c>
      <c r="D21" s="547">
        <v>0</v>
      </c>
      <c r="E21" s="547">
        <v>11.9</v>
      </c>
      <c r="F21" s="547">
        <v>11.26</v>
      </c>
      <c r="G21" s="547">
        <v>0</v>
      </c>
      <c r="H21" s="547">
        <v>23.16</v>
      </c>
    </row>
    <row r="22" spans="3:8" ht="39" customHeight="1">
      <c r="C22" s="548" t="s">
        <v>1465</v>
      </c>
      <c r="D22" s="547">
        <f>D20-D21</f>
        <v>0</v>
      </c>
      <c r="E22" s="547">
        <f t="shared" ref="E22:H22" si="0">E20-E21</f>
        <v>11.929999999999998</v>
      </c>
      <c r="F22" s="547">
        <f t="shared" si="0"/>
        <v>3.963000000000001</v>
      </c>
      <c r="G22" s="547">
        <f t="shared" si="0"/>
        <v>0</v>
      </c>
      <c r="H22" s="547">
        <f t="shared" si="0"/>
        <v>15.892999999999997</v>
      </c>
    </row>
    <row r="23" spans="3:8">
      <c r="C23" s="547"/>
      <c r="D23" s="547"/>
      <c r="E23" s="547"/>
      <c r="F23" s="547"/>
      <c r="G23" s="547"/>
      <c r="H23" s="547"/>
    </row>
    <row r="25" spans="3:8" ht="15.75" thickBot="1"/>
    <row r="26" spans="3:8" ht="21" thickBot="1">
      <c r="C26" s="930">
        <v>3403.88</v>
      </c>
    </row>
    <row r="27" spans="3:8" ht="21" thickBot="1">
      <c r="C27" s="931">
        <v>3136.16</v>
      </c>
    </row>
    <row r="28" spans="3:8" ht="21" thickBot="1">
      <c r="C28" s="932">
        <v>3829.49</v>
      </c>
    </row>
    <row r="29" spans="3:8" ht="21" thickBot="1">
      <c r="C29" s="931">
        <v>3455.33</v>
      </c>
    </row>
    <row r="30" spans="3:8" ht="21" thickBot="1">
      <c r="C30" s="931">
        <v>2191.9699999999998</v>
      </c>
    </row>
    <row r="31" spans="3:8" ht="21" thickBot="1">
      <c r="C31" s="931">
        <v>480.62</v>
      </c>
    </row>
    <row r="32" spans="3:8" ht="28.5" customHeight="1">
      <c r="C32">
        <f>SUM(C26:C31)</f>
        <v>16497.449999999997</v>
      </c>
    </row>
    <row r="34" spans="3:3" ht="15.75" thickBot="1"/>
    <row r="35" spans="3:3" ht="21" thickBot="1">
      <c r="C35" s="930">
        <v>3403.88</v>
      </c>
    </row>
    <row r="36" spans="3:3" ht="21" thickBot="1">
      <c r="C36" s="1049">
        <v>3136.16</v>
      </c>
    </row>
    <row r="37" spans="3:3" ht="21" thickBot="1">
      <c r="C37" s="1050">
        <v>3829.49</v>
      </c>
    </row>
    <row r="38" spans="3:3" ht="21" thickBot="1">
      <c r="C38" s="1049">
        <v>3460.3</v>
      </c>
    </row>
    <row r="39" spans="3:3" ht="21" thickBot="1">
      <c r="C39" s="1049">
        <v>2248.9299999999998</v>
      </c>
    </row>
    <row r="40" spans="3:3" ht="21" thickBot="1">
      <c r="C40" s="1049">
        <v>819.65</v>
      </c>
    </row>
    <row r="41" spans="3:3">
      <c r="C41">
        <f>SUM(C35:C40)</f>
        <v>16898.41</v>
      </c>
    </row>
    <row r="43" spans="3:3">
      <c r="C43">
        <v>16898.41</v>
      </c>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tabSelected="1" topLeftCell="A10" workbookViewId="0">
      <selection activeCell="O18" sqref="O18"/>
    </sheetView>
  </sheetViews>
  <sheetFormatPr defaultColWidth="9" defaultRowHeight="15"/>
  <cols>
    <col min="1" max="2" width="13" customWidth="1"/>
    <col min="3" max="3" width="12" customWidth="1"/>
  </cols>
  <sheetData>
    <row r="1" spans="1:6">
      <c r="A1" s="1438" t="s">
        <v>1403</v>
      </c>
      <c r="B1" s="1438"/>
      <c r="D1" s="1438" t="s">
        <v>1404</v>
      </c>
      <c r="E1" s="1438"/>
    </row>
    <row r="2" spans="1:6">
      <c r="A2">
        <v>2933.83</v>
      </c>
      <c r="D2">
        <v>3338.8130000000001</v>
      </c>
      <c r="E2">
        <v>1387.52</v>
      </c>
    </row>
    <row r="3" spans="1:6">
      <c r="A3">
        <v>3325.42</v>
      </c>
      <c r="B3">
        <v>1190.76</v>
      </c>
      <c r="D3">
        <v>3396.12</v>
      </c>
      <c r="E3">
        <v>1728.85</v>
      </c>
    </row>
    <row r="4" spans="1:6">
      <c r="A4">
        <f>A3-A2</f>
        <v>391.59000000000015</v>
      </c>
      <c r="B4">
        <f>B3-B2</f>
        <v>1190.76</v>
      </c>
      <c r="D4">
        <f>D3-D2</f>
        <v>57.306999999999789</v>
      </c>
      <c r="E4">
        <f>E3-E2</f>
        <v>341.32999999999993</v>
      </c>
      <c r="F4">
        <f>SUM(A4:E4)</f>
        <v>1980.9869999999999</v>
      </c>
    </row>
    <row r="7" spans="1:6" ht="31.5">
      <c r="A7" s="4">
        <v>4517</v>
      </c>
      <c r="B7" s="4">
        <v>4944.41</v>
      </c>
      <c r="C7" s="4">
        <v>4524.1099999999997</v>
      </c>
    </row>
    <row r="8" spans="1:6" ht="31.5">
      <c r="A8" s="4">
        <v>3468.75</v>
      </c>
      <c r="B8" s="4">
        <v>3888.64</v>
      </c>
      <c r="C8" s="4">
        <v>1857.71</v>
      </c>
    </row>
    <row r="9" spans="1:6">
      <c r="A9" s="5">
        <f>SUM(A7:A8)</f>
        <v>7985.75</v>
      </c>
      <c r="B9" s="5">
        <f t="shared" ref="B9:C9" si="0">SUM(B7:B8)</f>
        <v>8833.0499999999993</v>
      </c>
      <c r="C9" s="5">
        <f t="shared" si="0"/>
        <v>6381.82</v>
      </c>
      <c r="D9" s="5"/>
    </row>
    <row r="10" spans="1:6" ht="15.75" thickBot="1"/>
    <row r="11" spans="1:6" ht="21" thickBot="1">
      <c r="E11" s="422">
        <v>3403.88</v>
      </c>
    </row>
    <row r="12" spans="1:6" ht="21" thickBot="1">
      <c r="E12" s="423">
        <v>3136.16</v>
      </c>
    </row>
    <row r="13" spans="1:6" ht="21" thickBot="1">
      <c r="E13" s="423">
        <v>3829.49</v>
      </c>
    </row>
    <row r="14" spans="1:6" ht="21" thickBot="1">
      <c r="E14" s="423">
        <v>3444.5259999999998</v>
      </c>
    </row>
    <row r="15" spans="1:6" ht="21" thickBot="1">
      <c r="E15" s="423">
        <v>2055.8420000000001</v>
      </c>
    </row>
    <row r="16" spans="1:6" ht="21" thickBot="1">
      <c r="E16" s="423"/>
    </row>
    <row r="21" spans="1:2" ht="15.75" thickBot="1"/>
    <row r="22" spans="1:2" ht="21" thickBot="1">
      <c r="A22" s="930">
        <v>3403.88</v>
      </c>
    </row>
    <row r="23" spans="1:2" ht="21" thickBot="1">
      <c r="A23" s="1439">
        <v>3136.16</v>
      </c>
    </row>
    <row r="24" spans="1:2" ht="21" thickBot="1">
      <c r="A24" s="1440">
        <v>3829.49</v>
      </c>
    </row>
    <row r="25" spans="1:2" ht="21" thickBot="1">
      <c r="A25" s="1439">
        <v>3460.3</v>
      </c>
    </row>
    <row r="26" spans="1:2" ht="21" thickBot="1">
      <c r="A26" s="1439">
        <v>2269.65</v>
      </c>
    </row>
    <row r="27" spans="1:2" ht="21" thickBot="1">
      <c r="A27" s="1439">
        <v>936.31</v>
      </c>
    </row>
    <row r="28" spans="1:2">
      <c r="A28">
        <f>SUM(A22:A27)</f>
        <v>17035.789999999997</v>
      </c>
      <c r="B28">
        <v>17035.789999999997</v>
      </c>
    </row>
  </sheetData>
  <mergeCells count="2">
    <mergeCell ref="A1:B1"/>
    <mergeCell ref="D1:E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Worksheets</vt:lpstr>
      </vt:variant>
      <vt:variant>
        <vt:i4>6</vt:i4>
      </vt:variant>
      <vt:variant>
        <vt:lpstr>Charts</vt:lpstr>
      </vt:variant>
      <vt:variant>
        <vt:i4>1</vt:i4>
      </vt:variant>
      <vt:variant>
        <vt:lpstr>Named Ranges</vt:lpstr>
      </vt:variant>
      <vt:variant>
        <vt:i4>7</vt:i4>
      </vt:variant>
    </vt:vector>
  </HeadingPairs>
  <TitlesOfParts>
    <vt:vector size="14" baseType="lpstr">
      <vt:lpstr>2024-25</vt:lpstr>
      <vt:lpstr>Width Wise</vt:lpstr>
      <vt:lpstr>District wise</vt:lpstr>
      <vt:lpstr>2022-23 (6)</vt:lpstr>
      <vt:lpstr>Sheet1</vt:lpstr>
      <vt:lpstr>Sheet5</vt:lpstr>
      <vt:lpstr>Chart2</vt:lpstr>
      <vt:lpstr>'2022-23 (6)'!Print_Area</vt:lpstr>
      <vt:lpstr>'2024-25'!Print_Area</vt:lpstr>
      <vt:lpstr>'District wise'!Print_Area</vt:lpstr>
      <vt:lpstr>'Width Wise'!Print_Area</vt:lpstr>
      <vt:lpstr>'2022-23 (6)'!Print_Titles</vt:lpstr>
      <vt:lpstr>'2024-25'!Print_Titles</vt:lpstr>
      <vt:lpstr>'Width Wise'!Print_Titles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SHDP</cp:lastModifiedBy>
  <cp:lastPrinted>2026-03-05T05:31:21Z</cp:lastPrinted>
  <dcterms:created xsi:type="dcterms:W3CDTF">2022-02-03T05:46:00Z</dcterms:created>
  <dcterms:modified xsi:type="dcterms:W3CDTF">2026-03-05T06:17:24Z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C80B83A117D5402D98AFA6669C501143_12</vt:lpwstr>
  </property>
  <property fmtid="{D5CDD505-2E9C-101B-9397-08002B2CF9AE}" pid="3" name="KSOProductBuildVer">
    <vt:lpwstr>1033-12.2.0.13359</vt:lpwstr>
  </property>
</Properties>
</file>